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dik.malhotra\Desktop\"/>
    </mc:Choice>
  </mc:AlternateContent>
  <xr:revisionPtr revIDLastSave="0" documentId="8_{F09ECB9A-9154-4AAF-8529-F431C07A6E19}" xr6:coauthVersionLast="47" xr6:coauthVersionMax="47" xr10:uidLastSave="{00000000-0000-0000-0000-000000000000}"/>
  <bookViews>
    <workbookView xWindow="-120" yWindow="-120" windowWidth="20730" windowHeight="11160" tabRatio="889" activeTab="2" xr2:uid="{6054313A-0119-4C57-82E1-7B0A7536E1B8}"/>
  </bookViews>
  <sheets>
    <sheet name="Coverpage" sheetId="41" r:id="rId1"/>
    <sheet name="Audit Trail Information" sheetId="42" r:id="rId2"/>
    <sheet name=" Capacity by Company" sheetId="9" r:id="rId3"/>
    <sheet name=" Capacity by Location" sheetId="35" r:id="rId4"/>
    <sheet name="Production by Company" sheetId="38" r:id="rId5"/>
    <sheet name="Operating Efficiency." sheetId="48" r:id="rId6"/>
    <sheet name="Demand ByType" sheetId="47" r:id="rId7"/>
    <sheet name="Demand By Grade" sheetId="46" r:id="rId8"/>
    <sheet name="Demand by Sales Channel" sheetId="24" r:id="rId9"/>
    <sheet name="Operating Efficiency" sheetId="17" state="hidden" r:id="rId10"/>
    <sheet name="Demand by Application" sheetId="2" r:id="rId11"/>
    <sheet name="Demand By Region" sheetId="3" r:id="rId12"/>
    <sheet name=" Demand-Supply Gap" sheetId="1" r:id="rId13"/>
    <sheet name="Foreign Trade" sheetId="34" r:id="rId14"/>
    <sheet name="Foreign Trade 2" sheetId="49" r:id="rId15"/>
    <sheet name="Important Links" sheetId="39" r:id="rId16"/>
    <sheet name="Company Share" sheetId="4" r:id="rId17"/>
    <sheet name="Product Overview" sheetId="40" r:id="rId18"/>
    <sheet name="About Us &amp; Disclaimer" sheetId="44" r:id="rId19"/>
    <sheet name="Sheet1" sheetId="45" r:id="rId20"/>
  </sheets>
  <definedNames>
    <definedName name="_xlnm._FilterDatabase" localSheetId="2" hidden="1">' Capacity by Company'!$A$1:$S$94</definedName>
    <definedName name="_xlnm._FilterDatabase" localSheetId="3" hidden="1">' Capacity by Location'!$A$1:$T$101</definedName>
    <definedName name="_xlnm._FilterDatabase" localSheetId="12" hidden="1">' Demand-Supply Gap'!$A$1:$U$326</definedName>
    <definedName name="_xlnm._FilterDatabase" localSheetId="16" hidden="1">'Company Share'!$A$2:$H$2</definedName>
    <definedName name="_xlnm._FilterDatabase" localSheetId="10" hidden="1">'Demand by Application'!#REF!</definedName>
    <definedName name="_xlnm._FilterDatabase" localSheetId="7" hidden="1">'Demand By Grade'!$A$1:$AK$134</definedName>
    <definedName name="_xlnm._FilterDatabase" localSheetId="11" hidden="1">'Demand By Region'!$A$1:$AJ$39</definedName>
    <definedName name="_xlnm._FilterDatabase" localSheetId="8" hidden="1">'Demand by Sales Channel'!$A$1:$R$100</definedName>
    <definedName name="_xlnm._FilterDatabase" localSheetId="6" hidden="1">'Demand ByType'!$A$1:$AM$106</definedName>
    <definedName name="_xlnm._FilterDatabase" localSheetId="5" hidden="1">'Operating Efficiency.'!$A$1:$S$97</definedName>
    <definedName name="_xlnm._FilterDatabase" localSheetId="4" hidden="1">'Production by Company'!$A$1:$S$95</definedName>
    <definedName name="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27" i="2" l="1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D213" i="2"/>
  <c r="E213" i="2"/>
  <c r="F213" i="2"/>
  <c r="G213" i="2"/>
  <c r="H213" i="2"/>
  <c r="I213" i="2"/>
  <c r="J213" i="2"/>
  <c r="K213" i="2"/>
  <c r="K218" i="2" s="1"/>
  <c r="L213" i="2"/>
  <c r="M213" i="2"/>
  <c r="N213" i="2"/>
  <c r="O213" i="2"/>
  <c r="P213" i="2"/>
  <c r="Q213" i="2"/>
  <c r="R213" i="2"/>
  <c r="S213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D212" i="2"/>
  <c r="D206" i="2"/>
  <c r="E206" i="2"/>
  <c r="F206" i="2"/>
  <c r="G206" i="2"/>
  <c r="G211" i="2" s="1"/>
  <c r="H206" i="2"/>
  <c r="I206" i="2"/>
  <c r="J206" i="2"/>
  <c r="K206" i="2"/>
  <c r="L206" i="2"/>
  <c r="M206" i="2"/>
  <c r="N206" i="2"/>
  <c r="O206" i="2"/>
  <c r="O211" i="2" s="1"/>
  <c r="P206" i="2"/>
  <c r="Q206" i="2"/>
  <c r="R206" i="2"/>
  <c r="S206" i="2"/>
  <c r="S211" i="2" s="1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E205" i="2"/>
  <c r="F205" i="2"/>
  <c r="G205" i="2"/>
  <c r="H205" i="2"/>
  <c r="H211" i="2" s="1"/>
  <c r="I205" i="2"/>
  <c r="J205" i="2"/>
  <c r="K205" i="2"/>
  <c r="L205" i="2"/>
  <c r="M205" i="2"/>
  <c r="N205" i="2"/>
  <c r="O205" i="2"/>
  <c r="P205" i="2"/>
  <c r="Q205" i="2"/>
  <c r="R205" i="2"/>
  <c r="S205" i="2"/>
  <c r="D205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D198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D185" i="2"/>
  <c r="E185" i="2"/>
  <c r="F185" i="2"/>
  <c r="F190" i="2" s="1"/>
  <c r="G185" i="2"/>
  <c r="H185" i="2"/>
  <c r="I185" i="2"/>
  <c r="J185" i="2"/>
  <c r="K185" i="2"/>
  <c r="L185" i="2"/>
  <c r="M185" i="2"/>
  <c r="N185" i="2"/>
  <c r="N190" i="2" s="1"/>
  <c r="O185" i="2"/>
  <c r="P185" i="2"/>
  <c r="Q185" i="2"/>
  <c r="R185" i="2"/>
  <c r="S185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D184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U178" i="2" s="1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U180" i="2" s="1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U181" i="2" s="1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E177" i="2"/>
  <c r="F177" i="2"/>
  <c r="G177" i="2"/>
  <c r="H177" i="2"/>
  <c r="H183" i="2" s="1"/>
  <c r="I177" i="2"/>
  <c r="J177" i="2"/>
  <c r="K177" i="2"/>
  <c r="L177" i="2"/>
  <c r="L183" i="2" s="1"/>
  <c r="M177" i="2"/>
  <c r="N177" i="2"/>
  <c r="O177" i="2"/>
  <c r="P177" i="2"/>
  <c r="Q177" i="2"/>
  <c r="R177" i="2"/>
  <c r="S177" i="2"/>
  <c r="D177" i="2"/>
  <c r="D171" i="2"/>
  <c r="E171" i="2"/>
  <c r="F171" i="2"/>
  <c r="G171" i="2"/>
  <c r="G176" i="2" s="1"/>
  <c r="H171" i="2"/>
  <c r="I171" i="2"/>
  <c r="J171" i="2"/>
  <c r="K171" i="2"/>
  <c r="K176" i="2" s="1"/>
  <c r="L171" i="2"/>
  <c r="M171" i="2"/>
  <c r="N171" i="2"/>
  <c r="O171" i="2"/>
  <c r="P171" i="2"/>
  <c r="Q171" i="2"/>
  <c r="R171" i="2"/>
  <c r="S171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U173" i="2" s="1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U175" i="2" s="1"/>
  <c r="E170" i="2"/>
  <c r="F170" i="2"/>
  <c r="G170" i="2"/>
  <c r="H170" i="2"/>
  <c r="I170" i="2"/>
  <c r="J170" i="2"/>
  <c r="K170" i="2"/>
  <c r="L170" i="2"/>
  <c r="M170" i="2"/>
  <c r="M176" i="2" s="1"/>
  <c r="N170" i="2"/>
  <c r="O170" i="2"/>
  <c r="P170" i="2"/>
  <c r="Q170" i="2"/>
  <c r="R170" i="2"/>
  <c r="S170" i="2"/>
  <c r="D170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D156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E149" i="2"/>
  <c r="F149" i="2"/>
  <c r="G149" i="2"/>
  <c r="H149" i="2"/>
  <c r="H155" i="2" s="1"/>
  <c r="I149" i="2"/>
  <c r="J149" i="2"/>
  <c r="K149" i="2"/>
  <c r="L149" i="2"/>
  <c r="L155" i="2" s="1"/>
  <c r="M149" i="2"/>
  <c r="N149" i="2"/>
  <c r="O149" i="2"/>
  <c r="P149" i="2"/>
  <c r="P155" i="2" s="1"/>
  <c r="Q149" i="2"/>
  <c r="R149" i="2"/>
  <c r="S149" i="2"/>
  <c r="D149" i="2"/>
  <c r="D143" i="2"/>
  <c r="E143" i="2"/>
  <c r="F143" i="2"/>
  <c r="G143" i="2"/>
  <c r="H143" i="2"/>
  <c r="I143" i="2"/>
  <c r="J143" i="2"/>
  <c r="K143" i="2"/>
  <c r="K148" i="2" s="1"/>
  <c r="L143" i="2"/>
  <c r="M143" i="2"/>
  <c r="N143" i="2"/>
  <c r="O143" i="2"/>
  <c r="O148" i="2" s="1"/>
  <c r="P143" i="2"/>
  <c r="Q143" i="2"/>
  <c r="R143" i="2"/>
  <c r="S143" i="2"/>
  <c r="S148" i="2" s="1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E142" i="2"/>
  <c r="F142" i="2"/>
  <c r="G142" i="2"/>
  <c r="H142" i="2"/>
  <c r="H148" i="2" s="1"/>
  <c r="I142" i="2"/>
  <c r="J142" i="2"/>
  <c r="K142" i="2"/>
  <c r="L142" i="2"/>
  <c r="L148" i="2" s="1"/>
  <c r="M142" i="2"/>
  <c r="N142" i="2"/>
  <c r="O142" i="2"/>
  <c r="P142" i="2"/>
  <c r="P148" i="2" s="1"/>
  <c r="Q142" i="2"/>
  <c r="R142" i="2"/>
  <c r="S142" i="2"/>
  <c r="D142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D135" i="2"/>
  <c r="D129" i="2"/>
  <c r="E129" i="2"/>
  <c r="F129" i="2"/>
  <c r="G129" i="2"/>
  <c r="H129" i="2"/>
  <c r="I129" i="2"/>
  <c r="J129" i="2"/>
  <c r="K129" i="2"/>
  <c r="K134" i="2" s="1"/>
  <c r="L129" i="2"/>
  <c r="M129" i="2"/>
  <c r="N129" i="2"/>
  <c r="O129" i="2"/>
  <c r="P129" i="2"/>
  <c r="Q129" i="2"/>
  <c r="R129" i="2"/>
  <c r="S129" i="2"/>
  <c r="U129" i="2" s="1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D128" i="2"/>
  <c r="D122" i="2"/>
  <c r="E122" i="2"/>
  <c r="F122" i="2"/>
  <c r="G122" i="2"/>
  <c r="G127" i="2" s="1"/>
  <c r="H122" i="2"/>
  <c r="I122" i="2"/>
  <c r="J122" i="2"/>
  <c r="K122" i="2"/>
  <c r="K127" i="2" s="1"/>
  <c r="L122" i="2"/>
  <c r="M122" i="2"/>
  <c r="N122" i="2"/>
  <c r="O122" i="2"/>
  <c r="P122" i="2"/>
  <c r="Q122" i="2"/>
  <c r="R122" i="2"/>
  <c r="S122" i="2"/>
  <c r="S127" i="2" s="1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E121" i="2"/>
  <c r="F121" i="2"/>
  <c r="G121" i="2"/>
  <c r="H121" i="2"/>
  <c r="H127" i="2" s="1"/>
  <c r="I121" i="2"/>
  <c r="J121" i="2"/>
  <c r="K121" i="2"/>
  <c r="L121" i="2"/>
  <c r="L127" i="2" s="1"/>
  <c r="M121" i="2"/>
  <c r="N121" i="2"/>
  <c r="O121" i="2"/>
  <c r="P121" i="2"/>
  <c r="P127" i="2" s="1"/>
  <c r="Q121" i="2"/>
  <c r="R121" i="2"/>
  <c r="S121" i="2"/>
  <c r="D121" i="2"/>
  <c r="D115" i="2"/>
  <c r="E115" i="2"/>
  <c r="F115" i="2"/>
  <c r="G115" i="2"/>
  <c r="G120" i="2" s="1"/>
  <c r="H115" i="2"/>
  <c r="I115" i="2"/>
  <c r="J115" i="2"/>
  <c r="J120" i="2" s="1"/>
  <c r="K115" i="2"/>
  <c r="K120" i="2" s="1"/>
  <c r="L115" i="2"/>
  <c r="M115" i="2"/>
  <c r="N115" i="2"/>
  <c r="O115" i="2"/>
  <c r="O120" i="2" s="1"/>
  <c r="P115" i="2"/>
  <c r="Q115" i="2"/>
  <c r="R115" i="2"/>
  <c r="S115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E114" i="2"/>
  <c r="F114" i="2"/>
  <c r="G114" i="2"/>
  <c r="H114" i="2"/>
  <c r="H120" i="2" s="1"/>
  <c r="I114" i="2"/>
  <c r="J114" i="2"/>
  <c r="K114" i="2"/>
  <c r="L114" i="2"/>
  <c r="L120" i="2" s="1"/>
  <c r="M114" i="2"/>
  <c r="N114" i="2"/>
  <c r="O114" i="2"/>
  <c r="P114" i="2"/>
  <c r="P120" i="2" s="1"/>
  <c r="Q114" i="2"/>
  <c r="R114" i="2"/>
  <c r="S114" i="2"/>
  <c r="D114" i="2"/>
  <c r="D108" i="2"/>
  <c r="E108" i="2"/>
  <c r="F108" i="2"/>
  <c r="G108" i="2"/>
  <c r="H108" i="2"/>
  <c r="I108" i="2"/>
  <c r="J108" i="2"/>
  <c r="K108" i="2"/>
  <c r="K113" i="2" s="1"/>
  <c r="L108" i="2"/>
  <c r="M108" i="2"/>
  <c r="N108" i="2"/>
  <c r="O108" i="2"/>
  <c r="O113" i="2" s="1"/>
  <c r="P108" i="2"/>
  <c r="Q108" i="2"/>
  <c r="R108" i="2"/>
  <c r="S108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E107" i="2"/>
  <c r="F107" i="2"/>
  <c r="G107" i="2"/>
  <c r="H107" i="2"/>
  <c r="H113" i="2" s="1"/>
  <c r="I107" i="2"/>
  <c r="J107" i="2"/>
  <c r="K107" i="2"/>
  <c r="L107" i="2"/>
  <c r="L113" i="2" s="1"/>
  <c r="M107" i="2"/>
  <c r="N107" i="2"/>
  <c r="O107" i="2"/>
  <c r="P107" i="2"/>
  <c r="P113" i="2" s="1"/>
  <c r="Q107" i="2"/>
  <c r="R107" i="2"/>
  <c r="S107" i="2"/>
  <c r="D107" i="2"/>
  <c r="D101" i="2"/>
  <c r="E101" i="2"/>
  <c r="F101" i="2"/>
  <c r="G101" i="2"/>
  <c r="G106" i="2" s="1"/>
  <c r="H101" i="2"/>
  <c r="I101" i="2"/>
  <c r="J101" i="2"/>
  <c r="K101" i="2"/>
  <c r="K106" i="2" s="1"/>
  <c r="L101" i="2"/>
  <c r="M101" i="2"/>
  <c r="N101" i="2"/>
  <c r="O101" i="2"/>
  <c r="P101" i="2"/>
  <c r="Q101" i="2"/>
  <c r="R101" i="2"/>
  <c r="S101" i="2"/>
  <c r="S106" i="2" s="1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E100" i="2"/>
  <c r="F100" i="2"/>
  <c r="G100" i="2"/>
  <c r="H100" i="2"/>
  <c r="H106" i="2" s="1"/>
  <c r="I100" i="2"/>
  <c r="J100" i="2"/>
  <c r="K100" i="2"/>
  <c r="L100" i="2"/>
  <c r="L106" i="2" s="1"/>
  <c r="M100" i="2"/>
  <c r="N100" i="2"/>
  <c r="O100" i="2"/>
  <c r="P100" i="2"/>
  <c r="Q100" i="2"/>
  <c r="R100" i="2"/>
  <c r="S100" i="2"/>
  <c r="D100" i="2"/>
  <c r="D94" i="2"/>
  <c r="E94" i="2"/>
  <c r="F94" i="2"/>
  <c r="G94" i="2"/>
  <c r="H94" i="2"/>
  <c r="I94" i="2"/>
  <c r="J94" i="2"/>
  <c r="K94" i="2"/>
  <c r="L94" i="2"/>
  <c r="M94" i="2"/>
  <c r="N94" i="2"/>
  <c r="O94" i="2"/>
  <c r="O99" i="2" s="1"/>
  <c r="P94" i="2"/>
  <c r="Q94" i="2"/>
  <c r="R94" i="2"/>
  <c r="S94" i="2"/>
  <c r="S99" i="2" s="1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E93" i="2"/>
  <c r="F93" i="2"/>
  <c r="G93" i="2"/>
  <c r="H93" i="2"/>
  <c r="I93" i="2"/>
  <c r="J93" i="2"/>
  <c r="K93" i="2"/>
  <c r="L93" i="2"/>
  <c r="M93" i="2"/>
  <c r="N93" i="2"/>
  <c r="O93" i="2"/>
  <c r="P93" i="2"/>
  <c r="P99" i="2" s="1"/>
  <c r="Q93" i="2"/>
  <c r="R93" i="2"/>
  <c r="S93" i="2"/>
  <c r="D93" i="2"/>
  <c r="D87" i="2"/>
  <c r="E87" i="2"/>
  <c r="F87" i="2"/>
  <c r="G87" i="2"/>
  <c r="G92" i="2" s="1"/>
  <c r="H87" i="2"/>
  <c r="I87" i="2"/>
  <c r="J87" i="2"/>
  <c r="K87" i="2"/>
  <c r="L87" i="2"/>
  <c r="M87" i="2"/>
  <c r="N87" i="2"/>
  <c r="O87" i="2"/>
  <c r="O92" i="2" s="1"/>
  <c r="P87" i="2"/>
  <c r="Q87" i="2"/>
  <c r="R87" i="2"/>
  <c r="S87" i="2"/>
  <c r="S92" i="2" s="1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E86" i="2"/>
  <c r="F86" i="2"/>
  <c r="G86" i="2"/>
  <c r="H86" i="2"/>
  <c r="H92" i="2" s="1"/>
  <c r="I86" i="2"/>
  <c r="J86" i="2"/>
  <c r="K86" i="2"/>
  <c r="L86" i="2"/>
  <c r="L92" i="2" s="1"/>
  <c r="M86" i="2"/>
  <c r="N86" i="2"/>
  <c r="O86" i="2"/>
  <c r="P86" i="2"/>
  <c r="P92" i="2" s="1"/>
  <c r="Q86" i="2"/>
  <c r="R86" i="2"/>
  <c r="S86" i="2"/>
  <c r="D86" i="2"/>
  <c r="D80" i="2"/>
  <c r="E80" i="2"/>
  <c r="F80" i="2"/>
  <c r="G80" i="2"/>
  <c r="H80" i="2"/>
  <c r="I80" i="2"/>
  <c r="J80" i="2"/>
  <c r="K80" i="2"/>
  <c r="K85" i="2" s="1"/>
  <c r="L80" i="2"/>
  <c r="M80" i="2"/>
  <c r="N80" i="2"/>
  <c r="O80" i="2"/>
  <c r="O85" i="2" s="1"/>
  <c r="P80" i="2"/>
  <c r="Q80" i="2"/>
  <c r="R80" i="2"/>
  <c r="S80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E79" i="2"/>
  <c r="F79" i="2"/>
  <c r="G79" i="2"/>
  <c r="H79" i="2"/>
  <c r="H85" i="2" s="1"/>
  <c r="I79" i="2"/>
  <c r="J79" i="2"/>
  <c r="K79" i="2"/>
  <c r="L79" i="2"/>
  <c r="L85" i="2" s="1"/>
  <c r="M79" i="2"/>
  <c r="N79" i="2"/>
  <c r="O79" i="2"/>
  <c r="P79" i="2"/>
  <c r="P85" i="2" s="1"/>
  <c r="Q79" i="2"/>
  <c r="R79" i="2"/>
  <c r="S79" i="2"/>
  <c r="D79" i="2"/>
  <c r="D73" i="2"/>
  <c r="E73" i="2"/>
  <c r="F73" i="2"/>
  <c r="G73" i="2"/>
  <c r="G78" i="2" s="1"/>
  <c r="H73" i="2"/>
  <c r="I73" i="2"/>
  <c r="J73" i="2"/>
  <c r="K73" i="2"/>
  <c r="K78" i="2" s="1"/>
  <c r="L73" i="2"/>
  <c r="M73" i="2"/>
  <c r="N73" i="2"/>
  <c r="O73" i="2"/>
  <c r="P73" i="2"/>
  <c r="Q73" i="2"/>
  <c r="R73" i="2"/>
  <c r="S73" i="2"/>
  <c r="S78" i="2" s="1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E72" i="2"/>
  <c r="F72" i="2"/>
  <c r="G72" i="2"/>
  <c r="H72" i="2"/>
  <c r="H78" i="2" s="1"/>
  <c r="I72" i="2"/>
  <c r="J72" i="2"/>
  <c r="K72" i="2"/>
  <c r="L72" i="2"/>
  <c r="L78" i="2" s="1"/>
  <c r="M72" i="2"/>
  <c r="N72" i="2"/>
  <c r="O72" i="2"/>
  <c r="P72" i="2"/>
  <c r="Q72" i="2"/>
  <c r="R72" i="2"/>
  <c r="S72" i="2"/>
  <c r="D72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S64" i="2" s="1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D58" i="2"/>
  <c r="D52" i="2"/>
  <c r="E52" i="2"/>
  <c r="F52" i="2"/>
  <c r="G52" i="2"/>
  <c r="H52" i="2"/>
  <c r="I52" i="2"/>
  <c r="J52" i="2"/>
  <c r="K52" i="2"/>
  <c r="K57" i="2" s="1"/>
  <c r="L52" i="2"/>
  <c r="M52" i="2"/>
  <c r="N52" i="2"/>
  <c r="O52" i="2"/>
  <c r="O57" i="2" s="1"/>
  <c r="P52" i="2"/>
  <c r="Q52" i="2"/>
  <c r="R52" i="2"/>
  <c r="S52" i="2"/>
  <c r="S57" i="2" s="1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E51" i="2"/>
  <c r="F51" i="2"/>
  <c r="G51" i="2"/>
  <c r="H51" i="2"/>
  <c r="I51" i="2"/>
  <c r="J51" i="2"/>
  <c r="K51" i="2"/>
  <c r="L51" i="2"/>
  <c r="L57" i="2" s="1"/>
  <c r="M51" i="2"/>
  <c r="N51" i="2"/>
  <c r="O51" i="2"/>
  <c r="P51" i="2"/>
  <c r="P57" i="2" s="1"/>
  <c r="Q51" i="2"/>
  <c r="R51" i="2"/>
  <c r="S51" i="2"/>
  <c r="D51" i="2"/>
  <c r="D45" i="2"/>
  <c r="E45" i="2"/>
  <c r="F45" i="2"/>
  <c r="G45" i="2"/>
  <c r="G50" i="2" s="1"/>
  <c r="H45" i="2"/>
  <c r="I45" i="2"/>
  <c r="J45" i="2"/>
  <c r="K45" i="2"/>
  <c r="L45" i="2"/>
  <c r="M45" i="2"/>
  <c r="N45" i="2"/>
  <c r="O45" i="2"/>
  <c r="P45" i="2"/>
  <c r="Q45" i="2"/>
  <c r="R45" i="2"/>
  <c r="S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U49" i="2" s="1"/>
  <c r="E44" i="2"/>
  <c r="F44" i="2"/>
  <c r="G44" i="2"/>
  <c r="H44" i="2"/>
  <c r="H50" i="2" s="1"/>
  <c r="I44" i="2"/>
  <c r="J44" i="2"/>
  <c r="K44" i="2"/>
  <c r="L44" i="2"/>
  <c r="L50" i="2" s="1"/>
  <c r="M44" i="2"/>
  <c r="N44" i="2"/>
  <c r="O44" i="2"/>
  <c r="P44" i="2"/>
  <c r="P50" i="2" s="1"/>
  <c r="Q44" i="2"/>
  <c r="R44" i="2"/>
  <c r="S44" i="2"/>
  <c r="D44" i="2"/>
  <c r="D38" i="2"/>
  <c r="E38" i="2"/>
  <c r="F38" i="2"/>
  <c r="G38" i="2"/>
  <c r="G43" i="2" s="1"/>
  <c r="H38" i="2"/>
  <c r="I38" i="2"/>
  <c r="J38" i="2"/>
  <c r="K38" i="2"/>
  <c r="L38" i="2"/>
  <c r="M38" i="2"/>
  <c r="N38" i="2"/>
  <c r="O38" i="2"/>
  <c r="O43" i="2" s="1"/>
  <c r="P38" i="2"/>
  <c r="Q38" i="2"/>
  <c r="R38" i="2"/>
  <c r="S38" i="2"/>
  <c r="S43" i="2" s="1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E37" i="2"/>
  <c r="F37" i="2"/>
  <c r="G37" i="2"/>
  <c r="H37" i="2"/>
  <c r="H43" i="2" s="1"/>
  <c r="I37" i="2"/>
  <c r="J37" i="2"/>
  <c r="K37" i="2"/>
  <c r="L37" i="2"/>
  <c r="L43" i="2" s="1"/>
  <c r="M37" i="2"/>
  <c r="N37" i="2"/>
  <c r="O37" i="2"/>
  <c r="P37" i="2"/>
  <c r="P43" i="2" s="1"/>
  <c r="Q37" i="2"/>
  <c r="R37" i="2"/>
  <c r="S37" i="2"/>
  <c r="D37" i="2"/>
  <c r="D31" i="2"/>
  <c r="E31" i="2"/>
  <c r="F31" i="2"/>
  <c r="G31" i="2"/>
  <c r="G36" i="2" s="1"/>
  <c r="H31" i="2"/>
  <c r="I31" i="2"/>
  <c r="J31" i="2"/>
  <c r="K31" i="2"/>
  <c r="K36" i="2" s="1"/>
  <c r="L31" i="2"/>
  <c r="M31" i="2"/>
  <c r="N31" i="2"/>
  <c r="O31" i="2"/>
  <c r="O36" i="2" s="1"/>
  <c r="P31" i="2"/>
  <c r="Q31" i="2"/>
  <c r="R31" i="2"/>
  <c r="S31" i="2"/>
  <c r="S36" i="2" s="1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E30" i="2"/>
  <c r="F30" i="2"/>
  <c r="G30" i="2"/>
  <c r="H30" i="2"/>
  <c r="H36" i="2" s="1"/>
  <c r="I30" i="2"/>
  <c r="J30" i="2"/>
  <c r="K30" i="2"/>
  <c r="L30" i="2"/>
  <c r="L36" i="2" s="1"/>
  <c r="M30" i="2"/>
  <c r="N30" i="2"/>
  <c r="O30" i="2"/>
  <c r="P30" i="2"/>
  <c r="P36" i="2" s="1"/>
  <c r="Q30" i="2"/>
  <c r="R30" i="2"/>
  <c r="S30" i="2"/>
  <c r="D30" i="2"/>
  <c r="D24" i="2"/>
  <c r="E24" i="2"/>
  <c r="F24" i="2"/>
  <c r="G24" i="2"/>
  <c r="G29" i="2" s="1"/>
  <c r="H24" i="2"/>
  <c r="I24" i="2"/>
  <c r="J24" i="2"/>
  <c r="K24" i="2"/>
  <c r="L24" i="2"/>
  <c r="M24" i="2"/>
  <c r="N24" i="2"/>
  <c r="O24" i="2"/>
  <c r="O29" i="2" s="1"/>
  <c r="P24" i="2"/>
  <c r="Q24" i="2"/>
  <c r="R24" i="2"/>
  <c r="S24" i="2"/>
  <c r="S29" i="2" s="1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E23" i="2"/>
  <c r="F23" i="2"/>
  <c r="G23" i="2"/>
  <c r="H23" i="2"/>
  <c r="H29" i="2" s="1"/>
  <c r="I23" i="2"/>
  <c r="J23" i="2"/>
  <c r="K23" i="2"/>
  <c r="L23" i="2"/>
  <c r="L29" i="2" s="1"/>
  <c r="M23" i="2"/>
  <c r="N23" i="2"/>
  <c r="O23" i="2"/>
  <c r="P23" i="2"/>
  <c r="P29" i="2" s="1"/>
  <c r="Q23" i="2"/>
  <c r="R23" i="2"/>
  <c r="S23" i="2"/>
  <c r="D23" i="2"/>
  <c r="D17" i="2"/>
  <c r="E17" i="2"/>
  <c r="F17" i="2"/>
  <c r="G17" i="2"/>
  <c r="G22" i="2" s="1"/>
  <c r="H17" i="2"/>
  <c r="I17" i="2"/>
  <c r="J17" i="2"/>
  <c r="K17" i="2"/>
  <c r="L17" i="2"/>
  <c r="M17" i="2"/>
  <c r="N17" i="2"/>
  <c r="O17" i="2"/>
  <c r="O22" i="2" s="1"/>
  <c r="P17" i="2"/>
  <c r="Q17" i="2"/>
  <c r="R17" i="2"/>
  <c r="S17" i="2"/>
  <c r="S22" i="2" s="1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E16" i="2"/>
  <c r="F16" i="2"/>
  <c r="G16" i="2"/>
  <c r="H16" i="2"/>
  <c r="H22" i="2" s="1"/>
  <c r="I16" i="2"/>
  <c r="J16" i="2"/>
  <c r="K16" i="2"/>
  <c r="L16" i="2"/>
  <c r="L22" i="2" s="1"/>
  <c r="M16" i="2"/>
  <c r="N16" i="2"/>
  <c r="O16" i="2"/>
  <c r="P16" i="2"/>
  <c r="P22" i="2" s="1"/>
  <c r="Q16" i="2"/>
  <c r="R16" i="2"/>
  <c r="S16" i="2"/>
  <c r="D16" i="2"/>
  <c r="D10" i="2"/>
  <c r="E10" i="2"/>
  <c r="F10" i="2"/>
  <c r="G10" i="2"/>
  <c r="G15" i="2" s="1"/>
  <c r="H10" i="2"/>
  <c r="I10" i="2"/>
  <c r="J10" i="2"/>
  <c r="K10" i="2"/>
  <c r="L10" i="2"/>
  <c r="M10" i="2"/>
  <c r="N10" i="2"/>
  <c r="O10" i="2"/>
  <c r="O15" i="2" s="1"/>
  <c r="P10" i="2"/>
  <c r="Q10" i="2"/>
  <c r="R10" i="2"/>
  <c r="S10" i="2"/>
  <c r="S15" i="2" s="1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E9" i="2"/>
  <c r="F9" i="2"/>
  <c r="G9" i="2"/>
  <c r="H9" i="2"/>
  <c r="H15" i="2" s="1"/>
  <c r="I9" i="2"/>
  <c r="J9" i="2"/>
  <c r="K9" i="2"/>
  <c r="L9" i="2"/>
  <c r="L15" i="2" s="1"/>
  <c r="M9" i="2"/>
  <c r="N9" i="2"/>
  <c r="O9" i="2"/>
  <c r="P9" i="2"/>
  <c r="P15" i="2" s="1"/>
  <c r="Q9" i="2"/>
  <c r="R9" i="2"/>
  <c r="S9" i="2"/>
  <c r="D9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D2" i="2"/>
  <c r="J218" i="2"/>
  <c r="AK217" i="2"/>
  <c r="AJ217" i="2"/>
  <c r="AI217" i="2"/>
  <c r="AH217" i="2"/>
  <c r="AG217" i="2"/>
  <c r="AF217" i="2"/>
  <c r="AE217" i="2"/>
  <c r="AD217" i="2"/>
  <c r="AC217" i="2"/>
  <c r="AB217" i="2"/>
  <c r="AA217" i="2"/>
  <c r="Z217" i="2"/>
  <c r="Y217" i="2"/>
  <c r="X217" i="2"/>
  <c r="W217" i="2"/>
  <c r="V217" i="2"/>
  <c r="AK210" i="2"/>
  <c r="AJ210" i="2"/>
  <c r="AI210" i="2"/>
  <c r="AH210" i="2"/>
  <c r="AG210" i="2"/>
  <c r="AF210" i="2"/>
  <c r="AE210" i="2"/>
  <c r="AD210" i="2"/>
  <c r="AC210" i="2"/>
  <c r="AB210" i="2"/>
  <c r="AA210" i="2"/>
  <c r="Z210" i="2"/>
  <c r="Y210" i="2"/>
  <c r="X210" i="2"/>
  <c r="W210" i="2"/>
  <c r="V210" i="2"/>
  <c r="R211" i="2"/>
  <c r="Q211" i="2"/>
  <c r="P211" i="2"/>
  <c r="N211" i="2"/>
  <c r="M211" i="2"/>
  <c r="L211" i="2"/>
  <c r="I211" i="2"/>
  <c r="F211" i="2"/>
  <c r="E211" i="2"/>
  <c r="D211" i="2"/>
  <c r="R204" i="2"/>
  <c r="AK203" i="2"/>
  <c r="AJ203" i="2"/>
  <c r="AI203" i="2"/>
  <c r="AH203" i="2"/>
  <c r="AG203" i="2"/>
  <c r="AF203" i="2"/>
  <c r="AE203" i="2"/>
  <c r="AD203" i="2"/>
  <c r="AC203" i="2"/>
  <c r="AB203" i="2"/>
  <c r="AA203" i="2"/>
  <c r="Z203" i="2"/>
  <c r="Y203" i="2"/>
  <c r="X203" i="2"/>
  <c r="W203" i="2"/>
  <c r="V203" i="2"/>
  <c r="Q204" i="2"/>
  <c r="P204" i="2"/>
  <c r="N204" i="2"/>
  <c r="M204" i="2"/>
  <c r="L204" i="2"/>
  <c r="J204" i="2"/>
  <c r="I204" i="2"/>
  <c r="H204" i="2"/>
  <c r="F204" i="2"/>
  <c r="E204" i="2"/>
  <c r="D204" i="2"/>
  <c r="E190" i="2"/>
  <c r="AK189" i="2"/>
  <c r="AJ189" i="2"/>
  <c r="AI189" i="2"/>
  <c r="AH189" i="2"/>
  <c r="AG189" i="2"/>
  <c r="AF189" i="2"/>
  <c r="AE189" i="2"/>
  <c r="AD189" i="2"/>
  <c r="AC189" i="2"/>
  <c r="AB189" i="2"/>
  <c r="AA189" i="2"/>
  <c r="Z189" i="2"/>
  <c r="Y189" i="2"/>
  <c r="X189" i="2"/>
  <c r="W189" i="2"/>
  <c r="V189" i="2"/>
  <c r="D191" i="2"/>
  <c r="F183" i="2"/>
  <c r="E183" i="2"/>
  <c r="AK182" i="2"/>
  <c r="AJ182" i="2"/>
  <c r="AI182" i="2"/>
  <c r="AH182" i="2"/>
  <c r="AG182" i="2"/>
  <c r="AF182" i="2"/>
  <c r="AE182" i="2"/>
  <c r="AD182" i="2"/>
  <c r="AC182" i="2"/>
  <c r="AB182" i="2"/>
  <c r="AA182" i="2"/>
  <c r="Z182" i="2"/>
  <c r="Y182" i="2"/>
  <c r="X182" i="2"/>
  <c r="W182" i="2"/>
  <c r="V182" i="2"/>
  <c r="M183" i="2"/>
  <c r="T181" i="2"/>
  <c r="T180" i="2"/>
  <c r="U179" i="2"/>
  <c r="T179" i="2"/>
  <c r="T178" i="2"/>
  <c r="R183" i="2"/>
  <c r="P183" i="2"/>
  <c r="J183" i="2"/>
  <c r="D183" i="2"/>
  <c r="O176" i="2"/>
  <c r="AK175" i="2"/>
  <c r="AJ175" i="2"/>
  <c r="AI175" i="2"/>
  <c r="AH175" i="2"/>
  <c r="AG175" i="2"/>
  <c r="AF175" i="2"/>
  <c r="AE175" i="2"/>
  <c r="AD175" i="2"/>
  <c r="AC175" i="2"/>
  <c r="AB175" i="2"/>
  <c r="AA175" i="2"/>
  <c r="Z175" i="2"/>
  <c r="Y175" i="2"/>
  <c r="X175" i="2"/>
  <c r="W175" i="2"/>
  <c r="V175" i="2"/>
  <c r="T175" i="2"/>
  <c r="P176" i="2"/>
  <c r="L176" i="2"/>
  <c r="H176" i="2"/>
  <c r="D176" i="2"/>
  <c r="T173" i="2"/>
  <c r="N176" i="2"/>
  <c r="F176" i="2"/>
  <c r="E176" i="2"/>
  <c r="F168" i="2"/>
  <c r="E168" i="2"/>
  <c r="N167" i="2"/>
  <c r="F167" i="2"/>
  <c r="E167" i="2"/>
  <c r="N166" i="2"/>
  <c r="F166" i="2"/>
  <c r="E166" i="2"/>
  <c r="N165" i="2"/>
  <c r="F165" i="2"/>
  <c r="E165" i="2"/>
  <c r="N164" i="2"/>
  <c r="F164" i="2"/>
  <c r="E164" i="2"/>
  <c r="N163" i="2"/>
  <c r="M163" i="2"/>
  <c r="F163" i="2"/>
  <c r="E163" i="2"/>
  <c r="N162" i="2"/>
  <c r="F162" i="2"/>
  <c r="E162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P168" i="2"/>
  <c r="M168" i="2"/>
  <c r="L168" i="2"/>
  <c r="H168" i="2"/>
  <c r="D168" i="2"/>
  <c r="R167" i="2"/>
  <c r="Q167" i="2"/>
  <c r="P167" i="2"/>
  <c r="M167" i="2"/>
  <c r="L167" i="2"/>
  <c r="J167" i="2"/>
  <c r="I167" i="2"/>
  <c r="H167" i="2"/>
  <c r="D167" i="2"/>
  <c r="R166" i="2"/>
  <c r="Q166" i="2"/>
  <c r="P166" i="2"/>
  <c r="M166" i="2"/>
  <c r="L166" i="2"/>
  <c r="J166" i="2"/>
  <c r="I166" i="2"/>
  <c r="H166" i="2"/>
  <c r="D166" i="2"/>
  <c r="R165" i="2"/>
  <c r="Q165" i="2"/>
  <c r="P165" i="2"/>
  <c r="M165" i="2"/>
  <c r="L165" i="2"/>
  <c r="J165" i="2"/>
  <c r="I165" i="2"/>
  <c r="H165" i="2"/>
  <c r="D165" i="2"/>
  <c r="R164" i="2"/>
  <c r="P164" i="2"/>
  <c r="M164" i="2"/>
  <c r="L164" i="2"/>
  <c r="J164" i="2"/>
  <c r="H164" i="2"/>
  <c r="D16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R155" i="2"/>
  <c r="Q155" i="2"/>
  <c r="N168" i="2"/>
  <c r="U154" i="2"/>
  <c r="T154" i="2"/>
  <c r="U153" i="2"/>
  <c r="T153" i="2"/>
  <c r="S155" i="2"/>
  <c r="R163" i="2"/>
  <c r="Q163" i="2"/>
  <c r="O155" i="2"/>
  <c r="N155" i="2"/>
  <c r="M155" i="2"/>
  <c r="K155" i="2"/>
  <c r="J163" i="2"/>
  <c r="I163" i="2"/>
  <c r="G155" i="2"/>
  <c r="F155" i="2"/>
  <c r="E155" i="2"/>
  <c r="D155" i="2"/>
  <c r="AK147" i="2"/>
  <c r="AJ147" i="2"/>
  <c r="AI147" i="2"/>
  <c r="AH147" i="2"/>
  <c r="AG147" i="2"/>
  <c r="AF147" i="2"/>
  <c r="AE147" i="2"/>
  <c r="AD147" i="2"/>
  <c r="AC147" i="2"/>
  <c r="AB147" i="2"/>
  <c r="AA147" i="2"/>
  <c r="Z147" i="2"/>
  <c r="Y147" i="2"/>
  <c r="X147" i="2"/>
  <c r="W147" i="2"/>
  <c r="V147" i="2"/>
  <c r="R148" i="2"/>
  <c r="Q148" i="2"/>
  <c r="N148" i="2"/>
  <c r="M148" i="2"/>
  <c r="J148" i="2"/>
  <c r="I148" i="2"/>
  <c r="G148" i="2"/>
  <c r="F148" i="2"/>
  <c r="E148" i="2"/>
  <c r="D148" i="2"/>
  <c r="S134" i="2"/>
  <c r="AK133" i="2"/>
  <c r="AJ133" i="2"/>
  <c r="AI133" i="2"/>
  <c r="AH133" i="2"/>
  <c r="AG133" i="2"/>
  <c r="AF133" i="2"/>
  <c r="AE133" i="2"/>
  <c r="AD133" i="2"/>
  <c r="AC133" i="2"/>
  <c r="AB133" i="2"/>
  <c r="AA133" i="2"/>
  <c r="Z133" i="2"/>
  <c r="Y133" i="2"/>
  <c r="X133" i="2"/>
  <c r="W133" i="2"/>
  <c r="V133" i="2"/>
  <c r="U128" i="2"/>
  <c r="T128" i="2"/>
  <c r="Q127" i="2"/>
  <c r="M127" i="2"/>
  <c r="I127" i="2"/>
  <c r="E127" i="2"/>
  <c r="AK126" i="2"/>
  <c r="AJ126" i="2"/>
  <c r="R127" i="2" s="1"/>
  <c r="AI126" i="2"/>
  <c r="AH126" i="2"/>
  <c r="AG126" i="2"/>
  <c r="AF126" i="2"/>
  <c r="N127" i="2" s="1"/>
  <c r="AE126" i="2"/>
  <c r="AD126" i="2"/>
  <c r="AC126" i="2"/>
  <c r="AB126" i="2"/>
  <c r="J127" i="2" s="1"/>
  <c r="AA126" i="2"/>
  <c r="Z126" i="2"/>
  <c r="Y126" i="2"/>
  <c r="X126" i="2"/>
  <c r="F127" i="2" s="1"/>
  <c r="W126" i="2"/>
  <c r="V126" i="2"/>
  <c r="T126" i="2"/>
  <c r="O127" i="2"/>
  <c r="D127" i="2"/>
  <c r="AK119" i="2"/>
  <c r="AJ119" i="2"/>
  <c r="AI119" i="2"/>
  <c r="AH119" i="2"/>
  <c r="AG119" i="2"/>
  <c r="AF119" i="2"/>
  <c r="AE119" i="2"/>
  <c r="AD119" i="2"/>
  <c r="AC119" i="2"/>
  <c r="AB119" i="2"/>
  <c r="AA119" i="2"/>
  <c r="Z119" i="2"/>
  <c r="Y119" i="2"/>
  <c r="X119" i="2"/>
  <c r="W119" i="2"/>
  <c r="V119" i="2"/>
  <c r="R120" i="2"/>
  <c r="Q120" i="2"/>
  <c r="N120" i="2"/>
  <c r="M120" i="2"/>
  <c r="I120" i="2"/>
  <c r="F120" i="2"/>
  <c r="E120" i="2"/>
  <c r="D120" i="2"/>
  <c r="AK112" i="2"/>
  <c r="AJ112" i="2"/>
  <c r="AI112" i="2"/>
  <c r="AH112" i="2"/>
  <c r="AG112" i="2"/>
  <c r="AF112" i="2"/>
  <c r="AE112" i="2"/>
  <c r="AD112" i="2"/>
  <c r="AC112" i="2"/>
  <c r="AB112" i="2"/>
  <c r="AA112" i="2"/>
  <c r="Z112" i="2"/>
  <c r="Y112" i="2"/>
  <c r="X112" i="2"/>
  <c r="W112" i="2"/>
  <c r="V112" i="2"/>
  <c r="S113" i="2"/>
  <c r="R113" i="2"/>
  <c r="Q113" i="2"/>
  <c r="N113" i="2"/>
  <c r="M113" i="2"/>
  <c r="J113" i="2"/>
  <c r="I113" i="2"/>
  <c r="G113" i="2"/>
  <c r="F113" i="2"/>
  <c r="E113" i="2"/>
  <c r="D113" i="2"/>
  <c r="O106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R106" i="2"/>
  <c r="Q106" i="2"/>
  <c r="P106" i="2"/>
  <c r="N106" i="2"/>
  <c r="M106" i="2"/>
  <c r="J106" i="2"/>
  <c r="I106" i="2"/>
  <c r="F106" i="2"/>
  <c r="E106" i="2"/>
  <c r="D106" i="2"/>
  <c r="AK98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R99" i="2"/>
  <c r="Q99" i="2"/>
  <c r="N99" i="2"/>
  <c r="M99" i="2"/>
  <c r="L99" i="2"/>
  <c r="K99" i="2"/>
  <c r="J99" i="2"/>
  <c r="I99" i="2"/>
  <c r="H99" i="2"/>
  <c r="G99" i="2"/>
  <c r="F99" i="2"/>
  <c r="E99" i="2"/>
  <c r="D99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R92" i="2"/>
  <c r="Q92" i="2"/>
  <c r="N92" i="2"/>
  <c r="M92" i="2"/>
  <c r="K92" i="2"/>
  <c r="J92" i="2"/>
  <c r="I92" i="2"/>
  <c r="F92" i="2"/>
  <c r="E92" i="2"/>
  <c r="D92" i="2"/>
  <c r="AK84" i="2"/>
  <c r="AJ84" i="2"/>
  <c r="AI84" i="2"/>
  <c r="AH84" i="2"/>
  <c r="AG84" i="2"/>
  <c r="AF84" i="2"/>
  <c r="AE84" i="2"/>
  <c r="AD84" i="2"/>
  <c r="AC84" i="2"/>
  <c r="AB84" i="2"/>
  <c r="AA84" i="2"/>
  <c r="Z84" i="2"/>
  <c r="Y84" i="2"/>
  <c r="X84" i="2"/>
  <c r="W84" i="2"/>
  <c r="V84" i="2"/>
  <c r="S85" i="2"/>
  <c r="R85" i="2"/>
  <c r="Q85" i="2"/>
  <c r="N85" i="2"/>
  <c r="M85" i="2"/>
  <c r="J85" i="2"/>
  <c r="I85" i="2"/>
  <c r="G85" i="2"/>
  <c r="F85" i="2"/>
  <c r="E85" i="2"/>
  <c r="D85" i="2"/>
  <c r="O78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R78" i="2"/>
  <c r="Q78" i="2"/>
  <c r="P78" i="2"/>
  <c r="N78" i="2"/>
  <c r="M78" i="2"/>
  <c r="J78" i="2"/>
  <c r="I78" i="2"/>
  <c r="F78" i="2"/>
  <c r="E78" i="2"/>
  <c r="D78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R69" i="2"/>
  <c r="Q69" i="2"/>
  <c r="N69" i="2"/>
  <c r="M69" i="2"/>
  <c r="J69" i="2"/>
  <c r="I69" i="2"/>
  <c r="F69" i="2"/>
  <c r="E69" i="2"/>
  <c r="R68" i="2"/>
  <c r="Q68" i="2"/>
  <c r="N68" i="2"/>
  <c r="M68" i="2"/>
  <c r="J68" i="2"/>
  <c r="I68" i="2"/>
  <c r="F68" i="2"/>
  <c r="E68" i="2"/>
  <c r="R67" i="2"/>
  <c r="Q67" i="2"/>
  <c r="N67" i="2"/>
  <c r="M67" i="2"/>
  <c r="J67" i="2"/>
  <c r="I67" i="2"/>
  <c r="F67" i="2"/>
  <c r="E67" i="2"/>
  <c r="R66" i="2"/>
  <c r="Q66" i="2"/>
  <c r="N66" i="2"/>
  <c r="M66" i="2"/>
  <c r="F66" i="2"/>
  <c r="U58" i="2"/>
  <c r="R65" i="2"/>
  <c r="N65" i="2"/>
  <c r="J65" i="2"/>
  <c r="F65" i="2"/>
  <c r="T58" i="2"/>
  <c r="H57" i="2"/>
  <c r="G57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R57" i="2"/>
  <c r="Q57" i="2"/>
  <c r="N57" i="2"/>
  <c r="M57" i="2"/>
  <c r="J57" i="2"/>
  <c r="I57" i="2"/>
  <c r="F57" i="2"/>
  <c r="E57" i="2"/>
  <c r="D57" i="2"/>
  <c r="Q50" i="2"/>
  <c r="M50" i="2"/>
  <c r="I50" i="2"/>
  <c r="E50" i="2"/>
  <c r="AK49" i="2"/>
  <c r="AJ49" i="2"/>
  <c r="R50" i="2" s="1"/>
  <c r="AI49" i="2"/>
  <c r="AH49" i="2"/>
  <c r="AG49" i="2"/>
  <c r="AF49" i="2"/>
  <c r="N50" i="2" s="1"/>
  <c r="AE49" i="2"/>
  <c r="AD49" i="2"/>
  <c r="AC49" i="2"/>
  <c r="AB49" i="2"/>
  <c r="J50" i="2" s="1"/>
  <c r="AA49" i="2"/>
  <c r="Z49" i="2"/>
  <c r="Y49" i="2"/>
  <c r="X49" i="2"/>
  <c r="F50" i="2" s="1"/>
  <c r="W49" i="2"/>
  <c r="V49" i="2"/>
  <c r="T49" i="2"/>
  <c r="O50" i="2"/>
  <c r="D50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R43" i="2"/>
  <c r="Q43" i="2"/>
  <c r="N43" i="2"/>
  <c r="M43" i="2"/>
  <c r="K43" i="2"/>
  <c r="J43" i="2"/>
  <c r="I43" i="2"/>
  <c r="F43" i="2"/>
  <c r="E43" i="2"/>
  <c r="D43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R36" i="2"/>
  <c r="Q36" i="2"/>
  <c r="N36" i="2"/>
  <c r="M36" i="2"/>
  <c r="J36" i="2"/>
  <c r="I36" i="2"/>
  <c r="F36" i="2"/>
  <c r="E36" i="2"/>
  <c r="D36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R29" i="2"/>
  <c r="Q29" i="2"/>
  <c r="N29" i="2"/>
  <c r="M29" i="2"/>
  <c r="K29" i="2"/>
  <c r="J29" i="2"/>
  <c r="I29" i="2"/>
  <c r="F29" i="2"/>
  <c r="E29" i="2"/>
  <c r="D29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R22" i="2"/>
  <c r="Q22" i="2"/>
  <c r="N22" i="2"/>
  <c r="M22" i="2"/>
  <c r="K22" i="2"/>
  <c r="J22" i="2"/>
  <c r="I22" i="2"/>
  <c r="F22" i="2"/>
  <c r="E22" i="2"/>
  <c r="D22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R15" i="2"/>
  <c r="Q15" i="2"/>
  <c r="N15" i="2"/>
  <c r="M15" i="2"/>
  <c r="K15" i="2"/>
  <c r="J15" i="2"/>
  <c r="I15" i="2"/>
  <c r="F15" i="2"/>
  <c r="E15" i="2"/>
  <c r="D15" i="2"/>
  <c r="AK7" i="2"/>
  <c r="S8" i="2" s="1"/>
  <c r="AJ7" i="2"/>
  <c r="AI7" i="2"/>
  <c r="AH7" i="2"/>
  <c r="AG7" i="2"/>
  <c r="AF7" i="2"/>
  <c r="AE7" i="2"/>
  <c r="AD7" i="2"/>
  <c r="AC7" i="2"/>
  <c r="K8" i="2" s="1"/>
  <c r="AA7" i="2"/>
  <c r="Z7" i="2"/>
  <c r="Y7" i="2"/>
  <c r="X7" i="2"/>
  <c r="W7" i="2"/>
  <c r="V7" i="2"/>
  <c r="D8" i="2" s="1"/>
  <c r="O8" i="2"/>
  <c r="G8" i="2"/>
  <c r="AB3" i="2"/>
  <c r="R8" i="2"/>
  <c r="Q8" i="2"/>
  <c r="N8" i="2"/>
  <c r="M8" i="2"/>
  <c r="I8" i="2"/>
  <c r="F8" i="2"/>
  <c r="E8" i="2"/>
  <c r="S204" i="2" l="1"/>
  <c r="O204" i="2"/>
  <c r="K204" i="2"/>
  <c r="G204" i="2"/>
  <c r="N169" i="2"/>
  <c r="AF169" i="2" s="1"/>
  <c r="E169" i="2"/>
  <c r="W169" i="2" s="1"/>
  <c r="F169" i="2"/>
  <c r="X169" i="2" s="1"/>
  <c r="T127" i="2"/>
  <c r="U59" i="2"/>
  <c r="S50" i="2"/>
  <c r="U50" i="2" s="1"/>
  <c r="K50" i="2"/>
  <c r="G65" i="2"/>
  <c r="O65" i="2"/>
  <c r="T50" i="2"/>
  <c r="G66" i="2"/>
  <c r="K66" i="2"/>
  <c r="O66" i="2"/>
  <c r="S66" i="2"/>
  <c r="G67" i="2"/>
  <c r="K67" i="2"/>
  <c r="O67" i="2"/>
  <c r="G68" i="2"/>
  <c r="K68" i="2"/>
  <c r="O68" i="2"/>
  <c r="S68" i="2"/>
  <c r="G69" i="2"/>
  <c r="K69" i="2"/>
  <c r="O69" i="2"/>
  <c r="S69" i="2"/>
  <c r="L8" i="2"/>
  <c r="H65" i="2"/>
  <c r="P65" i="2"/>
  <c r="H8" i="2"/>
  <c r="P8" i="2"/>
  <c r="W167" i="2"/>
  <c r="S71" i="2"/>
  <c r="AK71" i="2" s="1"/>
  <c r="G70" i="2"/>
  <c r="K70" i="2"/>
  <c r="O70" i="2"/>
  <c r="S70" i="2"/>
  <c r="AC141" i="2"/>
  <c r="E65" i="2"/>
  <c r="Q65" i="2"/>
  <c r="K65" i="2"/>
  <c r="H66" i="2"/>
  <c r="E66" i="2"/>
  <c r="T59" i="2"/>
  <c r="I66" i="2"/>
  <c r="D67" i="2"/>
  <c r="H67" i="2"/>
  <c r="L67" i="2"/>
  <c r="P67" i="2"/>
  <c r="H68" i="2"/>
  <c r="L68" i="2"/>
  <c r="P68" i="2"/>
  <c r="H69" i="2"/>
  <c r="L69" i="2"/>
  <c r="P69" i="2"/>
  <c r="D70" i="2"/>
  <c r="H70" i="2"/>
  <c r="L70" i="2"/>
  <c r="P70" i="2"/>
  <c r="D64" i="2"/>
  <c r="D71" i="2" s="1"/>
  <c r="V71" i="2" s="1"/>
  <c r="L64" i="2"/>
  <c r="L71" i="2" s="1"/>
  <c r="AD71" i="2" s="1"/>
  <c r="D65" i="2"/>
  <c r="L65" i="2"/>
  <c r="S67" i="2"/>
  <c r="S120" i="2"/>
  <c r="U127" i="2"/>
  <c r="U126" i="2"/>
  <c r="U174" i="2"/>
  <c r="S176" i="2"/>
  <c r="I65" i="2"/>
  <c r="J211" i="2"/>
  <c r="D66" i="2"/>
  <c r="P66" i="2"/>
  <c r="D68" i="2"/>
  <c r="AB7" i="2"/>
  <c r="J66" i="2"/>
  <c r="E70" i="2"/>
  <c r="I70" i="2"/>
  <c r="M70" i="2"/>
  <c r="Q70" i="2"/>
  <c r="G64" i="2"/>
  <c r="G71" i="2" s="1"/>
  <c r="Y71" i="2" s="1"/>
  <c r="O64" i="2"/>
  <c r="O71" i="2" s="1"/>
  <c r="AG71" i="2" s="1"/>
  <c r="AF165" i="2"/>
  <c r="M65" i="2"/>
  <c r="K64" i="2"/>
  <c r="K71" i="2" s="1"/>
  <c r="AC71" i="2" s="1"/>
  <c r="S65" i="2"/>
  <c r="J8" i="2"/>
  <c r="L66" i="2"/>
  <c r="D69" i="2"/>
  <c r="F70" i="2"/>
  <c r="J70" i="2"/>
  <c r="N70" i="2"/>
  <c r="R70" i="2"/>
  <c r="H64" i="2"/>
  <c r="H71" i="2" s="1"/>
  <c r="Z71" i="2" s="1"/>
  <c r="P64" i="2"/>
  <c r="I155" i="2"/>
  <c r="T155" i="2" s="1"/>
  <c r="T129" i="2"/>
  <c r="D134" i="2"/>
  <c r="V141" i="2" s="1"/>
  <c r="L134" i="2"/>
  <c r="AD141" i="2" s="1"/>
  <c r="J155" i="2"/>
  <c r="U155" i="2" s="1"/>
  <c r="I164" i="2"/>
  <c r="I162" i="2"/>
  <c r="Q164" i="2"/>
  <c r="Q162" i="2"/>
  <c r="Q169" i="2" s="1"/>
  <c r="AI169" i="2" s="1"/>
  <c r="I168" i="2"/>
  <c r="Q168" i="2"/>
  <c r="I176" i="2"/>
  <c r="T176" i="2" s="1"/>
  <c r="Q176" i="2"/>
  <c r="T174" i="2"/>
  <c r="I190" i="2"/>
  <c r="Q190" i="2"/>
  <c r="W195" i="2"/>
  <c r="W196" i="2"/>
  <c r="X197" i="2"/>
  <c r="K211" i="2"/>
  <c r="E64" i="2"/>
  <c r="E71" i="2" s="1"/>
  <c r="W71" i="2" s="1"/>
  <c r="I64" i="2"/>
  <c r="I71" i="2" s="1"/>
  <c r="AA71" i="2" s="1"/>
  <c r="M64" i="2"/>
  <c r="M71" i="2" s="1"/>
  <c r="AE71" i="2" s="1"/>
  <c r="Q64" i="2"/>
  <c r="Q71" i="2" s="1"/>
  <c r="AI71" i="2" s="1"/>
  <c r="G134" i="2"/>
  <c r="Y141" i="2" s="1"/>
  <c r="O134" i="2"/>
  <c r="AG141" i="2" s="1"/>
  <c r="J168" i="2"/>
  <c r="R168" i="2"/>
  <c r="M162" i="2"/>
  <c r="M169" i="2" s="1"/>
  <c r="AE169" i="2" s="1"/>
  <c r="M190" i="2"/>
  <c r="AE197" i="2" s="1"/>
  <c r="J225" i="2"/>
  <c r="F64" i="2"/>
  <c r="F71" i="2" s="1"/>
  <c r="X71" i="2" s="1"/>
  <c r="J64" i="2"/>
  <c r="N64" i="2"/>
  <c r="N71" i="2" s="1"/>
  <c r="AF71" i="2" s="1"/>
  <c r="R64" i="2"/>
  <c r="R71" i="2" s="1"/>
  <c r="AJ71" i="2" s="1"/>
  <c r="H134" i="2"/>
  <c r="Z141" i="2" s="1"/>
  <c r="P134" i="2"/>
  <c r="AH141" i="2" s="1"/>
  <c r="I183" i="2"/>
  <c r="Q183" i="2"/>
  <c r="N183" i="2"/>
  <c r="AF197" i="2"/>
  <c r="E134" i="2"/>
  <c r="W141" i="2" s="1"/>
  <c r="I134" i="2"/>
  <c r="AA141" i="2" s="1"/>
  <c r="M134" i="2"/>
  <c r="AE141" i="2" s="1"/>
  <c r="Q134" i="2"/>
  <c r="AI141" i="2" s="1"/>
  <c r="G163" i="2"/>
  <c r="G162" i="2"/>
  <c r="G169" i="2" s="1"/>
  <c r="Y169" i="2" s="1"/>
  <c r="K163" i="2"/>
  <c r="K162" i="2"/>
  <c r="K169" i="2" s="1"/>
  <c r="AC169" i="2" s="1"/>
  <c r="O163" i="2"/>
  <c r="O162" i="2"/>
  <c r="O169" i="2" s="1"/>
  <c r="AG169" i="2" s="1"/>
  <c r="S163" i="2"/>
  <c r="S162" i="2"/>
  <c r="S169" i="2" s="1"/>
  <c r="AK169" i="2" s="1"/>
  <c r="U156" i="2"/>
  <c r="J176" i="2"/>
  <c r="R176" i="2"/>
  <c r="F134" i="2"/>
  <c r="X141" i="2" s="1"/>
  <c r="J134" i="2"/>
  <c r="AB141" i="2" s="1"/>
  <c r="N134" i="2"/>
  <c r="AF141" i="2" s="1"/>
  <c r="R134" i="2"/>
  <c r="AJ141" i="2" s="1"/>
  <c r="D163" i="2"/>
  <c r="D162" i="2"/>
  <c r="D169" i="2" s="1"/>
  <c r="V169" i="2" s="1"/>
  <c r="H163" i="2"/>
  <c r="H162" i="2"/>
  <c r="H169" i="2" s="1"/>
  <c r="Z169" i="2" s="1"/>
  <c r="L163" i="2"/>
  <c r="L162" i="2"/>
  <c r="L169" i="2" s="1"/>
  <c r="AD169" i="2" s="1"/>
  <c r="P163" i="2"/>
  <c r="P162" i="2"/>
  <c r="P169" i="2" s="1"/>
  <c r="AH169" i="2" s="1"/>
  <c r="T156" i="2"/>
  <c r="G164" i="2"/>
  <c r="K164" i="2"/>
  <c r="O164" i="2"/>
  <c r="AG164" i="2" s="1"/>
  <c r="S164" i="2"/>
  <c r="G165" i="2"/>
  <c r="K165" i="2"/>
  <c r="O165" i="2"/>
  <c r="AG165" i="2" s="1"/>
  <c r="S165" i="2"/>
  <c r="G166" i="2"/>
  <c r="K166" i="2"/>
  <c r="O166" i="2"/>
  <c r="AG166" i="2" s="1"/>
  <c r="S166" i="2"/>
  <c r="G167" i="2"/>
  <c r="K167" i="2"/>
  <c r="O167" i="2"/>
  <c r="AG167" i="2" s="1"/>
  <c r="S167" i="2"/>
  <c r="G168" i="2"/>
  <c r="K168" i="2"/>
  <c r="O168" i="2"/>
  <c r="AG168" i="2" s="1"/>
  <c r="S168" i="2"/>
  <c r="J162" i="2"/>
  <c r="J169" i="2" s="1"/>
  <c r="AB169" i="2" s="1"/>
  <c r="R162" i="2"/>
  <c r="R169" i="2" s="1"/>
  <c r="AJ169" i="2" s="1"/>
  <c r="G183" i="2"/>
  <c r="K183" i="2"/>
  <c r="O183" i="2"/>
  <c r="S183" i="2"/>
  <c r="J190" i="2"/>
  <c r="R190" i="2"/>
  <c r="G190" i="2"/>
  <c r="K190" i="2"/>
  <c r="AC197" i="2" s="1"/>
  <c r="O190" i="2"/>
  <c r="S190" i="2"/>
  <c r="F218" i="2"/>
  <c r="F225" i="2" s="1"/>
  <c r="X223" i="2" s="1"/>
  <c r="N218" i="2"/>
  <c r="N225" i="2" s="1"/>
  <c r="R218" i="2"/>
  <c r="R225" i="2" s="1"/>
  <c r="D190" i="2"/>
  <c r="V197" i="2" s="1"/>
  <c r="H190" i="2"/>
  <c r="Z197" i="2" s="1"/>
  <c r="L190" i="2"/>
  <c r="AD197" i="2" s="1"/>
  <c r="P190" i="2"/>
  <c r="AH197" i="2" s="1"/>
  <c r="G218" i="2"/>
  <c r="O218" i="2"/>
  <c r="O225" i="2" s="1"/>
  <c r="S218" i="2"/>
  <c r="S225" i="2" s="1"/>
  <c r="D219" i="2"/>
  <c r="D218" i="2"/>
  <c r="D225" i="2" s="1"/>
  <c r="H218" i="2"/>
  <c r="H225" i="2" s="1"/>
  <c r="L218" i="2"/>
  <c r="L225" i="2" s="1"/>
  <c r="P218" i="2"/>
  <c r="P225" i="2" s="1"/>
  <c r="E218" i="2"/>
  <c r="E225" i="2" s="1"/>
  <c r="I218" i="2"/>
  <c r="I225" i="2" s="1"/>
  <c r="M218" i="2"/>
  <c r="M225" i="2" s="1"/>
  <c r="Q218" i="2"/>
  <c r="Q225" i="2" s="1"/>
  <c r="K225" i="2" l="1"/>
  <c r="AC220" i="2" s="1"/>
  <c r="G225" i="2"/>
  <c r="Y222" i="2" s="1"/>
  <c r="X224" i="2"/>
  <c r="AF195" i="2"/>
  <c r="V193" i="2"/>
  <c r="V191" i="2"/>
  <c r="AF196" i="2"/>
  <c r="AB197" i="2"/>
  <c r="AJ197" i="2"/>
  <c r="X195" i="2"/>
  <c r="AE194" i="2"/>
  <c r="U176" i="2"/>
  <c r="AC194" i="2"/>
  <c r="V192" i="2"/>
  <c r="V194" i="2"/>
  <c r="AI163" i="2"/>
  <c r="AI164" i="2"/>
  <c r="W166" i="2"/>
  <c r="AI168" i="2"/>
  <c r="X165" i="2"/>
  <c r="Z166" i="2"/>
  <c r="Z165" i="2"/>
  <c r="W165" i="2"/>
  <c r="Y168" i="2"/>
  <c r="Y166" i="2"/>
  <c r="Y164" i="2"/>
  <c r="Y167" i="2"/>
  <c r="Y165" i="2"/>
  <c r="AJ167" i="2"/>
  <c r="AF164" i="2"/>
  <c r="X168" i="2"/>
  <c r="X164" i="2"/>
  <c r="AF168" i="2"/>
  <c r="W168" i="2"/>
  <c r="AJ165" i="2"/>
  <c r="AI166" i="2"/>
  <c r="AF167" i="2"/>
  <c r="AF163" i="2"/>
  <c r="X167" i="2"/>
  <c r="AE168" i="2"/>
  <c r="X163" i="2"/>
  <c r="W164" i="2"/>
  <c r="AF166" i="2"/>
  <c r="X166" i="2"/>
  <c r="AE164" i="2"/>
  <c r="Z168" i="2"/>
  <c r="W163" i="2"/>
  <c r="W135" i="2"/>
  <c r="AC137" i="2"/>
  <c r="AF140" i="2"/>
  <c r="AF139" i="2"/>
  <c r="AF138" i="2"/>
  <c r="AF137" i="2"/>
  <c r="W136" i="2"/>
  <c r="AC135" i="2"/>
  <c r="Y135" i="2"/>
  <c r="AC139" i="2"/>
  <c r="AJ136" i="2"/>
  <c r="X135" i="2"/>
  <c r="X140" i="2"/>
  <c r="X139" i="2"/>
  <c r="X138" i="2"/>
  <c r="X137" i="2"/>
  <c r="AD135" i="2"/>
  <c r="AG140" i="2"/>
  <c r="AG138" i="2"/>
  <c r="AH135" i="2"/>
  <c r="V138" i="2"/>
  <c r="V137" i="2"/>
  <c r="V140" i="2"/>
  <c r="V139" i="2"/>
  <c r="V65" i="2"/>
  <c r="AK141" i="2"/>
  <c r="AK135" i="2"/>
  <c r="AK136" i="2"/>
  <c r="AK137" i="2"/>
  <c r="AK139" i="2"/>
  <c r="AK138" i="2"/>
  <c r="AK140" i="2"/>
  <c r="AI224" i="2"/>
  <c r="AI222" i="2"/>
  <c r="V224" i="2"/>
  <c r="W222" i="2"/>
  <c r="W219" i="2"/>
  <c r="AH220" i="2"/>
  <c r="AK223" i="2"/>
  <c r="Z195" i="2"/>
  <c r="AF221" i="2"/>
  <c r="AK197" i="2"/>
  <c r="AK194" i="2"/>
  <c r="AB195" i="2"/>
  <c r="AB191" i="2"/>
  <c r="AI139" i="2"/>
  <c r="AI136" i="2"/>
  <c r="AD166" i="2"/>
  <c r="X194" i="2"/>
  <c r="AB219" i="2"/>
  <c r="M232" i="2"/>
  <c r="AE232" i="2" s="1"/>
  <c r="AE225" i="2"/>
  <c r="AE224" i="2"/>
  <c r="AE223" i="2"/>
  <c r="AH225" i="2"/>
  <c r="AH224" i="2"/>
  <c r="AH223" i="2"/>
  <c r="AH222" i="2"/>
  <c r="AI221" i="2"/>
  <c r="AI220" i="2"/>
  <c r="AI219" i="2"/>
  <c r="AD222" i="2"/>
  <c r="AD221" i="2"/>
  <c r="AD220" i="2"/>
  <c r="AD219" i="2"/>
  <c r="AK224" i="2"/>
  <c r="AG223" i="2"/>
  <c r="V196" i="2"/>
  <c r="V195" i="2"/>
  <c r="AB224" i="2"/>
  <c r="AJ222" i="2"/>
  <c r="X221" i="2"/>
  <c r="AF219" i="2"/>
  <c r="AG196" i="2"/>
  <c r="AK220" i="2"/>
  <c r="AC193" i="2"/>
  <c r="AC192" i="2"/>
  <c r="AC191" i="2"/>
  <c r="AK168" i="2"/>
  <c r="AK167" i="2"/>
  <c r="AK166" i="2"/>
  <c r="AK165" i="2"/>
  <c r="AK164" i="2"/>
  <c r="AD163" i="2"/>
  <c r="V163" i="2"/>
  <c r="AK163" i="2"/>
  <c r="AC163" i="2"/>
  <c r="AJ163" i="2"/>
  <c r="AJ140" i="2"/>
  <c r="AJ139" i="2"/>
  <c r="AJ138" i="2"/>
  <c r="AJ137" i="2"/>
  <c r="AB225" i="2"/>
  <c r="AJ194" i="2"/>
  <c r="AJ192" i="2"/>
  <c r="AB167" i="2"/>
  <c r="AB165" i="2"/>
  <c r="AE140" i="2"/>
  <c r="AE139" i="2"/>
  <c r="AE138" i="2"/>
  <c r="AE137" i="2"/>
  <c r="AF136" i="2"/>
  <c r="AI167" i="2"/>
  <c r="AI165" i="2"/>
  <c r="I169" i="2"/>
  <c r="V135" i="2"/>
  <c r="AE136" i="2"/>
  <c r="AJ135" i="2"/>
  <c r="AF193" i="2"/>
  <c r="AE193" i="2"/>
  <c r="AH140" i="2"/>
  <c r="AH139" i="2"/>
  <c r="AH138" i="2"/>
  <c r="AH137" i="2"/>
  <c r="AI135" i="2"/>
  <c r="P71" i="2"/>
  <c r="AH168" i="2"/>
  <c r="AH165" i="2"/>
  <c r="X193" i="2"/>
  <c r="AH194" i="2"/>
  <c r="AH193" i="2"/>
  <c r="AH192" i="2"/>
  <c r="AH191" i="2"/>
  <c r="AF194" i="2"/>
  <c r="Y140" i="2"/>
  <c r="Y138" i="2"/>
  <c r="Z135" i="2"/>
  <c r="V136" i="2"/>
  <c r="AD168" i="2"/>
  <c r="AD165" i="2"/>
  <c r="AE167" i="2"/>
  <c r="AB222" i="2"/>
  <c r="AD167" i="2"/>
  <c r="AH164" i="2"/>
  <c r="AC140" i="2"/>
  <c r="AC138" i="2"/>
  <c r="D232" i="2"/>
  <c r="V232" i="2" s="1"/>
  <c r="V225" i="2"/>
  <c r="W220" i="2"/>
  <c r="S232" i="2"/>
  <c r="AK232" i="2" s="1"/>
  <c r="AK225" i="2"/>
  <c r="AG220" i="2"/>
  <c r="Z196" i="2"/>
  <c r="AB223" i="2"/>
  <c r="AB193" i="2"/>
  <c r="AI140" i="2"/>
  <c r="AI137" i="2"/>
  <c r="W197" i="2"/>
  <c r="W192" i="2"/>
  <c r="W191" i="2"/>
  <c r="W193" i="2"/>
  <c r="I232" i="2"/>
  <c r="AA232" i="2" s="1"/>
  <c r="AA225" i="2"/>
  <c r="AA223" i="2"/>
  <c r="AD224" i="2"/>
  <c r="AE222" i="2"/>
  <c r="AE219" i="2"/>
  <c r="Z221" i="2"/>
  <c r="AG224" i="2"/>
  <c r="AG221" i="2"/>
  <c r="AH195" i="2"/>
  <c r="AF222" i="2"/>
  <c r="AJ221" i="2"/>
  <c r="X196" i="2"/>
  <c r="K232" i="2"/>
  <c r="AC232" i="2" s="1"/>
  <c r="AC225" i="2"/>
  <c r="AC195" i="2"/>
  <c r="AB163" i="2"/>
  <c r="AB194" i="2"/>
  <c r="AB192" i="2"/>
  <c r="AJ168" i="2"/>
  <c r="AJ166" i="2"/>
  <c r="AJ164" i="2"/>
  <c r="AA140" i="2"/>
  <c r="AA139" i="2"/>
  <c r="AA138" i="2"/>
  <c r="AA137" i="2"/>
  <c r="AB136" i="2"/>
  <c r="AC222" i="2"/>
  <c r="AE196" i="2"/>
  <c r="AE195" i="2"/>
  <c r="AA194" i="2"/>
  <c r="AA192" i="2"/>
  <c r="AA191" i="2"/>
  <c r="AA136" i="2"/>
  <c r="AF135" i="2"/>
  <c r="AF192" i="2"/>
  <c r="AE192" i="2"/>
  <c r="AD140" i="2"/>
  <c r="AD139" i="2"/>
  <c r="AD138" i="2"/>
  <c r="AD137" i="2"/>
  <c r="AE135" i="2"/>
  <c r="V168" i="2"/>
  <c r="V165" i="2"/>
  <c r="X192" i="2"/>
  <c r="AD194" i="2"/>
  <c r="AD193" i="2"/>
  <c r="AD192" i="2"/>
  <c r="AD191" i="2"/>
  <c r="AG139" i="2"/>
  <c r="AG137" i="2"/>
  <c r="AH136" i="2"/>
  <c r="AH167" i="2"/>
  <c r="AD164" i="2"/>
  <c r="AJ196" i="2"/>
  <c r="AE166" i="2"/>
  <c r="AG136" i="2"/>
  <c r="AH166" i="2"/>
  <c r="V164" i="2"/>
  <c r="W194" i="2"/>
  <c r="AC136" i="2"/>
  <c r="AB221" i="2"/>
  <c r="AI225" i="2"/>
  <c r="AI223" i="2"/>
  <c r="V223" i="2"/>
  <c r="W221" i="2"/>
  <c r="AH221" i="2"/>
  <c r="AH219" i="2"/>
  <c r="AG222" i="2"/>
  <c r="AF224" i="2"/>
  <c r="N232" i="2"/>
  <c r="AF232" i="2" s="1"/>
  <c r="AF225" i="2"/>
  <c r="AK221" i="2"/>
  <c r="AG193" i="2"/>
  <c r="AJ219" i="2"/>
  <c r="AI138" i="2"/>
  <c r="AA193" i="2"/>
  <c r="Z136" i="2"/>
  <c r="AA224" i="2"/>
  <c r="L232" i="2"/>
  <c r="AD232" i="2" s="1"/>
  <c r="AD225" i="2"/>
  <c r="AD223" i="2"/>
  <c r="AE221" i="2"/>
  <c r="AE220" i="2"/>
  <c r="Z222" i="2"/>
  <c r="Z220" i="2"/>
  <c r="Z219" i="2"/>
  <c r="AC223" i="2"/>
  <c r="O232" i="2"/>
  <c r="AG232" i="2" s="1"/>
  <c r="AG225" i="2"/>
  <c r="AH196" i="2"/>
  <c r="AJ225" i="2"/>
  <c r="AJ223" i="2"/>
  <c r="AF220" i="2"/>
  <c r="X225" i="2"/>
  <c r="F232" i="2"/>
  <c r="X232" i="2" s="1"/>
  <c r="AK219" i="2"/>
  <c r="E232" i="2"/>
  <c r="W232" i="2" s="1"/>
  <c r="W225" i="2"/>
  <c r="W224" i="2"/>
  <c r="W223" i="2"/>
  <c r="H232" i="2"/>
  <c r="Z232" i="2" s="1"/>
  <c r="Z225" i="2"/>
  <c r="Z224" i="2"/>
  <c r="Z223" i="2"/>
  <c r="AA222" i="2"/>
  <c r="AA221" i="2"/>
  <c r="AA220" i="2"/>
  <c r="AA219" i="2"/>
  <c r="V222" i="2"/>
  <c r="V221" i="2"/>
  <c r="V220" i="2"/>
  <c r="D226" i="2"/>
  <c r="V219" i="2"/>
  <c r="AC224" i="2"/>
  <c r="AK222" i="2"/>
  <c r="AG219" i="2"/>
  <c r="AD196" i="2"/>
  <c r="AD195" i="2"/>
  <c r="AJ224" i="2"/>
  <c r="AF223" i="2"/>
  <c r="X222" i="2"/>
  <c r="X220" i="2"/>
  <c r="X219" i="2"/>
  <c r="Y193" i="2"/>
  <c r="AG195" i="2"/>
  <c r="AK193" i="2"/>
  <c r="AK192" i="2"/>
  <c r="AK191" i="2"/>
  <c r="AC168" i="2"/>
  <c r="AC167" i="2"/>
  <c r="AC166" i="2"/>
  <c r="AC165" i="2"/>
  <c r="AC164" i="2"/>
  <c r="AH163" i="2"/>
  <c r="Z163" i="2"/>
  <c r="AJ220" i="2"/>
  <c r="AG163" i="2"/>
  <c r="Y163" i="2"/>
  <c r="AB140" i="2"/>
  <c r="AB139" i="2"/>
  <c r="AB138" i="2"/>
  <c r="AB137" i="2"/>
  <c r="J71" i="2"/>
  <c r="AB196" i="2"/>
  <c r="AJ191" i="2"/>
  <c r="AB168" i="2"/>
  <c r="AB166" i="2"/>
  <c r="AB164" i="2"/>
  <c r="W140" i="2"/>
  <c r="W139" i="2"/>
  <c r="W138" i="2"/>
  <c r="W137" i="2"/>
  <c r="X136" i="2"/>
  <c r="AC219" i="2"/>
  <c r="AA196" i="2"/>
  <c r="AI191" i="2"/>
  <c r="AC196" i="2"/>
  <c r="AB135" i="2"/>
  <c r="AF191" i="2"/>
  <c r="AE191" i="2"/>
  <c r="Z140" i="2"/>
  <c r="Z139" i="2"/>
  <c r="Z138" i="2"/>
  <c r="Z137" i="2"/>
  <c r="AA135" i="2"/>
  <c r="AB220" i="2"/>
  <c r="Z167" i="2"/>
  <c r="Z164" i="2"/>
  <c r="AK196" i="2"/>
  <c r="X191" i="2"/>
  <c r="Z194" i="2"/>
  <c r="Z193" i="2"/>
  <c r="Z192" i="2"/>
  <c r="Z191" i="2"/>
  <c r="Y139" i="2"/>
  <c r="Y137" i="2"/>
  <c r="AD136" i="2"/>
  <c r="V167" i="2"/>
  <c r="AK195" i="2"/>
  <c r="AE163" i="2"/>
  <c r="AE165" i="2"/>
  <c r="AG135" i="2"/>
  <c r="Y136" i="2"/>
  <c r="V166" i="2"/>
  <c r="AE230" i="2" l="1"/>
  <c r="AC221" i="2"/>
  <c r="Y220" i="2"/>
  <c r="Y224" i="2"/>
  <c r="Y225" i="2"/>
  <c r="Y221" i="2"/>
  <c r="Y223" i="2"/>
  <c r="Y219" i="2"/>
  <c r="X231" i="2"/>
  <c r="AJ193" i="2"/>
  <c r="AG226" i="2"/>
  <c r="R232" i="2"/>
  <c r="AJ232" i="2" s="1"/>
  <c r="AJ195" i="2"/>
  <c r="AC229" i="2"/>
  <c r="AC231" i="2"/>
  <c r="AC230" i="2"/>
  <c r="V227" i="2"/>
  <c r="V229" i="2"/>
  <c r="AF230" i="2"/>
  <c r="V230" i="2"/>
  <c r="AE227" i="2"/>
  <c r="AE229" i="2"/>
  <c r="Z230" i="2"/>
  <c r="AE228" i="2"/>
  <c r="AE226" i="2"/>
  <c r="W230" i="2"/>
  <c r="X226" i="2"/>
  <c r="X229" i="2"/>
  <c r="V226" i="2"/>
  <c r="V228" i="2"/>
  <c r="AK228" i="2"/>
  <c r="AF231" i="2"/>
  <c r="AK229" i="2"/>
  <c r="AC226" i="2"/>
  <c r="X227" i="2"/>
  <c r="AK226" i="2"/>
  <c r="AF227" i="2"/>
  <c r="W228" i="2"/>
  <c r="Z231" i="2"/>
  <c r="AD230" i="2"/>
  <c r="AG231" i="2"/>
  <c r="AD231" i="2"/>
  <c r="AG229" i="2"/>
  <c r="AK230" i="2"/>
  <c r="W226" i="2"/>
  <c r="V231" i="2"/>
  <c r="AA169" i="2"/>
  <c r="AA165" i="2"/>
  <c r="AA167" i="2"/>
  <c r="AA163" i="2"/>
  <c r="AA166" i="2"/>
  <c r="AI193" i="2"/>
  <c r="AB71" i="2"/>
  <c r="Y197" i="2"/>
  <c r="Y192" i="2"/>
  <c r="Y191" i="2"/>
  <c r="Y194" i="2"/>
  <c r="AA227" i="2"/>
  <c r="AA229" i="2"/>
  <c r="Z227" i="2"/>
  <c r="AA231" i="2"/>
  <c r="AA164" i="2"/>
  <c r="Y196" i="2"/>
  <c r="AC228" i="2"/>
  <c r="AG227" i="2"/>
  <c r="W227" i="2"/>
  <c r="AH71" i="2"/>
  <c r="AI194" i="2"/>
  <c r="AF226" i="2"/>
  <c r="AG230" i="2"/>
  <c r="AD226" i="2"/>
  <c r="AD228" i="2"/>
  <c r="P232" i="2"/>
  <c r="AH232" i="2" s="1"/>
  <c r="AE231" i="2"/>
  <c r="AA168" i="2"/>
  <c r="G232" i="2"/>
  <c r="Y232" i="2" s="1"/>
  <c r="AC227" i="2"/>
  <c r="Q232" i="2"/>
  <c r="AI232" i="2" s="1"/>
  <c r="AG228" i="2"/>
  <c r="Z228" i="2"/>
  <c r="AA230" i="2"/>
  <c r="X230" i="2"/>
  <c r="AI196" i="2"/>
  <c r="J232" i="2"/>
  <c r="AB230" i="2" s="1"/>
  <c r="AK227" i="2"/>
  <c r="X228" i="2"/>
  <c r="W229" i="2"/>
  <c r="AI197" i="2"/>
  <c r="AI195" i="2"/>
  <c r="AI192" i="2"/>
  <c r="AA226" i="2"/>
  <c r="AA228" i="2"/>
  <c r="W231" i="2"/>
  <c r="Z226" i="2"/>
  <c r="Z229" i="2"/>
  <c r="AF229" i="2"/>
  <c r="AA197" i="2"/>
  <c r="AA195" i="2"/>
  <c r="AG197" i="2"/>
  <c r="AG191" i="2"/>
  <c r="AG194" i="2"/>
  <c r="AG192" i="2"/>
  <c r="AK231" i="2"/>
  <c r="AD227" i="2"/>
  <c r="AD229" i="2"/>
  <c r="Y195" i="2"/>
  <c r="AF228" i="2"/>
  <c r="AJ228" i="2" l="1"/>
  <c r="AJ229" i="2"/>
  <c r="AJ231" i="2"/>
  <c r="AJ226" i="2"/>
  <c r="AJ230" i="2"/>
  <c r="AJ227" i="2"/>
  <c r="Y229" i="2"/>
  <c r="AB227" i="2"/>
  <c r="AB226" i="2"/>
  <c r="AH226" i="2"/>
  <c r="AH228" i="2"/>
  <c r="AH231" i="2"/>
  <c r="AH227" i="2"/>
  <c r="AH229" i="2"/>
  <c r="AH230" i="2"/>
  <c r="Y226" i="2"/>
  <c r="AB231" i="2"/>
  <c r="Y227" i="2"/>
  <c r="Y231" i="2"/>
  <c r="AI229" i="2"/>
  <c r="AB232" i="2"/>
  <c r="AB228" i="2"/>
  <c r="AI227" i="2"/>
  <c r="AB229" i="2"/>
  <c r="AI230" i="2"/>
  <c r="AI226" i="2"/>
  <c r="Y230" i="2"/>
  <c r="AI228" i="2"/>
  <c r="AI231" i="2"/>
  <c r="Y228" i="2"/>
  <c r="L11" i="1" l="1"/>
  <c r="M11" i="1"/>
  <c r="N11" i="1"/>
  <c r="O11" i="1"/>
  <c r="P11" i="1"/>
  <c r="Q11" i="1"/>
  <c r="R11" i="1"/>
  <c r="S11" i="1"/>
  <c r="L13" i="1"/>
  <c r="M13" i="1"/>
  <c r="N13" i="1"/>
  <c r="O13" i="1"/>
  <c r="P13" i="1"/>
  <c r="Q13" i="1"/>
  <c r="R13" i="1"/>
  <c r="S13" i="1"/>
  <c r="K13" i="1"/>
  <c r="K11" i="1"/>
  <c r="J13" i="1"/>
  <c r="J12" i="1" s="1"/>
  <c r="J11" i="1"/>
  <c r="J10" i="1" s="1"/>
  <c r="K10" i="1" s="1"/>
  <c r="L310" i="1"/>
  <c r="M310" i="1"/>
  <c r="N310" i="1"/>
  <c r="O310" i="1"/>
  <c r="P310" i="1"/>
  <c r="Q310" i="1"/>
  <c r="R310" i="1"/>
  <c r="S310" i="1"/>
  <c r="L312" i="1"/>
  <c r="M312" i="1"/>
  <c r="N312" i="1"/>
  <c r="O312" i="1"/>
  <c r="P312" i="1"/>
  <c r="Q312" i="1"/>
  <c r="R312" i="1"/>
  <c r="S312" i="1"/>
  <c r="K312" i="1"/>
  <c r="K310" i="1"/>
  <c r="J312" i="1"/>
  <c r="J310" i="1"/>
  <c r="O98" i="1"/>
  <c r="P98" i="1"/>
  <c r="Q98" i="1"/>
  <c r="R98" i="1"/>
  <c r="S98" i="1"/>
  <c r="O96" i="1"/>
  <c r="P96" i="1"/>
  <c r="Q96" i="1"/>
  <c r="R96" i="1"/>
  <c r="S96" i="1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D92" i="9"/>
  <c r="D93" i="38" s="1"/>
  <c r="F98" i="35"/>
  <c r="G98" i="35"/>
  <c r="H98" i="35"/>
  <c r="I98" i="35"/>
  <c r="J98" i="35"/>
  <c r="K98" i="35"/>
  <c r="L98" i="35"/>
  <c r="M98" i="35"/>
  <c r="N98" i="35"/>
  <c r="O98" i="35"/>
  <c r="P98" i="35"/>
  <c r="Q98" i="35"/>
  <c r="R98" i="35"/>
  <c r="S98" i="35"/>
  <c r="T98" i="35"/>
  <c r="E98" i="35"/>
  <c r="E28" i="38"/>
  <c r="F28" i="38"/>
  <c r="G28" i="38"/>
  <c r="H28" i="38"/>
  <c r="I28" i="38"/>
  <c r="J28" i="38"/>
  <c r="K28" i="38"/>
  <c r="L28" i="38"/>
  <c r="M28" i="38"/>
  <c r="N28" i="38"/>
  <c r="O28" i="38"/>
  <c r="P28" i="38"/>
  <c r="Q28" i="38"/>
  <c r="R28" i="38"/>
  <c r="S28" i="38"/>
  <c r="D28" i="38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D88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D82" i="9"/>
  <c r="D83" i="9"/>
  <c r="D84" i="9"/>
  <c r="D85" i="9"/>
  <c r="D86" i="9"/>
  <c r="D81" i="9"/>
  <c r="F84" i="35"/>
  <c r="G84" i="35"/>
  <c r="H84" i="35"/>
  <c r="I84" i="35"/>
  <c r="J84" i="35"/>
  <c r="K84" i="35"/>
  <c r="L84" i="35"/>
  <c r="M84" i="35"/>
  <c r="N84" i="35"/>
  <c r="O84" i="35"/>
  <c r="P84" i="35"/>
  <c r="Q84" i="35"/>
  <c r="R84" i="35"/>
  <c r="S84" i="35"/>
  <c r="T84" i="35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D75" i="9"/>
  <c r="D74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D73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D72" i="9"/>
  <c r="E84" i="35"/>
  <c r="D70" i="9"/>
  <c r="D69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D68" i="9"/>
  <c r="D67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D65" i="9"/>
  <c r="D64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D62" i="9"/>
  <c r="D61" i="9"/>
  <c r="D60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D59" i="9"/>
  <c r="D58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D56" i="9"/>
  <c r="D55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D52" i="9"/>
  <c r="D53" i="9"/>
  <c r="D51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D49" i="9"/>
  <c r="D48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D45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D44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D43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D34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D33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D29" i="9"/>
  <c r="S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D28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D21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D8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D5" i="9"/>
  <c r="D6" i="9"/>
  <c r="D4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D3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D2" i="9"/>
  <c r="E40" i="35"/>
  <c r="F40" i="35"/>
  <c r="K12" i="1" l="1"/>
  <c r="L12" i="1" s="1"/>
  <c r="M12" i="1" s="1"/>
  <c r="N12" i="1" s="1"/>
  <c r="O12" i="1" s="1"/>
  <c r="P12" i="1" s="1"/>
  <c r="Q12" i="1" s="1"/>
  <c r="R12" i="1" s="1"/>
  <c r="S12" i="1" s="1"/>
  <c r="U12" i="1" s="1"/>
  <c r="L10" i="1"/>
  <c r="M10" i="1" s="1"/>
  <c r="N10" i="1" s="1"/>
  <c r="O10" i="1" s="1"/>
  <c r="P10" i="1" s="1"/>
  <c r="Q10" i="1" s="1"/>
  <c r="R10" i="1" s="1"/>
  <c r="S10" i="1" s="1"/>
  <c r="U10" i="1" s="1"/>
  <c r="F7" i="35"/>
  <c r="G7" i="35"/>
  <c r="H7" i="35"/>
  <c r="I7" i="35"/>
  <c r="J7" i="35"/>
  <c r="K7" i="35"/>
  <c r="L7" i="35"/>
  <c r="M7" i="35"/>
  <c r="F366" i="1"/>
  <c r="D358" i="1"/>
  <c r="P345" i="1"/>
  <c r="L345" i="1"/>
  <c r="H347" i="1"/>
  <c r="D345" i="1"/>
  <c r="I295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D359" i="1"/>
  <c r="D360" i="1"/>
  <c r="D361" i="1"/>
  <c r="D362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E344" i="1"/>
  <c r="F344" i="1"/>
  <c r="G344" i="1"/>
  <c r="I344" i="1"/>
  <c r="J344" i="1"/>
  <c r="K344" i="1"/>
  <c r="M344" i="1"/>
  <c r="N344" i="1"/>
  <c r="O344" i="1"/>
  <c r="Q344" i="1"/>
  <c r="R344" i="1"/>
  <c r="S344" i="1"/>
  <c r="E345" i="1"/>
  <c r="F345" i="1"/>
  <c r="G345" i="1"/>
  <c r="I345" i="1"/>
  <c r="J345" i="1"/>
  <c r="K345" i="1"/>
  <c r="M345" i="1"/>
  <c r="N345" i="1"/>
  <c r="O345" i="1"/>
  <c r="Q345" i="1"/>
  <c r="R345" i="1"/>
  <c r="S345" i="1"/>
  <c r="E346" i="1"/>
  <c r="F346" i="1"/>
  <c r="G346" i="1"/>
  <c r="I346" i="1"/>
  <c r="J346" i="1"/>
  <c r="K346" i="1"/>
  <c r="M346" i="1"/>
  <c r="N346" i="1"/>
  <c r="O346" i="1"/>
  <c r="Q346" i="1"/>
  <c r="R346" i="1"/>
  <c r="S346" i="1"/>
  <c r="E347" i="1"/>
  <c r="F347" i="1"/>
  <c r="G347" i="1"/>
  <c r="I347" i="1"/>
  <c r="D343" i="1"/>
  <c r="I175" i="1"/>
  <c r="I255" i="1"/>
  <c r="M319" i="1"/>
  <c r="Q319" i="1"/>
  <c r="J319" i="1"/>
  <c r="K319" i="1"/>
  <c r="L319" i="1"/>
  <c r="N319" i="1"/>
  <c r="O319" i="1"/>
  <c r="P319" i="1"/>
  <c r="R319" i="1"/>
  <c r="S319" i="1"/>
  <c r="AA7" i="47"/>
  <c r="E79" i="38"/>
  <c r="E204" i="1" s="1"/>
  <c r="F79" i="38"/>
  <c r="F204" i="1" s="1"/>
  <c r="G79" i="38"/>
  <c r="G204" i="1" s="1"/>
  <c r="H79" i="38"/>
  <c r="H204" i="1" s="1"/>
  <c r="I79" i="38"/>
  <c r="I204" i="1" s="1"/>
  <c r="J79" i="38"/>
  <c r="J204" i="1" s="1"/>
  <c r="K79" i="38"/>
  <c r="K204" i="1" s="1"/>
  <c r="L79" i="38"/>
  <c r="L204" i="1" s="1"/>
  <c r="M79" i="38"/>
  <c r="M204" i="1" s="1"/>
  <c r="N79" i="38"/>
  <c r="N204" i="1" s="1"/>
  <c r="O79" i="38"/>
  <c r="O204" i="1" s="1"/>
  <c r="P79" i="38"/>
  <c r="P204" i="1" s="1"/>
  <c r="Q79" i="38"/>
  <c r="Q204" i="1" s="1"/>
  <c r="R79" i="38"/>
  <c r="R204" i="1" s="1"/>
  <c r="S79" i="38"/>
  <c r="S204" i="1" s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D79" i="38"/>
  <c r="D346" i="1" l="1"/>
  <c r="P344" i="1"/>
  <c r="L344" i="1"/>
  <c r="H344" i="1"/>
  <c r="H345" i="1"/>
  <c r="D344" i="1"/>
  <c r="P346" i="1"/>
  <c r="L346" i="1"/>
  <c r="H346" i="1"/>
  <c r="D347" i="1"/>
  <c r="J347" i="1"/>
  <c r="K347" i="1" l="1"/>
  <c r="L347" i="1" l="1"/>
  <c r="E7" i="35"/>
  <c r="H90" i="1"/>
  <c r="I90" i="1"/>
  <c r="I91" i="1"/>
  <c r="G13" i="49"/>
  <c r="F13" i="49"/>
  <c r="E13" i="49"/>
  <c r="D13" i="49"/>
  <c r="C13" i="49"/>
  <c r="B13" i="49"/>
  <c r="C28" i="49"/>
  <c r="D28" i="49"/>
  <c r="E28" i="49"/>
  <c r="F28" i="49"/>
  <c r="G28" i="49"/>
  <c r="B28" i="49"/>
  <c r="M347" i="1" l="1"/>
  <c r="V78" i="47"/>
  <c r="AI55" i="47"/>
  <c r="AI56" i="47" s="1"/>
  <c r="AH55" i="47"/>
  <c r="AH56" i="47" s="1"/>
  <c r="AE55" i="47"/>
  <c r="AE56" i="47" s="1"/>
  <c r="AD55" i="47"/>
  <c r="AD56" i="47" s="1"/>
  <c r="AA55" i="47"/>
  <c r="AA56" i="47" s="1"/>
  <c r="Z55" i="47"/>
  <c r="Z56" i="47" s="1"/>
  <c r="W55" i="47"/>
  <c r="W56" i="47" s="1"/>
  <c r="V55" i="47"/>
  <c r="V56" i="47" s="1"/>
  <c r="AH52" i="47"/>
  <c r="AH53" i="47" s="1"/>
  <c r="AD52" i="47"/>
  <c r="AD53" i="47" s="1"/>
  <c r="Z52" i="47"/>
  <c r="Z53" i="47" s="1"/>
  <c r="V52" i="47"/>
  <c r="V53" i="47" s="1"/>
  <c r="AH49" i="47"/>
  <c r="AH50" i="47" s="1"/>
  <c r="AD49" i="47"/>
  <c r="AD50" i="47" s="1"/>
  <c r="Z49" i="47"/>
  <c r="Z50" i="47" s="1"/>
  <c r="V49" i="47"/>
  <c r="V50" i="47" s="1"/>
  <c r="AH46" i="47"/>
  <c r="AH47" i="47" s="1"/>
  <c r="AD46" i="47"/>
  <c r="AD47" i="47" s="1"/>
  <c r="Z46" i="47"/>
  <c r="Z47" i="47" s="1"/>
  <c r="V46" i="47"/>
  <c r="V47" i="47" s="1"/>
  <c r="AH40" i="47"/>
  <c r="AH41" i="47" s="1"/>
  <c r="AD40" i="47"/>
  <c r="AD41" i="47" s="1"/>
  <c r="Z40" i="47"/>
  <c r="Z41" i="47" s="1"/>
  <c r="V40" i="47"/>
  <c r="V41" i="47" s="1"/>
  <c r="AI37" i="47"/>
  <c r="AI38" i="47" s="1"/>
  <c r="AH37" i="47"/>
  <c r="AH38" i="47" s="1"/>
  <c r="AE37" i="47"/>
  <c r="AE38" i="47" s="1"/>
  <c r="AD37" i="47"/>
  <c r="AD38" i="47" s="1"/>
  <c r="AA37" i="47"/>
  <c r="AA38" i="47" s="1"/>
  <c r="Z37" i="47"/>
  <c r="Z38" i="47" s="1"/>
  <c r="W37" i="47"/>
  <c r="W38" i="47" s="1"/>
  <c r="V37" i="47"/>
  <c r="V38" i="47" s="1"/>
  <c r="AH34" i="47"/>
  <c r="AH35" i="47" s="1"/>
  <c r="AD34" i="47"/>
  <c r="AD35" i="47" s="1"/>
  <c r="Z34" i="47"/>
  <c r="Z35" i="47" s="1"/>
  <c r="V34" i="47"/>
  <c r="V35" i="47" s="1"/>
  <c r="W124" i="46"/>
  <c r="X124" i="46"/>
  <c r="Y124" i="46"/>
  <c r="Z124" i="46"/>
  <c r="AA124" i="46"/>
  <c r="AB124" i="46"/>
  <c r="AC124" i="46"/>
  <c r="AD124" i="46"/>
  <c r="AE124" i="46"/>
  <c r="AF124" i="46"/>
  <c r="AG124" i="46"/>
  <c r="AH124" i="46"/>
  <c r="AI124" i="46"/>
  <c r="AJ124" i="46"/>
  <c r="AK124" i="46"/>
  <c r="V124" i="46"/>
  <c r="AK97" i="47"/>
  <c r="AK98" i="47" s="1"/>
  <c r="AJ97" i="47"/>
  <c r="AJ98" i="47" s="1"/>
  <c r="AI97" i="47"/>
  <c r="AI98" i="47" s="1"/>
  <c r="AH97" i="47"/>
  <c r="AH98" i="47" s="1"/>
  <c r="AG97" i="47"/>
  <c r="AG98" i="47" s="1"/>
  <c r="AF97" i="47"/>
  <c r="AF98" i="47" s="1"/>
  <c r="AE97" i="47"/>
  <c r="AE98" i="47" s="1"/>
  <c r="AD97" i="47"/>
  <c r="AD98" i="47" s="1"/>
  <c r="AC97" i="47"/>
  <c r="AC98" i="47" s="1"/>
  <c r="AB97" i="47"/>
  <c r="AB98" i="47" s="1"/>
  <c r="AA97" i="47"/>
  <c r="AA98" i="47" s="1"/>
  <c r="Z97" i="47"/>
  <c r="Z98" i="47" s="1"/>
  <c r="Y97" i="47"/>
  <c r="Y98" i="47" s="1"/>
  <c r="X97" i="47"/>
  <c r="X98" i="47" s="1"/>
  <c r="W97" i="47"/>
  <c r="W98" i="47" s="1"/>
  <c r="V97" i="47"/>
  <c r="V98" i="47" s="1"/>
  <c r="AK94" i="47"/>
  <c r="AK95" i="47" s="1"/>
  <c r="AJ94" i="47"/>
  <c r="AJ95" i="47" s="1"/>
  <c r="AI94" i="47"/>
  <c r="AI95" i="47" s="1"/>
  <c r="AH94" i="47"/>
  <c r="AH95" i="47" s="1"/>
  <c r="AG94" i="47"/>
  <c r="AG95" i="47" s="1"/>
  <c r="AF94" i="47"/>
  <c r="AF95" i="47" s="1"/>
  <c r="AE94" i="47"/>
  <c r="AE95" i="47" s="1"/>
  <c r="AD94" i="47"/>
  <c r="AD95" i="47" s="1"/>
  <c r="AC94" i="47"/>
  <c r="AC95" i="47" s="1"/>
  <c r="AB94" i="47"/>
  <c r="AB95" i="47" s="1"/>
  <c r="AA94" i="47"/>
  <c r="AA95" i="47" s="1"/>
  <c r="Z94" i="47"/>
  <c r="Z95" i="47" s="1"/>
  <c r="Y94" i="47"/>
  <c r="Y95" i="47" s="1"/>
  <c r="X94" i="47"/>
  <c r="X95" i="47" s="1"/>
  <c r="W94" i="47"/>
  <c r="W95" i="47" s="1"/>
  <c r="V94" i="47"/>
  <c r="V95" i="47" s="1"/>
  <c r="AK91" i="47"/>
  <c r="AK92" i="47" s="1"/>
  <c r="AJ91" i="47"/>
  <c r="AJ92" i="47" s="1"/>
  <c r="AI91" i="47"/>
  <c r="AI92" i="47" s="1"/>
  <c r="AH91" i="47"/>
  <c r="AH92" i="47" s="1"/>
  <c r="AG91" i="47"/>
  <c r="AG92" i="47" s="1"/>
  <c r="AF91" i="47"/>
  <c r="AF92" i="47" s="1"/>
  <c r="AE91" i="47"/>
  <c r="AE92" i="47" s="1"/>
  <c r="AD91" i="47"/>
  <c r="AD92" i="47" s="1"/>
  <c r="AC91" i="47"/>
  <c r="AC92" i="47" s="1"/>
  <c r="AB91" i="47"/>
  <c r="AB92" i="47" s="1"/>
  <c r="AA91" i="47"/>
  <c r="AA92" i="47" s="1"/>
  <c r="Z91" i="47"/>
  <c r="Z92" i="47" s="1"/>
  <c r="Y91" i="47"/>
  <c r="Y92" i="47" s="1"/>
  <c r="X91" i="47"/>
  <c r="X92" i="47" s="1"/>
  <c r="W91" i="47"/>
  <c r="W92" i="47" s="1"/>
  <c r="V91" i="47"/>
  <c r="V92" i="47" s="1"/>
  <c r="AK84" i="47"/>
  <c r="AK85" i="47" s="1"/>
  <c r="AJ84" i="47"/>
  <c r="AJ85" i="47" s="1"/>
  <c r="AI84" i="47"/>
  <c r="AI85" i="47" s="1"/>
  <c r="AH84" i="47"/>
  <c r="AH85" i="47" s="1"/>
  <c r="AG84" i="47"/>
  <c r="AG85" i="47" s="1"/>
  <c r="AF84" i="47"/>
  <c r="AF85" i="47" s="1"/>
  <c r="AE84" i="47"/>
  <c r="AE85" i="47" s="1"/>
  <c r="AD84" i="47"/>
  <c r="AD85" i="47" s="1"/>
  <c r="AC84" i="47"/>
  <c r="AC85" i="47" s="1"/>
  <c r="AB84" i="47"/>
  <c r="AB85" i="47" s="1"/>
  <c r="AA84" i="47"/>
  <c r="AA85" i="47" s="1"/>
  <c r="Z84" i="47"/>
  <c r="Z85" i="47" s="1"/>
  <c r="Y84" i="47"/>
  <c r="Y85" i="47" s="1"/>
  <c r="X84" i="47"/>
  <c r="X85" i="47" s="1"/>
  <c r="W84" i="47"/>
  <c r="W85" i="47" s="1"/>
  <c r="V84" i="47"/>
  <c r="V85" i="47" s="1"/>
  <c r="AK81" i="47"/>
  <c r="AK82" i="47" s="1"/>
  <c r="AJ81" i="47"/>
  <c r="AJ82" i="47" s="1"/>
  <c r="AI81" i="47"/>
  <c r="AI82" i="47" s="1"/>
  <c r="AH81" i="47"/>
  <c r="AH82" i="47" s="1"/>
  <c r="AG81" i="47"/>
  <c r="AG82" i="47" s="1"/>
  <c r="AF81" i="47"/>
  <c r="AF82" i="47" s="1"/>
  <c r="AE81" i="47"/>
  <c r="AE82" i="47" s="1"/>
  <c r="AD81" i="47"/>
  <c r="AD82" i="47" s="1"/>
  <c r="AC81" i="47"/>
  <c r="AC82" i="47" s="1"/>
  <c r="AB81" i="47"/>
  <c r="AB82" i="47" s="1"/>
  <c r="AA81" i="47"/>
  <c r="AA82" i="47" s="1"/>
  <c r="Z81" i="47"/>
  <c r="Z82" i="47" s="1"/>
  <c r="Y81" i="47"/>
  <c r="Y82" i="47" s="1"/>
  <c r="X81" i="47"/>
  <c r="X82" i="47" s="1"/>
  <c r="W81" i="47"/>
  <c r="W82" i="47" s="1"/>
  <c r="V81" i="47"/>
  <c r="V82" i="47" s="1"/>
  <c r="AK78" i="47"/>
  <c r="AK79" i="47" s="1"/>
  <c r="AJ78" i="47"/>
  <c r="AJ79" i="47" s="1"/>
  <c r="AI78" i="47"/>
  <c r="AI79" i="47" s="1"/>
  <c r="AH78" i="47"/>
  <c r="AH79" i="47" s="1"/>
  <c r="AG78" i="47"/>
  <c r="AG79" i="47" s="1"/>
  <c r="AF78" i="47"/>
  <c r="AF79" i="47" s="1"/>
  <c r="AE78" i="47"/>
  <c r="AE79" i="47" s="1"/>
  <c r="AD78" i="47"/>
  <c r="AD79" i="47" s="1"/>
  <c r="AC78" i="47"/>
  <c r="AC79" i="47" s="1"/>
  <c r="AB78" i="47"/>
  <c r="AB79" i="47" s="1"/>
  <c r="AA78" i="47"/>
  <c r="AA79" i="47" s="1"/>
  <c r="Z78" i="47"/>
  <c r="Z79" i="47" s="1"/>
  <c r="Y78" i="47"/>
  <c r="Y79" i="47" s="1"/>
  <c r="X78" i="47"/>
  <c r="X79" i="47" s="1"/>
  <c r="W78" i="47"/>
  <c r="W79" i="47" s="1"/>
  <c r="V79" i="47"/>
  <c r="AK71" i="47"/>
  <c r="AK72" i="47" s="1"/>
  <c r="AJ71" i="47"/>
  <c r="AJ72" i="47" s="1"/>
  <c r="AI71" i="47"/>
  <c r="AI72" i="47" s="1"/>
  <c r="AH71" i="47"/>
  <c r="AH72" i="47" s="1"/>
  <c r="AG71" i="47"/>
  <c r="AG72" i="47" s="1"/>
  <c r="AF71" i="47"/>
  <c r="AF72" i="47" s="1"/>
  <c r="AE71" i="47"/>
  <c r="AE72" i="47" s="1"/>
  <c r="AD71" i="47"/>
  <c r="AD72" i="47" s="1"/>
  <c r="AC71" i="47"/>
  <c r="AC72" i="47" s="1"/>
  <c r="AB71" i="47"/>
  <c r="AB72" i="47" s="1"/>
  <c r="AA71" i="47"/>
  <c r="AA72" i="47" s="1"/>
  <c r="Z71" i="47"/>
  <c r="Z72" i="47" s="1"/>
  <c r="Y71" i="47"/>
  <c r="Y72" i="47" s="1"/>
  <c r="X71" i="47"/>
  <c r="X72" i="47" s="1"/>
  <c r="W71" i="47"/>
  <c r="W72" i="47" s="1"/>
  <c r="V71" i="47"/>
  <c r="V72" i="47" s="1"/>
  <c r="AK68" i="47"/>
  <c r="AK69" i="47" s="1"/>
  <c r="AJ68" i="47"/>
  <c r="AJ69" i="47" s="1"/>
  <c r="AI68" i="47"/>
  <c r="AI69" i="47" s="1"/>
  <c r="AH68" i="47"/>
  <c r="AH69" i="47" s="1"/>
  <c r="AG68" i="47"/>
  <c r="AG69" i="47" s="1"/>
  <c r="AF68" i="47"/>
  <c r="AF69" i="47" s="1"/>
  <c r="AE68" i="47"/>
  <c r="AE69" i="47" s="1"/>
  <c r="AD68" i="47"/>
  <c r="AD69" i="47" s="1"/>
  <c r="AC68" i="47"/>
  <c r="AC69" i="47" s="1"/>
  <c r="AB68" i="47"/>
  <c r="AB69" i="47" s="1"/>
  <c r="AA68" i="47"/>
  <c r="AA69" i="47" s="1"/>
  <c r="Z68" i="47"/>
  <c r="Z69" i="47" s="1"/>
  <c r="Y68" i="47"/>
  <c r="Y69" i="47" s="1"/>
  <c r="X68" i="47"/>
  <c r="X69" i="47" s="1"/>
  <c r="W68" i="47"/>
  <c r="W69" i="47" s="1"/>
  <c r="V68" i="47"/>
  <c r="V69" i="47" s="1"/>
  <c r="AK65" i="47"/>
  <c r="AK66" i="47" s="1"/>
  <c r="AJ65" i="47"/>
  <c r="AJ66" i="47" s="1"/>
  <c r="AI65" i="47"/>
  <c r="AI66" i="47" s="1"/>
  <c r="AH65" i="47"/>
  <c r="AH66" i="47" s="1"/>
  <c r="AG65" i="47"/>
  <c r="AG66" i="47" s="1"/>
  <c r="AF65" i="47"/>
  <c r="AF66" i="47" s="1"/>
  <c r="AE65" i="47"/>
  <c r="AE66" i="47" s="1"/>
  <c r="AD65" i="47"/>
  <c r="AD66" i="47" s="1"/>
  <c r="AC65" i="47"/>
  <c r="AC66" i="47" s="1"/>
  <c r="AB65" i="47"/>
  <c r="AB66" i="47" s="1"/>
  <c r="AA65" i="47"/>
  <c r="AA66" i="47" s="1"/>
  <c r="Z65" i="47"/>
  <c r="Z66" i="47" s="1"/>
  <c r="Y65" i="47"/>
  <c r="Y66" i="47" s="1"/>
  <c r="X65" i="47"/>
  <c r="X66" i="47" s="1"/>
  <c r="W65" i="47"/>
  <c r="W66" i="47" s="1"/>
  <c r="V65" i="47"/>
  <c r="V66" i="47" s="1"/>
  <c r="AK58" i="47"/>
  <c r="AK59" i="47" s="1"/>
  <c r="AJ58" i="47"/>
  <c r="AJ59" i="47" s="1"/>
  <c r="AI58" i="47"/>
  <c r="AI59" i="47" s="1"/>
  <c r="AH58" i="47"/>
  <c r="AH59" i="47" s="1"/>
  <c r="AG58" i="47"/>
  <c r="AG59" i="47" s="1"/>
  <c r="AF58" i="47"/>
  <c r="AF59" i="47" s="1"/>
  <c r="AE58" i="47"/>
  <c r="AE59" i="47" s="1"/>
  <c r="AD58" i="47"/>
  <c r="AD59" i="47" s="1"/>
  <c r="AC58" i="47"/>
  <c r="AC59" i="47" s="1"/>
  <c r="AB58" i="47"/>
  <c r="AB59" i="47" s="1"/>
  <c r="AA58" i="47"/>
  <c r="AA59" i="47" s="1"/>
  <c r="Z58" i="47"/>
  <c r="Z59" i="47" s="1"/>
  <c r="Y58" i="47"/>
  <c r="Y59" i="47" s="1"/>
  <c r="X58" i="47"/>
  <c r="X59" i="47" s="1"/>
  <c r="W58" i="47"/>
  <c r="W59" i="47" s="1"/>
  <c r="V58" i="47"/>
  <c r="V59" i="47" s="1"/>
  <c r="AK55" i="47"/>
  <c r="AK56" i="47" s="1"/>
  <c r="AJ55" i="47"/>
  <c r="AJ56" i="47" s="1"/>
  <c r="AG55" i="47"/>
  <c r="AG56" i="47" s="1"/>
  <c r="AF55" i="47"/>
  <c r="AF56" i="47" s="1"/>
  <c r="AC55" i="47"/>
  <c r="AC56" i="47" s="1"/>
  <c r="AB55" i="47"/>
  <c r="AB56" i="47" s="1"/>
  <c r="Y55" i="47"/>
  <c r="Y56" i="47" s="1"/>
  <c r="X55" i="47"/>
  <c r="X56" i="47" s="1"/>
  <c r="AK52" i="47"/>
  <c r="AK53" i="47" s="1"/>
  <c r="AJ52" i="47"/>
  <c r="AJ53" i="47" s="1"/>
  <c r="AI52" i="47"/>
  <c r="AI53" i="47" s="1"/>
  <c r="AG52" i="47"/>
  <c r="AG53" i="47" s="1"/>
  <c r="AF52" i="47"/>
  <c r="AF53" i="47" s="1"/>
  <c r="AE52" i="47"/>
  <c r="AE53" i="47" s="1"/>
  <c r="AC52" i="47"/>
  <c r="AC53" i="47" s="1"/>
  <c r="AB52" i="47"/>
  <c r="AB53" i="47" s="1"/>
  <c r="AA52" i="47"/>
  <c r="AA53" i="47" s="1"/>
  <c r="Y52" i="47"/>
  <c r="Y53" i="47" s="1"/>
  <c r="X52" i="47"/>
  <c r="X53" i="47" s="1"/>
  <c r="W52" i="47"/>
  <c r="W53" i="47" s="1"/>
  <c r="AK49" i="47"/>
  <c r="AK50" i="47" s="1"/>
  <c r="AJ49" i="47"/>
  <c r="AJ50" i="47" s="1"/>
  <c r="AI49" i="47"/>
  <c r="AI50" i="47" s="1"/>
  <c r="AG49" i="47"/>
  <c r="AG50" i="47" s="1"/>
  <c r="AF49" i="47"/>
  <c r="AF50" i="47" s="1"/>
  <c r="AE49" i="47"/>
  <c r="AE50" i="47" s="1"/>
  <c r="AC49" i="47"/>
  <c r="AC50" i="47" s="1"/>
  <c r="AB49" i="47"/>
  <c r="AB50" i="47" s="1"/>
  <c r="AA49" i="47"/>
  <c r="AA50" i="47" s="1"/>
  <c r="Y49" i="47"/>
  <c r="Y50" i="47" s="1"/>
  <c r="X49" i="47"/>
  <c r="X50" i="47" s="1"/>
  <c r="W49" i="47"/>
  <c r="W50" i="47" s="1"/>
  <c r="AK46" i="47"/>
  <c r="AK47" i="47" s="1"/>
  <c r="AJ46" i="47"/>
  <c r="AJ47" i="47" s="1"/>
  <c r="AI46" i="47"/>
  <c r="AI47" i="47" s="1"/>
  <c r="AG46" i="47"/>
  <c r="AG47" i="47" s="1"/>
  <c r="AF46" i="47"/>
  <c r="AF47" i="47" s="1"/>
  <c r="AE46" i="47"/>
  <c r="AE47" i="47" s="1"/>
  <c r="AC46" i="47"/>
  <c r="AC47" i="47" s="1"/>
  <c r="AB46" i="47"/>
  <c r="AB47" i="47" s="1"/>
  <c r="AA46" i="47"/>
  <c r="AA47" i="47" s="1"/>
  <c r="Y46" i="47"/>
  <c r="Y47" i="47" s="1"/>
  <c r="X46" i="47"/>
  <c r="X47" i="47" s="1"/>
  <c r="W46" i="47"/>
  <c r="W47" i="47" s="1"/>
  <c r="AK43" i="47"/>
  <c r="AK44" i="47" s="1"/>
  <c r="AJ43" i="47"/>
  <c r="AJ44" i="47" s="1"/>
  <c r="AI43" i="47"/>
  <c r="AI44" i="47" s="1"/>
  <c r="AH43" i="47"/>
  <c r="AH44" i="47" s="1"/>
  <c r="AG43" i="47"/>
  <c r="AG44" i="47" s="1"/>
  <c r="AF43" i="47"/>
  <c r="AF44" i="47" s="1"/>
  <c r="AE43" i="47"/>
  <c r="AE44" i="47" s="1"/>
  <c r="AD43" i="47"/>
  <c r="AD44" i="47" s="1"/>
  <c r="AC43" i="47"/>
  <c r="AC44" i="47" s="1"/>
  <c r="AB43" i="47"/>
  <c r="AB44" i="47" s="1"/>
  <c r="AA43" i="47"/>
  <c r="AA44" i="47" s="1"/>
  <c r="Z43" i="47"/>
  <c r="Z44" i="47" s="1"/>
  <c r="Y43" i="47"/>
  <c r="Y44" i="47" s="1"/>
  <c r="X43" i="47"/>
  <c r="X44" i="47" s="1"/>
  <c r="W43" i="47"/>
  <c r="W44" i="47" s="1"/>
  <c r="V43" i="47"/>
  <c r="V44" i="47" s="1"/>
  <c r="AK40" i="47"/>
  <c r="AK41" i="47" s="1"/>
  <c r="AJ40" i="47"/>
  <c r="AJ41" i="47" s="1"/>
  <c r="AI40" i="47"/>
  <c r="AI41" i="47" s="1"/>
  <c r="AG40" i="47"/>
  <c r="AG41" i="47" s="1"/>
  <c r="AF40" i="47"/>
  <c r="AF41" i="47" s="1"/>
  <c r="AE40" i="47"/>
  <c r="AE41" i="47" s="1"/>
  <c r="AC40" i="47"/>
  <c r="AC41" i="47" s="1"/>
  <c r="AB40" i="47"/>
  <c r="AB41" i="47" s="1"/>
  <c r="AA40" i="47"/>
  <c r="AA41" i="47" s="1"/>
  <c r="Y40" i="47"/>
  <c r="Y41" i="47" s="1"/>
  <c r="X40" i="47"/>
  <c r="X41" i="47" s="1"/>
  <c r="W40" i="47"/>
  <c r="W41" i="47" s="1"/>
  <c r="AK37" i="47"/>
  <c r="AK38" i="47" s="1"/>
  <c r="AJ37" i="47"/>
  <c r="AJ38" i="47" s="1"/>
  <c r="AG37" i="47"/>
  <c r="AG38" i="47" s="1"/>
  <c r="AF37" i="47"/>
  <c r="AF38" i="47" s="1"/>
  <c r="AC37" i="47"/>
  <c r="AC38" i="47" s="1"/>
  <c r="AB37" i="47"/>
  <c r="AB38" i="47" s="1"/>
  <c r="Y37" i="47"/>
  <c r="Y38" i="47" s="1"/>
  <c r="X37" i="47"/>
  <c r="X38" i="47" s="1"/>
  <c r="AK34" i="47"/>
  <c r="AK35" i="47" s="1"/>
  <c r="AJ34" i="47"/>
  <c r="AJ35" i="47" s="1"/>
  <c r="AI34" i="47"/>
  <c r="AI35" i="47" s="1"/>
  <c r="AG34" i="47"/>
  <c r="AG35" i="47" s="1"/>
  <c r="AF34" i="47"/>
  <c r="AF35" i="47" s="1"/>
  <c r="AE34" i="47"/>
  <c r="AE35" i="47" s="1"/>
  <c r="AC34" i="47"/>
  <c r="AC35" i="47" s="1"/>
  <c r="AB34" i="47"/>
  <c r="AB35" i="47" s="1"/>
  <c r="AA34" i="47"/>
  <c r="AA35" i="47" s="1"/>
  <c r="Y34" i="47"/>
  <c r="Y35" i="47" s="1"/>
  <c r="X34" i="47"/>
  <c r="X35" i="47" s="1"/>
  <c r="W34" i="47"/>
  <c r="W35" i="47" s="1"/>
  <c r="AK27" i="47"/>
  <c r="AK28" i="47" s="1"/>
  <c r="AJ27" i="47"/>
  <c r="AJ28" i="47" s="1"/>
  <c r="AI27" i="47"/>
  <c r="AI28" i="47" s="1"/>
  <c r="AH27" i="47"/>
  <c r="AH28" i="47" s="1"/>
  <c r="AG27" i="47"/>
  <c r="AG28" i="47" s="1"/>
  <c r="AF27" i="47"/>
  <c r="AF28" i="47" s="1"/>
  <c r="AE27" i="47"/>
  <c r="AE28" i="47" s="1"/>
  <c r="AD27" i="47"/>
  <c r="AD28" i="47" s="1"/>
  <c r="AC27" i="47"/>
  <c r="AC28" i="47" s="1"/>
  <c r="AB27" i="47"/>
  <c r="AB28" i="47" s="1"/>
  <c r="AA27" i="47"/>
  <c r="AA28" i="47" s="1"/>
  <c r="Z27" i="47"/>
  <c r="Z28" i="47" s="1"/>
  <c r="Y27" i="47"/>
  <c r="Y28" i="47" s="1"/>
  <c r="X27" i="47"/>
  <c r="X28" i="47" s="1"/>
  <c r="W27" i="47"/>
  <c r="W28" i="47" s="1"/>
  <c r="V27" i="47"/>
  <c r="V28" i="47" s="1"/>
  <c r="AK24" i="47"/>
  <c r="AK25" i="47" s="1"/>
  <c r="AJ24" i="47"/>
  <c r="AJ25" i="47" s="1"/>
  <c r="AI24" i="47"/>
  <c r="AI25" i="47" s="1"/>
  <c r="AH24" i="47"/>
  <c r="AH25" i="47" s="1"/>
  <c r="AG24" i="47"/>
  <c r="AG25" i="47" s="1"/>
  <c r="AF24" i="47"/>
  <c r="AF25" i="47" s="1"/>
  <c r="AE24" i="47"/>
  <c r="AE25" i="47" s="1"/>
  <c r="AD24" i="47"/>
  <c r="AD25" i="47" s="1"/>
  <c r="AC24" i="47"/>
  <c r="AC25" i="47" s="1"/>
  <c r="AB24" i="47"/>
  <c r="AB25" i="47" s="1"/>
  <c r="AA24" i="47"/>
  <c r="AA25" i="47" s="1"/>
  <c r="Z24" i="47"/>
  <c r="Z25" i="47" s="1"/>
  <c r="Y24" i="47"/>
  <c r="Y25" i="47" s="1"/>
  <c r="X24" i="47"/>
  <c r="X25" i="47" s="1"/>
  <c r="W24" i="47"/>
  <c r="W25" i="47" s="1"/>
  <c r="V24" i="47"/>
  <c r="V25" i="47" s="1"/>
  <c r="AK21" i="47"/>
  <c r="AK22" i="47" s="1"/>
  <c r="AJ21" i="47"/>
  <c r="AJ22" i="47" s="1"/>
  <c r="AI21" i="47"/>
  <c r="AI22" i="47" s="1"/>
  <c r="AH21" i="47"/>
  <c r="AH22" i="47" s="1"/>
  <c r="AG21" i="47"/>
  <c r="AG22" i="47" s="1"/>
  <c r="AF21" i="47"/>
  <c r="AF22" i="47" s="1"/>
  <c r="AE21" i="47"/>
  <c r="AE22" i="47" s="1"/>
  <c r="AD21" i="47"/>
  <c r="AD22" i="47" s="1"/>
  <c r="AC21" i="47"/>
  <c r="AC22" i="47" s="1"/>
  <c r="AB21" i="47"/>
  <c r="AB22" i="47" s="1"/>
  <c r="AA21" i="47"/>
  <c r="AA22" i="47" s="1"/>
  <c r="Z21" i="47"/>
  <c r="Z22" i="47" s="1"/>
  <c r="Y21" i="47"/>
  <c r="Y22" i="47" s="1"/>
  <c r="X21" i="47"/>
  <c r="X22" i="47" s="1"/>
  <c r="W21" i="47"/>
  <c r="W22" i="47" s="1"/>
  <c r="V21" i="47"/>
  <c r="V22" i="47" s="1"/>
  <c r="AK18" i="47"/>
  <c r="AK19" i="47" s="1"/>
  <c r="AJ18" i="47"/>
  <c r="AJ19" i="47" s="1"/>
  <c r="AI18" i="47"/>
  <c r="AI19" i="47" s="1"/>
  <c r="AH18" i="47"/>
  <c r="AH19" i="47" s="1"/>
  <c r="AG18" i="47"/>
  <c r="AG19" i="47" s="1"/>
  <c r="AF18" i="47"/>
  <c r="AF19" i="47" s="1"/>
  <c r="AE18" i="47"/>
  <c r="AE19" i="47" s="1"/>
  <c r="AD18" i="47"/>
  <c r="AD19" i="47" s="1"/>
  <c r="AC18" i="47"/>
  <c r="AC19" i="47" s="1"/>
  <c r="AB18" i="47"/>
  <c r="AB19" i="47" s="1"/>
  <c r="AA18" i="47"/>
  <c r="AA19" i="47" s="1"/>
  <c r="Z18" i="47"/>
  <c r="Z19" i="47" s="1"/>
  <c r="Y18" i="47"/>
  <c r="Y19" i="47" s="1"/>
  <c r="X18" i="47"/>
  <c r="X19" i="47" s="1"/>
  <c r="W18" i="47"/>
  <c r="W19" i="47" s="1"/>
  <c r="V18" i="47"/>
  <c r="V19" i="47" s="1"/>
  <c r="AK16" i="47"/>
  <c r="AJ16" i="47"/>
  <c r="AI16" i="47"/>
  <c r="AH16" i="47"/>
  <c r="AG16" i="47"/>
  <c r="AF16" i="47"/>
  <c r="AE16" i="47"/>
  <c r="AD16" i="47"/>
  <c r="AC16" i="47"/>
  <c r="AB16" i="47"/>
  <c r="AA16" i="47"/>
  <c r="Z16" i="47"/>
  <c r="Y16" i="47"/>
  <c r="X16" i="47"/>
  <c r="W16" i="47"/>
  <c r="V16" i="47"/>
  <c r="AK13" i="47"/>
  <c r="AJ13" i="47"/>
  <c r="AI13" i="47"/>
  <c r="AH13" i="47"/>
  <c r="AG13" i="47"/>
  <c r="AF13" i="47"/>
  <c r="AE13" i="47"/>
  <c r="AD13" i="47"/>
  <c r="AC13" i="47"/>
  <c r="AB13" i="47"/>
  <c r="AA13" i="47"/>
  <c r="Z13" i="47"/>
  <c r="Y13" i="47"/>
  <c r="X13" i="47"/>
  <c r="W13" i="47"/>
  <c r="V13" i="47"/>
  <c r="AK10" i="47"/>
  <c r="AJ10" i="47"/>
  <c r="AI10" i="47"/>
  <c r="AH10" i="47"/>
  <c r="AG10" i="47"/>
  <c r="AF10" i="47"/>
  <c r="AE10" i="47"/>
  <c r="AD10" i="47"/>
  <c r="AC10" i="47"/>
  <c r="AB10" i="47"/>
  <c r="AA10" i="47"/>
  <c r="Z10" i="47"/>
  <c r="Y10" i="47"/>
  <c r="X10" i="47"/>
  <c r="W10" i="47"/>
  <c r="V10" i="47"/>
  <c r="AK6" i="47"/>
  <c r="AK7" i="47" s="1"/>
  <c r="AJ6" i="47"/>
  <c r="AJ7" i="47" s="1"/>
  <c r="AI6" i="47"/>
  <c r="AI7" i="47" s="1"/>
  <c r="AH6" i="47"/>
  <c r="AH7" i="47" s="1"/>
  <c r="AG6" i="47"/>
  <c r="AG7" i="47" s="1"/>
  <c r="AF6" i="47"/>
  <c r="AF7" i="47" s="1"/>
  <c r="AE6" i="47"/>
  <c r="AE7" i="47" s="1"/>
  <c r="AD6" i="47"/>
  <c r="AD7" i="47" s="1"/>
  <c r="AC6" i="47"/>
  <c r="AC7" i="47" s="1"/>
  <c r="AB6" i="47"/>
  <c r="AB7" i="47" s="1"/>
  <c r="AA6" i="47"/>
  <c r="Z6" i="47"/>
  <c r="Z7" i="47" s="1"/>
  <c r="Y6" i="47"/>
  <c r="Y7" i="47" s="1"/>
  <c r="X6" i="47"/>
  <c r="X7" i="47" s="1"/>
  <c r="W6" i="47"/>
  <c r="W7" i="47" s="1"/>
  <c r="V6" i="47"/>
  <c r="V7" i="47" s="1"/>
  <c r="W3" i="47"/>
  <c r="W4" i="47" s="1"/>
  <c r="X3" i="47"/>
  <c r="X4" i="47" s="1"/>
  <c r="Y3" i="47"/>
  <c r="Y4" i="47" s="1"/>
  <c r="Z3" i="47"/>
  <c r="Z4" i="47" s="1"/>
  <c r="AA3" i="47"/>
  <c r="AA4" i="47" s="1"/>
  <c r="AB3" i="47"/>
  <c r="AB4" i="47" s="1"/>
  <c r="AC3" i="47"/>
  <c r="AC4" i="47" s="1"/>
  <c r="AD3" i="47"/>
  <c r="AD4" i="47" s="1"/>
  <c r="AE3" i="47"/>
  <c r="AE4" i="47" s="1"/>
  <c r="AF3" i="47"/>
  <c r="AF4" i="47" s="1"/>
  <c r="AG3" i="47"/>
  <c r="AG4" i="47" s="1"/>
  <c r="AH3" i="47"/>
  <c r="AH4" i="47" s="1"/>
  <c r="AI3" i="47"/>
  <c r="AI4" i="47" s="1"/>
  <c r="AJ3" i="47"/>
  <c r="AJ4" i="47" s="1"/>
  <c r="AK3" i="47"/>
  <c r="AK4" i="47" s="1"/>
  <c r="V3" i="47"/>
  <c r="V4" i="47" s="1"/>
  <c r="Q90" i="24"/>
  <c r="P90" i="24"/>
  <c r="O90" i="24"/>
  <c r="N90" i="24"/>
  <c r="M90" i="24"/>
  <c r="L90" i="24"/>
  <c r="Q87" i="24"/>
  <c r="P87" i="24"/>
  <c r="O87" i="24"/>
  <c r="N87" i="24"/>
  <c r="M87" i="24"/>
  <c r="L87" i="24"/>
  <c r="Q75" i="24"/>
  <c r="P75" i="24"/>
  <c r="O75" i="24"/>
  <c r="N75" i="24"/>
  <c r="M75" i="24"/>
  <c r="L75" i="24"/>
  <c r="Q72" i="24"/>
  <c r="P72" i="24"/>
  <c r="O72" i="24"/>
  <c r="N72" i="24"/>
  <c r="M72" i="24"/>
  <c r="L72" i="24"/>
  <c r="Q69" i="24"/>
  <c r="P69" i="24"/>
  <c r="O69" i="24"/>
  <c r="N69" i="24"/>
  <c r="M69" i="24"/>
  <c r="L69" i="24"/>
  <c r="Q54" i="24"/>
  <c r="P54" i="24"/>
  <c r="O54" i="24"/>
  <c r="N54" i="24"/>
  <c r="M54" i="24"/>
  <c r="L54" i="24"/>
  <c r="Q51" i="24"/>
  <c r="P51" i="24"/>
  <c r="O51" i="24"/>
  <c r="N51" i="24"/>
  <c r="M51" i="24"/>
  <c r="L51" i="24"/>
  <c r="Q48" i="24"/>
  <c r="P48" i="24"/>
  <c r="O48" i="24"/>
  <c r="N48" i="24"/>
  <c r="M48" i="24"/>
  <c r="L48" i="24"/>
  <c r="Q45" i="24"/>
  <c r="P45" i="24"/>
  <c r="O45" i="24"/>
  <c r="N45" i="24"/>
  <c r="M45" i="24"/>
  <c r="L45" i="24"/>
  <c r="Q42" i="24"/>
  <c r="P42" i="24"/>
  <c r="O42" i="24"/>
  <c r="N42" i="24"/>
  <c r="M42" i="24"/>
  <c r="L42" i="24"/>
  <c r="Q18" i="24"/>
  <c r="P18" i="24"/>
  <c r="O18" i="24"/>
  <c r="N18" i="24"/>
  <c r="M18" i="24"/>
  <c r="L18" i="24"/>
  <c r="Q15" i="24"/>
  <c r="P15" i="24"/>
  <c r="O15" i="24"/>
  <c r="N15" i="24"/>
  <c r="M15" i="24"/>
  <c r="L15" i="24"/>
  <c r="Q12" i="24"/>
  <c r="P12" i="24"/>
  <c r="O12" i="24"/>
  <c r="N12" i="24"/>
  <c r="M12" i="24"/>
  <c r="L12" i="24"/>
  <c r="Q78" i="24"/>
  <c r="P78" i="24"/>
  <c r="O78" i="24"/>
  <c r="N78" i="24"/>
  <c r="M78" i="24"/>
  <c r="L78" i="24"/>
  <c r="Q66" i="24"/>
  <c r="P66" i="24"/>
  <c r="O66" i="24"/>
  <c r="N66" i="24"/>
  <c r="M66" i="24"/>
  <c r="L66" i="24"/>
  <c r="Q39" i="24"/>
  <c r="P39" i="24"/>
  <c r="O39" i="24"/>
  <c r="N39" i="24"/>
  <c r="M39" i="24"/>
  <c r="L39" i="24"/>
  <c r="Q36" i="24"/>
  <c r="P36" i="24"/>
  <c r="O36" i="24"/>
  <c r="N36" i="24"/>
  <c r="M36" i="24"/>
  <c r="L36" i="24"/>
  <c r="Q24" i="24"/>
  <c r="P24" i="24"/>
  <c r="O24" i="24"/>
  <c r="N24" i="24"/>
  <c r="M24" i="24"/>
  <c r="L24" i="24"/>
  <c r="Q21" i="24"/>
  <c r="P21" i="24"/>
  <c r="O21" i="24"/>
  <c r="N21" i="24"/>
  <c r="M21" i="24"/>
  <c r="L21" i="24"/>
  <c r="Q9" i="24"/>
  <c r="P9" i="24"/>
  <c r="O9" i="24"/>
  <c r="N9" i="24"/>
  <c r="M9" i="24"/>
  <c r="L9" i="24"/>
  <c r="Q63" i="24"/>
  <c r="P63" i="24"/>
  <c r="O63" i="24"/>
  <c r="N63" i="24"/>
  <c r="M63" i="24"/>
  <c r="L63" i="24"/>
  <c r="Q33" i="24"/>
  <c r="P33" i="24"/>
  <c r="O33" i="24"/>
  <c r="N33" i="24"/>
  <c r="M33" i="24"/>
  <c r="L33" i="24"/>
  <c r="L3" i="24"/>
  <c r="L6" i="24"/>
  <c r="N347" i="1" l="1"/>
  <c r="I7" i="9"/>
  <c r="K7" i="9"/>
  <c r="G7" i="9"/>
  <c r="L7" i="9"/>
  <c r="H7" i="9"/>
  <c r="J7" i="9"/>
  <c r="D7" i="9"/>
  <c r="E7" i="9"/>
  <c r="F7" i="9"/>
  <c r="N2" i="34"/>
  <c r="E29" i="38"/>
  <c r="F29" i="38"/>
  <c r="G29" i="38"/>
  <c r="H29" i="38"/>
  <c r="I29" i="38"/>
  <c r="J29" i="38"/>
  <c r="K29" i="38"/>
  <c r="L29" i="38"/>
  <c r="M29" i="38"/>
  <c r="N29" i="38"/>
  <c r="O29" i="38"/>
  <c r="P29" i="38"/>
  <c r="Q29" i="38"/>
  <c r="R29" i="38"/>
  <c r="S29" i="38"/>
  <c r="E33" i="38"/>
  <c r="F33" i="38"/>
  <c r="G33" i="38"/>
  <c r="H33" i="38"/>
  <c r="I33" i="38"/>
  <c r="J33" i="38"/>
  <c r="K33" i="38"/>
  <c r="L33" i="38"/>
  <c r="M33" i="38"/>
  <c r="N33" i="38"/>
  <c r="O33" i="38"/>
  <c r="P33" i="38"/>
  <c r="Q33" i="38"/>
  <c r="R33" i="38"/>
  <c r="S33" i="38"/>
  <c r="E34" i="38"/>
  <c r="F34" i="38"/>
  <c r="G34" i="38"/>
  <c r="H34" i="38"/>
  <c r="I34" i="38"/>
  <c r="J34" i="38"/>
  <c r="K34" i="38"/>
  <c r="L34" i="38"/>
  <c r="M34" i="38"/>
  <c r="N34" i="38"/>
  <c r="O34" i="38"/>
  <c r="P34" i="38"/>
  <c r="Q34" i="38"/>
  <c r="R34" i="38"/>
  <c r="S34" i="38"/>
  <c r="E35" i="38"/>
  <c r="F35" i="38"/>
  <c r="G35" i="38"/>
  <c r="H35" i="38"/>
  <c r="I35" i="38"/>
  <c r="J35" i="38"/>
  <c r="K35" i="38"/>
  <c r="L35" i="38"/>
  <c r="M35" i="38"/>
  <c r="N35" i="38"/>
  <c r="O35" i="38"/>
  <c r="P35" i="38"/>
  <c r="Q35" i="38"/>
  <c r="R35" i="38"/>
  <c r="S35" i="38"/>
  <c r="E38" i="38"/>
  <c r="F38" i="38"/>
  <c r="G38" i="38"/>
  <c r="H38" i="38"/>
  <c r="I38" i="38"/>
  <c r="J38" i="38"/>
  <c r="K38" i="38"/>
  <c r="L38" i="38"/>
  <c r="M38" i="38"/>
  <c r="N38" i="38"/>
  <c r="O38" i="38"/>
  <c r="P38" i="38"/>
  <c r="Q38" i="38"/>
  <c r="R38" i="38"/>
  <c r="S38" i="38"/>
  <c r="E39" i="38"/>
  <c r="F39" i="38"/>
  <c r="G39" i="38"/>
  <c r="H39" i="38"/>
  <c r="I39" i="38"/>
  <c r="J39" i="38"/>
  <c r="K39" i="38"/>
  <c r="L39" i="38"/>
  <c r="M39" i="38"/>
  <c r="N39" i="38"/>
  <c r="O39" i="38"/>
  <c r="P39" i="38"/>
  <c r="Q39" i="38"/>
  <c r="R39" i="38"/>
  <c r="S39" i="38"/>
  <c r="E40" i="38"/>
  <c r="F40" i="38"/>
  <c r="G40" i="38"/>
  <c r="H40" i="38"/>
  <c r="I40" i="38"/>
  <c r="J40" i="38"/>
  <c r="K40" i="38"/>
  <c r="L40" i="38"/>
  <c r="M40" i="38"/>
  <c r="N40" i="38"/>
  <c r="O40" i="38"/>
  <c r="P40" i="38"/>
  <c r="Q40" i="38"/>
  <c r="R40" i="38"/>
  <c r="S40" i="38"/>
  <c r="E44" i="38"/>
  <c r="F44" i="38"/>
  <c r="G44" i="38"/>
  <c r="H44" i="38"/>
  <c r="I44" i="38"/>
  <c r="J44" i="38"/>
  <c r="K44" i="38"/>
  <c r="L44" i="38"/>
  <c r="M44" i="38"/>
  <c r="N44" i="38"/>
  <c r="O44" i="38"/>
  <c r="P44" i="38"/>
  <c r="Q44" i="38"/>
  <c r="R44" i="38"/>
  <c r="S44" i="38"/>
  <c r="E45" i="38"/>
  <c r="F45" i="38"/>
  <c r="G45" i="38"/>
  <c r="H45" i="38"/>
  <c r="I45" i="38"/>
  <c r="J45" i="38"/>
  <c r="K45" i="38"/>
  <c r="L45" i="38"/>
  <c r="M45" i="38"/>
  <c r="N45" i="38"/>
  <c r="O45" i="38"/>
  <c r="P45" i="38"/>
  <c r="Q45" i="38"/>
  <c r="R45" i="38"/>
  <c r="S45" i="38"/>
  <c r="E46" i="38"/>
  <c r="F46" i="38"/>
  <c r="G46" i="38"/>
  <c r="H46" i="38"/>
  <c r="I46" i="38"/>
  <c r="J46" i="38"/>
  <c r="K46" i="38"/>
  <c r="L46" i="38"/>
  <c r="M46" i="38"/>
  <c r="N46" i="38"/>
  <c r="O46" i="38"/>
  <c r="P46" i="38"/>
  <c r="Q46" i="38"/>
  <c r="R46" i="38"/>
  <c r="S46" i="38"/>
  <c r="E49" i="38"/>
  <c r="F49" i="38"/>
  <c r="G49" i="38"/>
  <c r="H49" i="38"/>
  <c r="I49" i="38"/>
  <c r="J49" i="38"/>
  <c r="K49" i="38"/>
  <c r="L49" i="38"/>
  <c r="M49" i="38"/>
  <c r="N49" i="38"/>
  <c r="O49" i="38"/>
  <c r="P49" i="38"/>
  <c r="Q49" i="38"/>
  <c r="R49" i="38"/>
  <c r="S49" i="38"/>
  <c r="E50" i="38"/>
  <c r="F50" i="38"/>
  <c r="G50" i="38"/>
  <c r="H50" i="38"/>
  <c r="I50" i="38"/>
  <c r="J50" i="38"/>
  <c r="K50" i="38"/>
  <c r="L50" i="38"/>
  <c r="M50" i="38"/>
  <c r="N50" i="38"/>
  <c r="O50" i="38"/>
  <c r="P50" i="38"/>
  <c r="Q50" i="38"/>
  <c r="R50" i="38"/>
  <c r="S50" i="38"/>
  <c r="E52" i="38"/>
  <c r="F52" i="38"/>
  <c r="G52" i="38"/>
  <c r="H52" i="38"/>
  <c r="I52" i="38"/>
  <c r="J52" i="38"/>
  <c r="K52" i="38"/>
  <c r="L52" i="38"/>
  <c r="M52" i="38"/>
  <c r="N52" i="38"/>
  <c r="O52" i="38"/>
  <c r="P52" i="38"/>
  <c r="Q52" i="38"/>
  <c r="R52" i="38"/>
  <c r="S52" i="38"/>
  <c r="E53" i="38"/>
  <c r="F53" i="38"/>
  <c r="G53" i="38"/>
  <c r="H53" i="38"/>
  <c r="I53" i="38"/>
  <c r="J53" i="38"/>
  <c r="K53" i="38"/>
  <c r="L53" i="38"/>
  <c r="M53" i="38"/>
  <c r="N53" i="38"/>
  <c r="O53" i="38"/>
  <c r="P53" i="38"/>
  <c r="Q53" i="38"/>
  <c r="R53" i="38"/>
  <c r="S53" i="38"/>
  <c r="E54" i="38"/>
  <c r="F54" i="38"/>
  <c r="G54" i="38"/>
  <c r="H54" i="38"/>
  <c r="I54" i="38"/>
  <c r="J54" i="38"/>
  <c r="K54" i="38"/>
  <c r="L54" i="38"/>
  <c r="M54" i="38"/>
  <c r="N54" i="38"/>
  <c r="O54" i="38"/>
  <c r="P54" i="38"/>
  <c r="Q54" i="38"/>
  <c r="R54" i="38"/>
  <c r="S54" i="38"/>
  <c r="E56" i="38"/>
  <c r="F56" i="38"/>
  <c r="G56" i="38"/>
  <c r="H56" i="38"/>
  <c r="I56" i="38"/>
  <c r="J56" i="38"/>
  <c r="K56" i="38"/>
  <c r="L56" i="38"/>
  <c r="M56" i="38"/>
  <c r="N56" i="38"/>
  <c r="O56" i="38"/>
  <c r="P56" i="38"/>
  <c r="Q56" i="38"/>
  <c r="R56" i="38"/>
  <c r="S56" i="38"/>
  <c r="E57" i="38"/>
  <c r="F57" i="38"/>
  <c r="G57" i="38"/>
  <c r="H57" i="38"/>
  <c r="I57" i="38"/>
  <c r="J57" i="38"/>
  <c r="K57" i="38"/>
  <c r="L57" i="38"/>
  <c r="M57" i="38"/>
  <c r="N57" i="38"/>
  <c r="O57" i="38"/>
  <c r="P57" i="38"/>
  <c r="Q57" i="38"/>
  <c r="R57" i="38"/>
  <c r="S57" i="38"/>
  <c r="E59" i="38"/>
  <c r="F59" i="38"/>
  <c r="G59" i="38"/>
  <c r="H59" i="38"/>
  <c r="I59" i="38"/>
  <c r="J59" i="38"/>
  <c r="K59" i="38"/>
  <c r="L59" i="38"/>
  <c r="M59" i="38"/>
  <c r="N59" i="38"/>
  <c r="O59" i="38"/>
  <c r="P59" i="38"/>
  <c r="Q59" i="38"/>
  <c r="R59" i="38"/>
  <c r="S59" i="38"/>
  <c r="E60" i="38"/>
  <c r="F60" i="38"/>
  <c r="G60" i="38"/>
  <c r="H60" i="38"/>
  <c r="I60" i="38"/>
  <c r="J60" i="38"/>
  <c r="K60" i="38"/>
  <c r="L60" i="38"/>
  <c r="M60" i="38"/>
  <c r="N60" i="38"/>
  <c r="O60" i="38"/>
  <c r="P60" i="38"/>
  <c r="Q60" i="38"/>
  <c r="R60" i="38"/>
  <c r="S60" i="38"/>
  <c r="E62" i="38"/>
  <c r="F62" i="38"/>
  <c r="G62" i="38"/>
  <c r="H62" i="38"/>
  <c r="I62" i="38"/>
  <c r="J62" i="38"/>
  <c r="K62" i="38"/>
  <c r="L62" i="38"/>
  <c r="M62" i="38"/>
  <c r="N62" i="38"/>
  <c r="O62" i="38"/>
  <c r="P62" i="38"/>
  <c r="Q62" i="38"/>
  <c r="R62" i="38"/>
  <c r="S62" i="38"/>
  <c r="E63" i="38"/>
  <c r="F63" i="38"/>
  <c r="G63" i="38"/>
  <c r="H63" i="38"/>
  <c r="I63" i="38"/>
  <c r="J63" i="38"/>
  <c r="K63" i="38"/>
  <c r="L63" i="38"/>
  <c r="M63" i="38"/>
  <c r="N63" i="38"/>
  <c r="O63" i="38"/>
  <c r="P63" i="38"/>
  <c r="Q63" i="38"/>
  <c r="R63" i="38"/>
  <c r="S63" i="38"/>
  <c r="E65" i="38"/>
  <c r="F65" i="38"/>
  <c r="G65" i="38"/>
  <c r="H65" i="38"/>
  <c r="I65" i="38"/>
  <c r="J65" i="38"/>
  <c r="K65" i="38"/>
  <c r="L65" i="38"/>
  <c r="M65" i="38"/>
  <c r="N65" i="38"/>
  <c r="O65" i="38"/>
  <c r="P65" i="38"/>
  <c r="Q65" i="38"/>
  <c r="R65" i="38"/>
  <c r="S65" i="38"/>
  <c r="E66" i="38"/>
  <c r="F66" i="38"/>
  <c r="G66" i="38"/>
  <c r="H66" i="38"/>
  <c r="I66" i="38"/>
  <c r="J66" i="38"/>
  <c r="K66" i="38"/>
  <c r="L66" i="38"/>
  <c r="M66" i="38"/>
  <c r="N66" i="38"/>
  <c r="O66" i="38"/>
  <c r="P66" i="38"/>
  <c r="Q66" i="38"/>
  <c r="R66" i="38"/>
  <c r="S66" i="38"/>
  <c r="E68" i="38"/>
  <c r="F68" i="38"/>
  <c r="G68" i="38"/>
  <c r="H68" i="38"/>
  <c r="I68" i="38"/>
  <c r="J68" i="38"/>
  <c r="K68" i="38"/>
  <c r="L68" i="38"/>
  <c r="M68" i="38"/>
  <c r="N68" i="38"/>
  <c r="O68" i="38"/>
  <c r="P68" i="38"/>
  <c r="Q68" i="38"/>
  <c r="R68" i="38"/>
  <c r="S68" i="38"/>
  <c r="E73" i="38"/>
  <c r="F73" i="38"/>
  <c r="G73" i="38"/>
  <c r="H73" i="38"/>
  <c r="I73" i="38"/>
  <c r="J73" i="38"/>
  <c r="K73" i="38"/>
  <c r="L73" i="38"/>
  <c r="M73" i="38"/>
  <c r="N73" i="38"/>
  <c r="O73" i="38"/>
  <c r="P73" i="38"/>
  <c r="Q73" i="38"/>
  <c r="R73" i="38"/>
  <c r="S73" i="38"/>
  <c r="E75" i="38"/>
  <c r="F75" i="38"/>
  <c r="G75" i="38"/>
  <c r="H75" i="38"/>
  <c r="I75" i="38"/>
  <c r="J75" i="38"/>
  <c r="K75" i="38"/>
  <c r="L75" i="38"/>
  <c r="M75" i="38"/>
  <c r="N75" i="38"/>
  <c r="O75" i="38"/>
  <c r="P75" i="38"/>
  <c r="Q75" i="38"/>
  <c r="R75" i="38"/>
  <c r="S75" i="38"/>
  <c r="E76" i="38"/>
  <c r="F76" i="38"/>
  <c r="G76" i="38"/>
  <c r="H76" i="38"/>
  <c r="I76" i="38"/>
  <c r="J76" i="38"/>
  <c r="K76" i="38"/>
  <c r="L76" i="38"/>
  <c r="M76" i="38"/>
  <c r="N76" i="38"/>
  <c r="O76" i="38"/>
  <c r="P76" i="38"/>
  <c r="Q76" i="38"/>
  <c r="R76" i="38"/>
  <c r="S76" i="38"/>
  <c r="E77" i="38"/>
  <c r="F77" i="38"/>
  <c r="G77" i="38"/>
  <c r="H77" i="38"/>
  <c r="I77" i="38"/>
  <c r="J77" i="38"/>
  <c r="K77" i="38"/>
  <c r="L77" i="38"/>
  <c r="M77" i="38"/>
  <c r="N77" i="38"/>
  <c r="O77" i="38"/>
  <c r="P77" i="38"/>
  <c r="Q77" i="38"/>
  <c r="R77" i="38"/>
  <c r="S77" i="38"/>
  <c r="E82" i="38"/>
  <c r="F82" i="38"/>
  <c r="G82" i="38"/>
  <c r="H82" i="38"/>
  <c r="I82" i="38"/>
  <c r="J82" i="38"/>
  <c r="K82" i="38"/>
  <c r="L82" i="38"/>
  <c r="M82" i="38"/>
  <c r="N82" i="38"/>
  <c r="O82" i="38"/>
  <c r="P82" i="38"/>
  <c r="Q82" i="38"/>
  <c r="R82" i="38"/>
  <c r="S82" i="38"/>
  <c r="E83" i="38"/>
  <c r="F83" i="38"/>
  <c r="G83" i="38"/>
  <c r="H83" i="38"/>
  <c r="I83" i="38"/>
  <c r="J83" i="38"/>
  <c r="K83" i="38"/>
  <c r="L83" i="38"/>
  <c r="M83" i="38"/>
  <c r="N83" i="38"/>
  <c r="O83" i="38"/>
  <c r="P83" i="38"/>
  <c r="Q83" i="38"/>
  <c r="R83" i="38"/>
  <c r="S83" i="38"/>
  <c r="E84" i="38"/>
  <c r="F84" i="38"/>
  <c r="G84" i="38"/>
  <c r="H84" i="38"/>
  <c r="I84" i="38"/>
  <c r="J84" i="38"/>
  <c r="K84" i="38"/>
  <c r="L84" i="38"/>
  <c r="M84" i="38"/>
  <c r="N84" i="38"/>
  <c r="O84" i="38"/>
  <c r="P84" i="38"/>
  <c r="Q84" i="38"/>
  <c r="R84" i="38"/>
  <c r="S84" i="38"/>
  <c r="E86" i="38"/>
  <c r="F86" i="38"/>
  <c r="G86" i="38"/>
  <c r="H86" i="38"/>
  <c r="I86" i="38"/>
  <c r="J86" i="38"/>
  <c r="K86" i="38"/>
  <c r="L86" i="38"/>
  <c r="M86" i="38"/>
  <c r="N86" i="38"/>
  <c r="O86" i="38"/>
  <c r="P86" i="38"/>
  <c r="Q86" i="38"/>
  <c r="R86" i="38"/>
  <c r="S86" i="38"/>
  <c r="E87" i="38"/>
  <c r="F87" i="38"/>
  <c r="G87" i="38"/>
  <c r="H87" i="38"/>
  <c r="I87" i="38"/>
  <c r="J87" i="38"/>
  <c r="K87" i="38"/>
  <c r="L87" i="38"/>
  <c r="M87" i="38"/>
  <c r="N87" i="38"/>
  <c r="O87" i="38"/>
  <c r="P87" i="38"/>
  <c r="Q87" i="38"/>
  <c r="R87" i="38"/>
  <c r="S87" i="38"/>
  <c r="E89" i="38"/>
  <c r="F89" i="38"/>
  <c r="G89" i="38"/>
  <c r="H89" i="38"/>
  <c r="I89" i="38"/>
  <c r="J89" i="38"/>
  <c r="K89" i="38"/>
  <c r="L89" i="38"/>
  <c r="M89" i="38"/>
  <c r="N89" i="38"/>
  <c r="O89" i="38"/>
  <c r="P89" i="38"/>
  <c r="Q89" i="38"/>
  <c r="R89" i="38"/>
  <c r="S89" i="38"/>
  <c r="E90" i="38"/>
  <c r="F90" i="38"/>
  <c r="G90" i="38"/>
  <c r="H90" i="38"/>
  <c r="I90" i="38"/>
  <c r="J90" i="38"/>
  <c r="K90" i="38"/>
  <c r="L90" i="38"/>
  <c r="M90" i="38"/>
  <c r="N90" i="38"/>
  <c r="O90" i="38"/>
  <c r="P90" i="38"/>
  <c r="Q90" i="38"/>
  <c r="R90" i="38"/>
  <c r="S90" i="38"/>
  <c r="E92" i="38"/>
  <c r="F92" i="38"/>
  <c r="G92" i="38"/>
  <c r="H92" i="38"/>
  <c r="I92" i="38"/>
  <c r="J92" i="38"/>
  <c r="K92" i="38"/>
  <c r="L92" i="38"/>
  <c r="M92" i="38"/>
  <c r="N92" i="38"/>
  <c r="O92" i="38"/>
  <c r="P92" i="38"/>
  <c r="Q92" i="38"/>
  <c r="R92" i="38"/>
  <c r="S92" i="38"/>
  <c r="E93" i="38"/>
  <c r="F93" i="38"/>
  <c r="G93" i="38"/>
  <c r="H93" i="38"/>
  <c r="I93" i="38"/>
  <c r="J93" i="38"/>
  <c r="K93" i="38"/>
  <c r="L93" i="38"/>
  <c r="M93" i="38"/>
  <c r="N93" i="38"/>
  <c r="O93" i="38"/>
  <c r="P93" i="38"/>
  <c r="Q93" i="38"/>
  <c r="R93" i="38"/>
  <c r="S93" i="38"/>
  <c r="D29" i="38"/>
  <c r="D33" i="38"/>
  <c r="D34" i="38"/>
  <c r="D35" i="38"/>
  <c r="D38" i="38"/>
  <c r="D39" i="38"/>
  <c r="D40" i="38"/>
  <c r="D44" i="38"/>
  <c r="D45" i="38"/>
  <c r="D46" i="38"/>
  <c r="D49" i="38"/>
  <c r="D50" i="38"/>
  <c r="D52" i="38"/>
  <c r="D53" i="38"/>
  <c r="D54" i="38"/>
  <c r="D56" i="38"/>
  <c r="D57" i="38"/>
  <c r="D59" i="38"/>
  <c r="D60" i="38"/>
  <c r="D62" i="38"/>
  <c r="D63" i="38"/>
  <c r="D65" i="38"/>
  <c r="D66" i="38"/>
  <c r="D68" i="38"/>
  <c r="D73" i="38"/>
  <c r="D75" i="38"/>
  <c r="D76" i="38"/>
  <c r="D77" i="38"/>
  <c r="D82" i="38"/>
  <c r="D83" i="38"/>
  <c r="D84" i="38"/>
  <c r="D86" i="38"/>
  <c r="D87" i="38"/>
  <c r="D89" i="38"/>
  <c r="D90" i="38"/>
  <c r="D92" i="38"/>
  <c r="C9" i="48"/>
  <c r="C10" i="48"/>
  <c r="C11" i="48"/>
  <c r="C12" i="48"/>
  <c r="C13" i="48"/>
  <c r="C14" i="48"/>
  <c r="C15" i="48"/>
  <c r="C16" i="48"/>
  <c r="C17" i="48"/>
  <c r="C18" i="48"/>
  <c r="C19" i="48"/>
  <c r="C20" i="48"/>
  <c r="C21" i="48"/>
  <c r="C8" i="48"/>
  <c r="E20" i="9"/>
  <c r="E20" i="38" s="1"/>
  <c r="F20" i="9"/>
  <c r="F20" i="38" s="1"/>
  <c r="G20" i="9"/>
  <c r="G20" i="38" s="1"/>
  <c r="H20" i="9"/>
  <c r="H20" i="38" s="1"/>
  <c r="I20" i="9"/>
  <c r="I20" i="38" s="1"/>
  <c r="J20" i="9"/>
  <c r="J20" i="38" s="1"/>
  <c r="K20" i="9"/>
  <c r="K20" i="38" s="1"/>
  <c r="L20" i="9"/>
  <c r="L20" i="38" s="1"/>
  <c r="M20" i="9"/>
  <c r="M20" i="38" s="1"/>
  <c r="N20" i="9"/>
  <c r="N20" i="38" s="1"/>
  <c r="O20" i="9"/>
  <c r="O20" i="38" s="1"/>
  <c r="P20" i="9"/>
  <c r="P20" i="38" s="1"/>
  <c r="Q20" i="9"/>
  <c r="Q20" i="38" s="1"/>
  <c r="R20" i="9"/>
  <c r="R20" i="38" s="1"/>
  <c r="S20" i="9"/>
  <c r="S20" i="38" s="1"/>
  <c r="D20" i="9"/>
  <c r="D20" i="38" s="1"/>
  <c r="E9" i="9"/>
  <c r="E9" i="38" s="1"/>
  <c r="F9" i="9"/>
  <c r="F9" i="38" s="1"/>
  <c r="G9" i="9"/>
  <c r="G9" i="38" s="1"/>
  <c r="H9" i="9"/>
  <c r="H9" i="38" s="1"/>
  <c r="I9" i="9"/>
  <c r="I9" i="38" s="1"/>
  <c r="J9" i="9"/>
  <c r="J9" i="38" s="1"/>
  <c r="K9" i="9"/>
  <c r="K9" i="38" s="1"/>
  <c r="L9" i="9"/>
  <c r="L9" i="38" s="1"/>
  <c r="M9" i="9"/>
  <c r="M9" i="38" s="1"/>
  <c r="N9" i="9"/>
  <c r="N9" i="38" s="1"/>
  <c r="O9" i="9"/>
  <c r="O9" i="38" s="1"/>
  <c r="P9" i="9"/>
  <c r="P9" i="38" s="1"/>
  <c r="Q9" i="9"/>
  <c r="Q9" i="38" s="1"/>
  <c r="R9" i="9"/>
  <c r="R9" i="38" s="1"/>
  <c r="S9" i="9"/>
  <c r="S9" i="38" s="1"/>
  <c r="E10" i="9"/>
  <c r="E10" i="38" s="1"/>
  <c r="F10" i="9"/>
  <c r="F10" i="38" s="1"/>
  <c r="G10" i="9"/>
  <c r="G10" i="38" s="1"/>
  <c r="H10" i="9"/>
  <c r="H10" i="38" s="1"/>
  <c r="I10" i="9"/>
  <c r="I10" i="38" s="1"/>
  <c r="J10" i="9"/>
  <c r="J10" i="38" s="1"/>
  <c r="K10" i="9"/>
  <c r="K10" i="38" s="1"/>
  <c r="L10" i="9"/>
  <c r="L10" i="38" s="1"/>
  <c r="M10" i="9"/>
  <c r="M10" i="38" s="1"/>
  <c r="N10" i="9"/>
  <c r="N10" i="38" s="1"/>
  <c r="O10" i="9"/>
  <c r="O10" i="38" s="1"/>
  <c r="P10" i="9"/>
  <c r="P10" i="38" s="1"/>
  <c r="Q10" i="9"/>
  <c r="Q10" i="38" s="1"/>
  <c r="R10" i="9"/>
  <c r="R10" i="38" s="1"/>
  <c r="S10" i="9"/>
  <c r="S10" i="38" s="1"/>
  <c r="E11" i="9"/>
  <c r="E11" i="38" s="1"/>
  <c r="F11" i="9"/>
  <c r="F11" i="38" s="1"/>
  <c r="G11" i="9"/>
  <c r="G11" i="38" s="1"/>
  <c r="H11" i="9"/>
  <c r="H11" i="38" s="1"/>
  <c r="I11" i="9"/>
  <c r="I11" i="38" s="1"/>
  <c r="J11" i="9"/>
  <c r="J11" i="38" s="1"/>
  <c r="K11" i="9"/>
  <c r="K11" i="38" s="1"/>
  <c r="L11" i="9"/>
  <c r="L11" i="38" s="1"/>
  <c r="M11" i="9"/>
  <c r="M11" i="38" s="1"/>
  <c r="N11" i="9"/>
  <c r="N11" i="38" s="1"/>
  <c r="O11" i="9"/>
  <c r="O11" i="38" s="1"/>
  <c r="P11" i="9"/>
  <c r="P11" i="38" s="1"/>
  <c r="Q11" i="9"/>
  <c r="Q11" i="38" s="1"/>
  <c r="R11" i="9"/>
  <c r="R11" i="38" s="1"/>
  <c r="S11" i="9"/>
  <c r="S11" i="38" s="1"/>
  <c r="E12" i="9"/>
  <c r="E12" i="38" s="1"/>
  <c r="F12" i="9"/>
  <c r="F12" i="38" s="1"/>
  <c r="G12" i="9"/>
  <c r="G12" i="38" s="1"/>
  <c r="H12" i="9"/>
  <c r="H12" i="38" s="1"/>
  <c r="I12" i="9"/>
  <c r="I12" i="38" s="1"/>
  <c r="J12" i="9"/>
  <c r="J12" i="38" s="1"/>
  <c r="K12" i="9"/>
  <c r="K12" i="38" s="1"/>
  <c r="L12" i="9"/>
  <c r="L12" i="38" s="1"/>
  <c r="M12" i="9"/>
  <c r="M12" i="38" s="1"/>
  <c r="N12" i="9"/>
  <c r="N12" i="38" s="1"/>
  <c r="O12" i="9"/>
  <c r="O12" i="38" s="1"/>
  <c r="P12" i="9"/>
  <c r="P12" i="38" s="1"/>
  <c r="Q12" i="9"/>
  <c r="Q12" i="38" s="1"/>
  <c r="R12" i="9"/>
  <c r="R12" i="38" s="1"/>
  <c r="S12" i="9"/>
  <c r="S12" i="38" s="1"/>
  <c r="E13" i="9"/>
  <c r="E13" i="38" s="1"/>
  <c r="F13" i="9"/>
  <c r="F13" i="38" s="1"/>
  <c r="G13" i="9"/>
  <c r="G13" i="38" s="1"/>
  <c r="H13" i="9"/>
  <c r="H13" i="38" s="1"/>
  <c r="I13" i="9"/>
  <c r="I13" i="38" s="1"/>
  <c r="J13" i="9"/>
  <c r="J13" i="38" s="1"/>
  <c r="K13" i="9"/>
  <c r="K13" i="38" s="1"/>
  <c r="L13" i="9"/>
  <c r="L13" i="38" s="1"/>
  <c r="M13" i="9"/>
  <c r="M13" i="38" s="1"/>
  <c r="N13" i="9"/>
  <c r="N13" i="38" s="1"/>
  <c r="O13" i="9"/>
  <c r="O13" i="38" s="1"/>
  <c r="P13" i="9"/>
  <c r="P13" i="38" s="1"/>
  <c r="Q13" i="9"/>
  <c r="Q13" i="38" s="1"/>
  <c r="R13" i="9"/>
  <c r="R13" i="38" s="1"/>
  <c r="S13" i="9"/>
  <c r="S13" i="38" s="1"/>
  <c r="E14" i="9"/>
  <c r="E14" i="38" s="1"/>
  <c r="F14" i="9"/>
  <c r="F14" i="38" s="1"/>
  <c r="G14" i="9"/>
  <c r="G14" i="38" s="1"/>
  <c r="H14" i="9"/>
  <c r="H14" i="38" s="1"/>
  <c r="I14" i="9"/>
  <c r="I14" i="38" s="1"/>
  <c r="J14" i="9"/>
  <c r="J14" i="38" s="1"/>
  <c r="K14" i="9"/>
  <c r="K14" i="38" s="1"/>
  <c r="L14" i="9"/>
  <c r="L14" i="38" s="1"/>
  <c r="M14" i="9"/>
  <c r="M14" i="38" s="1"/>
  <c r="N14" i="9"/>
  <c r="N14" i="38" s="1"/>
  <c r="O14" i="9"/>
  <c r="O14" i="38" s="1"/>
  <c r="P14" i="9"/>
  <c r="P14" i="38" s="1"/>
  <c r="Q14" i="9"/>
  <c r="Q14" i="38" s="1"/>
  <c r="R14" i="9"/>
  <c r="R14" i="38" s="1"/>
  <c r="S14" i="9"/>
  <c r="S14" i="38" s="1"/>
  <c r="E15" i="9"/>
  <c r="E15" i="38" s="1"/>
  <c r="F15" i="9"/>
  <c r="F15" i="38" s="1"/>
  <c r="G15" i="9"/>
  <c r="G15" i="38" s="1"/>
  <c r="H15" i="9"/>
  <c r="H15" i="38" s="1"/>
  <c r="I15" i="9"/>
  <c r="I15" i="38" s="1"/>
  <c r="J15" i="9"/>
  <c r="J15" i="38" s="1"/>
  <c r="K15" i="9"/>
  <c r="K15" i="38" s="1"/>
  <c r="L15" i="9"/>
  <c r="L15" i="38" s="1"/>
  <c r="M15" i="9"/>
  <c r="M15" i="38" s="1"/>
  <c r="N15" i="9"/>
  <c r="N15" i="38" s="1"/>
  <c r="O15" i="9"/>
  <c r="O15" i="38" s="1"/>
  <c r="P15" i="9"/>
  <c r="P15" i="38" s="1"/>
  <c r="Q15" i="9"/>
  <c r="Q15" i="38" s="1"/>
  <c r="R15" i="9"/>
  <c r="R15" i="38" s="1"/>
  <c r="S15" i="9"/>
  <c r="S15" i="38" s="1"/>
  <c r="E16" i="9"/>
  <c r="E16" i="38" s="1"/>
  <c r="F16" i="9"/>
  <c r="F16" i="38" s="1"/>
  <c r="G16" i="9"/>
  <c r="G16" i="38" s="1"/>
  <c r="H16" i="9"/>
  <c r="H16" i="38" s="1"/>
  <c r="I16" i="9"/>
  <c r="I16" i="38" s="1"/>
  <c r="J16" i="9"/>
  <c r="J16" i="38" s="1"/>
  <c r="K16" i="9"/>
  <c r="K16" i="38" s="1"/>
  <c r="L16" i="9"/>
  <c r="L16" i="38" s="1"/>
  <c r="M16" i="9"/>
  <c r="M16" i="38" s="1"/>
  <c r="N16" i="9"/>
  <c r="N16" i="38" s="1"/>
  <c r="O16" i="9"/>
  <c r="O16" i="38" s="1"/>
  <c r="P16" i="9"/>
  <c r="P16" i="38" s="1"/>
  <c r="Q16" i="9"/>
  <c r="Q16" i="38" s="1"/>
  <c r="R16" i="9"/>
  <c r="R16" i="38" s="1"/>
  <c r="S16" i="9"/>
  <c r="S16" i="38" s="1"/>
  <c r="E17" i="9"/>
  <c r="E17" i="38" s="1"/>
  <c r="F17" i="9"/>
  <c r="F17" i="38" s="1"/>
  <c r="G17" i="9"/>
  <c r="G17" i="38" s="1"/>
  <c r="H17" i="9"/>
  <c r="H17" i="38" s="1"/>
  <c r="I17" i="9"/>
  <c r="I17" i="38" s="1"/>
  <c r="J17" i="9"/>
  <c r="J17" i="38" s="1"/>
  <c r="K17" i="9"/>
  <c r="K17" i="38" s="1"/>
  <c r="L17" i="9"/>
  <c r="L17" i="38" s="1"/>
  <c r="M17" i="9"/>
  <c r="M17" i="38" s="1"/>
  <c r="N17" i="9"/>
  <c r="N17" i="38" s="1"/>
  <c r="O17" i="9"/>
  <c r="O17" i="38" s="1"/>
  <c r="P17" i="9"/>
  <c r="P17" i="38" s="1"/>
  <c r="Q17" i="9"/>
  <c r="Q17" i="38" s="1"/>
  <c r="R17" i="9"/>
  <c r="R17" i="38" s="1"/>
  <c r="S17" i="9"/>
  <c r="S17" i="38" s="1"/>
  <c r="E18" i="9"/>
  <c r="E18" i="38" s="1"/>
  <c r="F18" i="9"/>
  <c r="F18" i="38" s="1"/>
  <c r="G18" i="9"/>
  <c r="G18" i="38" s="1"/>
  <c r="H18" i="9"/>
  <c r="H18" i="38" s="1"/>
  <c r="I18" i="9"/>
  <c r="I18" i="38" s="1"/>
  <c r="J18" i="9"/>
  <c r="J18" i="38" s="1"/>
  <c r="K18" i="9"/>
  <c r="K18" i="38" s="1"/>
  <c r="L18" i="9"/>
  <c r="L18" i="38" s="1"/>
  <c r="M18" i="9"/>
  <c r="M18" i="38" s="1"/>
  <c r="N18" i="9"/>
  <c r="N18" i="38" s="1"/>
  <c r="O18" i="9"/>
  <c r="O18" i="38" s="1"/>
  <c r="P18" i="9"/>
  <c r="P18" i="38" s="1"/>
  <c r="Q18" i="9"/>
  <c r="Q18" i="38" s="1"/>
  <c r="R18" i="9"/>
  <c r="R18" i="38" s="1"/>
  <c r="S18" i="9"/>
  <c r="S18" i="38" s="1"/>
  <c r="E19" i="9"/>
  <c r="E19" i="38" s="1"/>
  <c r="F19" i="9"/>
  <c r="F19" i="38" s="1"/>
  <c r="G19" i="9"/>
  <c r="G19" i="38" s="1"/>
  <c r="H19" i="9"/>
  <c r="H19" i="38" s="1"/>
  <c r="I19" i="9"/>
  <c r="I19" i="38" s="1"/>
  <c r="J19" i="9"/>
  <c r="J19" i="38" s="1"/>
  <c r="K19" i="9"/>
  <c r="K19" i="38" s="1"/>
  <c r="L19" i="9"/>
  <c r="L19" i="38" s="1"/>
  <c r="M19" i="9"/>
  <c r="M19" i="38" s="1"/>
  <c r="N19" i="9"/>
  <c r="N19" i="38" s="1"/>
  <c r="O19" i="9"/>
  <c r="O19" i="38" s="1"/>
  <c r="P19" i="9"/>
  <c r="P19" i="38" s="1"/>
  <c r="Q19" i="9"/>
  <c r="Q19" i="38" s="1"/>
  <c r="R19" i="9"/>
  <c r="R19" i="38" s="1"/>
  <c r="S19" i="9"/>
  <c r="S19" i="38" s="1"/>
  <c r="D10" i="9"/>
  <c r="D10" i="38" s="1"/>
  <c r="D11" i="9"/>
  <c r="D11" i="38" s="1"/>
  <c r="D12" i="9"/>
  <c r="D12" i="38" s="1"/>
  <c r="D13" i="9"/>
  <c r="D13" i="38" s="1"/>
  <c r="D14" i="9"/>
  <c r="D14" i="38" s="1"/>
  <c r="D15" i="9"/>
  <c r="D15" i="38" s="1"/>
  <c r="D16" i="9"/>
  <c r="D16" i="38" s="1"/>
  <c r="D17" i="9"/>
  <c r="D17" i="38" s="1"/>
  <c r="D18" i="9"/>
  <c r="D18" i="38" s="1"/>
  <c r="D19" i="9"/>
  <c r="D19" i="38" s="1"/>
  <c r="D9" i="9"/>
  <c r="D9" i="38" s="1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D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8" i="38"/>
  <c r="I296" i="1"/>
  <c r="E287" i="1"/>
  <c r="I256" i="1"/>
  <c r="I176" i="1"/>
  <c r="O347" i="1" l="1"/>
  <c r="R41" i="38"/>
  <c r="N41" i="38"/>
  <c r="J41" i="38"/>
  <c r="Q41" i="38"/>
  <c r="D67" i="38"/>
  <c r="D51" i="38"/>
  <c r="Q67" i="38"/>
  <c r="M67" i="38"/>
  <c r="E67" i="38"/>
  <c r="S64" i="38"/>
  <c r="O64" i="38"/>
  <c r="K64" i="38"/>
  <c r="G64" i="38"/>
  <c r="P61" i="38"/>
  <c r="L61" i="38"/>
  <c r="H61" i="38"/>
  <c r="R58" i="38"/>
  <c r="N58" i="38"/>
  <c r="J58" i="38"/>
  <c r="F58" i="38"/>
  <c r="S55" i="38"/>
  <c r="O55" i="38"/>
  <c r="K55" i="38"/>
  <c r="G55" i="38"/>
  <c r="Q51" i="38"/>
  <c r="M51" i="38"/>
  <c r="I51" i="38"/>
  <c r="E51" i="38"/>
  <c r="S91" i="38"/>
  <c r="S94" i="38" s="1"/>
  <c r="S302" i="1" s="1"/>
  <c r="O91" i="38"/>
  <c r="O94" i="38" s="1"/>
  <c r="O302" i="1" s="1"/>
  <c r="K91" i="38"/>
  <c r="K94" i="38" s="1"/>
  <c r="K302" i="1" s="1"/>
  <c r="G91" i="38"/>
  <c r="G94" i="38" s="1"/>
  <c r="G302" i="1" s="1"/>
  <c r="R85" i="38"/>
  <c r="R88" i="38" s="1"/>
  <c r="R262" i="1" s="1"/>
  <c r="N85" i="38"/>
  <c r="N88" i="38" s="1"/>
  <c r="N262" i="1" s="1"/>
  <c r="J85" i="38"/>
  <c r="J88" i="38" s="1"/>
  <c r="J262" i="1" s="1"/>
  <c r="F85" i="38"/>
  <c r="F88" i="38" s="1"/>
  <c r="F262" i="1" s="1"/>
  <c r="Q58" i="38"/>
  <c r="M58" i="38"/>
  <c r="I58" i="38"/>
  <c r="E58" i="38"/>
  <c r="M41" i="38"/>
  <c r="I41" i="38"/>
  <c r="I67" i="38"/>
  <c r="F41" i="38"/>
  <c r="E41" i="38"/>
  <c r="D41" i="38"/>
  <c r="D91" i="38"/>
  <c r="D94" i="38" s="1"/>
  <c r="D55" i="38"/>
  <c r="Q61" i="38"/>
  <c r="M61" i="38"/>
  <c r="I61" i="38"/>
  <c r="E61" i="38"/>
  <c r="D64" i="38"/>
  <c r="Q91" i="38"/>
  <c r="Q94" i="38" s="1"/>
  <c r="Q302" i="1" s="1"/>
  <c r="M91" i="38"/>
  <c r="M94" i="38" s="1"/>
  <c r="M302" i="1" s="1"/>
  <c r="I91" i="38"/>
  <c r="I94" i="38" s="1"/>
  <c r="I302" i="1" s="1"/>
  <c r="E91" i="38"/>
  <c r="Q85" i="38"/>
  <c r="Q88" i="38" s="1"/>
  <c r="Q262" i="1" s="1"/>
  <c r="M85" i="38"/>
  <c r="M88" i="38" s="1"/>
  <c r="M262" i="1" s="1"/>
  <c r="I85" i="38"/>
  <c r="I88" i="38" s="1"/>
  <c r="I262" i="1" s="1"/>
  <c r="E85" i="38"/>
  <c r="E88" i="38" s="1"/>
  <c r="E262" i="1" s="1"/>
  <c r="S67" i="38"/>
  <c r="O67" i="38"/>
  <c r="K67" i="38"/>
  <c r="G67" i="38"/>
  <c r="Q64" i="38"/>
  <c r="M64" i="38"/>
  <c r="I64" i="38"/>
  <c r="E64" i="38"/>
  <c r="P58" i="38"/>
  <c r="L58" i="38"/>
  <c r="H58" i="38"/>
  <c r="S51" i="38"/>
  <c r="O51" i="38"/>
  <c r="K51" i="38"/>
  <c r="G51" i="38"/>
  <c r="S41" i="38"/>
  <c r="O41" i="38"/>
  <c r="K41" i="38"/>
  <c r="G41" i="38"/>
  <c r="E94" i="38"/>
  <c r="E302" i="1" s="1"/>
  <c r="H85" i="38"/>
  <c r="H88" i="38" s="1"/>
  <c r="H262" i="1" s="1"/>
  <c r="N61" i="38"/>
  <c r="F61" i="38"/>
  <c r="Q55" i="38"/>
  <c r="I55" i="38"/>
  <c r="P85" i="38"/>
  <c r="P88" i="38" s="1"/>
  <c r="P262" i="1" s="1"/>
  <c r="L85" i="38"/>
  <c r="L88" i="38" s="1"/>
  <c r="L262" i="1" s="1"/>
  <c r="R61" i="38"/>
  <c r="J61" i="38"/>
  <c r="M55" i="38"/>
  <c r="E55" i="38"/>
  <c r="D61" i="38"/>
  <c r="P91" i="38"/>
  <c r="P94" i="38" s="1"/>
  <c r="P302" i="1" s="1"/>
  <c r="L91" i="38"/>
  <c r="L94" i="38" s="1"/>
  <c r="L302" i="1" s="1"/>
  <c r="H91" i="38"/>
  <c r="H94" i="38" s="1"/>
  <c r="H302" i="1" s="1"/>
  <c r="S85" i="38"/>
  <c r="S88" i="38" s="1"/>
  <c r="S262" i="1" s="1"/>
  <c r="O85" i="38"/>
  <c r="O88" i="38" s="1"/>
  <c r="O262" i="1" s="1"/>
  <c r="K85" i="38"/>
  <c r="K88" i="38" s="1"/>
  <c r="K262" i="1" s="1"/>
  <c r="G85" i="38"/>
  <c r="G88" i="38" s="1"/>
  <c r="G262" i="1" s="1"/>
  <c r="R67" i="38"/>
  <c r="N67" i="38"/>
  <c r="J67" i="38"/>
  <c r="F67" i="38"/>
  <c r="P64" i="38"/>
  <c r="L64" i="38"/>
  <c r="H64" i="38"/>
  <c r="S58" i="38"/>
  <c r="O58" i="38"/>
  <c r="K58" i="38"/>
  <c r="G58" i="38"/>
  <c r="P55" i="38"/>
  <c r="L55" i="38"/>
  <c r="H55" i="38"/>
  <c r="R51" i="38"/>
  <c r="N51" i="38"/>
  <c r="J51" i="38"/>
  <c r="F51" i="38"/>
  <c r="D85" i="38"/>
  <c r="D88" i="38" s="1"/>
  <c r="D58" i="38"/>
  <c r="R91" i="38"/>
  <c r="R94" i="38" s="1"/>
  <c r="R302" i="1" s="1"/>
  <c r="N91" i="38"/>
  <c r="N94" i="38" s="1"/>
  <c r="N302" i="1" s="1"/>
  <c r="J91" i="38"/>
  <c r="J94" i="38" s="1"/>
  <c r="J302" i="1" s="1"/>
  <c r="F91" i="38"/>
  <c r="F94" i="38" s="1"/>
  <c r="F302" i="1" s="1"/>
  <c r="P67" i="38"/>
  <c r="L67" i="38"/>
  <c r="H67" i="38"/>
  <c r="R64" i="38"/>
  <c r="N64" i="38"/>
  <c r="J64" i="38"/>
  <c r="F64" i="38"/>
  <c r="S61" i="38"/>
  <c r="O61" i="38"/>
  <c r="K61" i="38"/>
  <c r="G61" i="38"/>
  <c r="R55" i="38"/>
  <c r="N55" i="38"/>
  <c r="J55" i="38"/>
  <c r="F55" i="38"/>
  <c r="P51" i="38"/>
  <c r="L51" i="38"/>
  <c r="H51" i="38"/>
  <c r="P41" i="38"/>
  <c r="L41" i="38"/>
  <c r="H41" i="38"/>
  <c r="E79" i="9"/>
  <c r="E80" i="38" s="1"/>
  <c r="F79" i="9"/>
  <c r="F80" i="38" s="1"/>
  <c r="G79" i="9"/>
  <c r="G80" i="38" s="1"/>
  <c r="H79" i="9"/>
  <c r="H80" i="38" s="1"/>
  <c r="I79" i="9"/>
  <c r="I80" i="38" s="1"/>
  <c r="J79" i="9"/>
  <c r="J80" i="38" s="1"/>
  <c r="K79" i="9"/>
  <c r="K80" i="38" s="1"/>
  <c r="L79" i="9"/>
  <c r="L80" i="38" s="1"/>
  <c r="M79" i="9"/>
  <c r="M80" i="38" s="1"/>
  <c r="N79" i="9"/>
  <c r="N80" i="38" s="1"/>
  <c r="O79" i="9"/>
  <c r="O80" i="38" s="1"/>
  <c r="P79" i="9"/>
  <c r="P80" i="38" s="1"/>
  <c r="Q79" i="9"/>
  <c r="Q80" i="38" s="1"/>
  <c r="R79" i="9"/>
  <c r="R80" i="38" s="1"/>
  <c r="S79" i="9"/>
  <c r="S80" i="38" s="1"/>
  <c r="D79" i="9"/>
  <c r="D80" i="38" s="1"/>
  <c r="E41" i="9"/>
  <c r="E42" i="38" s="1"/>
  <c r="F41" i="9"/>
  <c r="F42" i="38" s="1"/>
  <c r="G41" i="9"/>
  <c r="G42" i="38" s="1"/>
  <c r="H41" i="9"/>
  <c r="H42" i="38" s="1"/>
  <c r="I41" i="9"/>
  <c r="I42" i="38" s="1"/>
  <c r="J41" i="9"/>
  <c r="J42" i="38" s="1"/>
  <c r="K41" i="9"/>
  <c r="K42" i="38" s="1"/>
  <c r="L41" i="9"/>
  <c r="L42" i="38" s="1"/>
  <c r="M41" i="9"/>
  <c r="M42" i="38" s="1"/>
  <c r="N41" i="9"/>
  <c r="N42" i="38" s="1"/>
  <c r="O41" i="9"/>
  <c r="O42" i="38" s="1"/>
  <c r="P41" i="9"/>
  <c r="P42" i="38" s="1"/>
  <c r="Q41" i="9"/>
  <c r="Q42" i="38" s="1"/>
  <c r="R41" i="9"/>
  <c r="R42" i="38" s="1"/>
  <c r="S41" i="9"/>
  <c r="S42" i="38" s="1"/>
  <c r="D41" i="9"/>
  <c r="D42" i="38" s="1"/>
  <c r="E35" i="9"/>
  <c r="E36" i="38" s="1"/>
  <c r="E37" i="38" s="1"/>
  <c r="F35" i="9"/>
  <c r="F36" i="38" s="1"/>
  <c r="F37" i="38" s="1"/>
  <c r="G35" i="9"/>
  <c r="G36" i="38" s="1"/>
  <c r="G37" i="38" s="1"/>
  <c r="H35" i="9"/>
  <c r="H36" i="38" s="1"/>
  <c r="H37" i="38" s="1"/>
  <c r="I35" i="9"/>
  <c r="I36" i="38" s="1"/>
  <c r="I37" i="38" s="1"/>
  <c r="J35" i="9"/>
  <c r="J36" i="38" s="1"/>
  <c r="J37" i="38" s="1"/>
  <c r="K35" i="9"/>
  <c r="K36" i="38" s="1"/>
  <c r="K37" i="38" s="1"/>
  <c r="L35" i="9"/>
  <c r="L36" i="38" s="1"/>
  <c r="L37" i="38" s="1"/>
  <c r="M35" i="9"/>
  <c r="M36" i="38" s="1"/>
  <c r="M37" i="38" s="1"/>
  <c r="N35" i="9"/>
  <c r="N36" i="38" s="1"/>
  <c r="N37" i="38" s="1"/>
  <c r="O35" i="9"/>
  <c r="O36" i="38" s="1"/>
  <c r="O37" i="38" s="1"/>
  <c r="P35" i="9"/>
  <c r="P36" i="38" s="1"/>
  <c r="P37" i="38" s="1"/>
  <c r="Q35" i="9"/>
  <c r="Q36" i="38" s="1"/>
  <c r="Q37" i="38" s="1"/>
  <c r="R35" i="9"/>
  <c r="R36" i="38" s="1"/>
  <c r="R37" i="38" s="1"/>
  <c r="S35" i="9"/>
  <c r="S36" i="38" s="1"/>
  <c r="S37" i="38" s="1"/>
  <c r="D35" i="9"/>
  <c r="D36" i="38" s="1"/>
  <c r="D37" i="38" s="1"/>
  <c r="E30" i="9"/>
  <c r="E31" i="38" s="1"/>
  <c r="F30" i="9"/>
  <c r="F31" i="38" s="1"/>
  <c r="G30" i="9"/>
  <c r="G31" i="38" s="1"/>
  <c r="H30" i="9"/>
  <c r="H31" i="38" s="1"/>
  <c r="I30" i="9"/>
  <c r="I31" i="38" s="1"/>
  <c r="J30" i="9"/>
  <c r="J31" i="38" s="1"/>
  <c r="K30" i="9"/>
  <c r="K31" i="38" s="1"/>
  <c r="L30" i="9"/>
  <c r="L31" i="38" s="1"/>
  <c r="M30" i="9"/>
  <c r="M31" i="38" s="1"/>
  <c r="N30" i="9"/>
  <c r="N31" i="38" s="1"/>
  <c r="O30" i="9"/>
  <c r="O31" i="38" s="1"/>
  <c r="P30" i="9"/>
  <c r="P31" i="38" s="1"/>
  <c r="Q30" i="9"/>
  <c r="Q31" i="38" s="1"/>
  <c r="R30" i="9"/>
  <c r="R31" i="38" s="1"/>
  <c r="S30" i="9"/>
  <c r="S31" i="38" s="1"/>
  <c r="D30" i="9"/>
  <c r="D31" i="38" s="1"/>
  <c r="E21" i="38"/>
  <c r="E22" i="38" s="1"/>
  <c r="F21" i="38"/>
  <c r="F22" i="38" s="1"/>
  <c r="G21" i="38"/>
  <c r="G22" i="38" s="1"/>
  <c r="H21" i="38"/>
  <c r="H22" i="38" s="1"/>
  <c r="I21" i="38"/>
  <c r="I22" i="38" s="1"/>
  <c r="J21" i="38"/>
  <c r="J22" i="38" s="1"/>
  <c r="K21" i="38"/>
  <c r="K22" i="38" s="1"/>
  <c r="L21" i="38"/>
  <c r="L22" i="38" s="1"/>
  <c r="M21" i="38"/>
  <c r="M22" i="38" s="1"/>
  <c r="N21" i="38"/>
  <c r="N22" i="38" s="1"/>
  <c r="O21" i="38"/>
  <c r="O22" i="38" s="1"/>
  <c r="P21" i="38"/>
  <c r="P22" i="38" s="1"/>
  <c r="Q21" i="38"/>
  <c r="Q22" i="38" s="1"/>
  <c r="R21" i="38"/>
  <c r="R22" i="38" s="1"/>
  <c r="S21" i="38"/>
  <c r="S22" i="38" s="1"/>
  <c r="D21" i="38"/>
  <c r="D22" i="38" s="1"/>
  <c r="F29" i="39"/>
  <c r="F28" i="39"/>
  <c r="P347" i="1" l="1"/>
  <c r="P52" i="1"/>
  <c r="L52" i="1"/>
  <c r="H52" i="1"/>
  <c r="Q52" i="1"/>
  <c r="M52" i="1"/>
  <c r="I52" i="1"/>
  <c r="E52" i="1"/>
  <c r="S52" i="1"/>
  <c r="O52" i="1"/>
  <c r="K52" i="1"/>
  <c r="G52" i="1"/>
  <c r="R52" i="1"/>
  <c r="N52" i="1"/>
  <c r="J52" i="1"/>
  <c r="F52" i="1"/>
  <c r="D52" i="1"/>
  <c r="Q347" i="1" l="1"/>
  <c r="C3" i="9"/>
  <c r="C4" i="9"/>
  <c r="C6" i="9"/>
  <c r="C7" i="9"/>
  <c r="C2" i="9"/>
  <c r="AK120" i="46"/>
  <c r="AJ120" i="46"/>
  <c r="AI120" i="46"/>
  <c r="AH120" i="46"/>
  <c r="AG120" i="46"/>
  <c r="AF120" i="46"/>
  <c r="AE120" i="46"/>
  <c r="AD120" i="46"/>
  <c r="AC120" i="46"/>
  <c r="AB120" i="46"/>
  <c r="AA120" i="46"/>
  <c r="Z120" i="46"/>
  <c r="Y120" i="46"/>
  <c r="X120" i="46"/>
  <c r="W120" i="46"/>
  <c r="V120" i="46"/>
  <c r="AK116" i="46"/>
  <c r="AJ116" i="46"/>
  <c r="AI116" i="46"/>
  <c r="AH116" i="46"/>
  <c r="AG116" i="46"/>
  <c r="AF116" i="46"/>
  <c r="AE116" i="46"/>
  <c r="AD116" i="46"/>
  <c r="AC116" i="46"/>
  <c r="AB116" i="46"/>
  <c r="AA116" i="46"/>
  <c r="Z116" i="46"/>
  <c r="Y116" i="46"/>
  <c r="X116" i="46"/>
  <c r="W116" i="46"/>
  <c r="V116" i="46"/>
  <c r="AK108" i="46"/>
  <c r="AK109" i="46" s="1"/>
  <c r="AJ108" i="46"/>
  <c r="AJ109" i="46" s="1"/>
  <c r="AI108" i="46"/>
  <c r="AI109" i="46" s="1"/>
  <c r="AH108" i="46"/>
  <c r="AH109" i="46" s="1"/>
  <c r="AG108" i="46"/>
  <c r="AG109" i="46" s="1"/>
  <c r="AF108" i="46"/>
  <c r="AF109" i="46" s="1"/>
  <c r="AE108" i="46"/>
  <c r="AE109" i="46" s="1"/>
  <c r="AD108" i="46"/>
  <c r="AD109" i="46" s="1"/>
  <c r="AC108" i="46"/>
  <c r="AC109" i="46" s="1"/>
  <c r="AB108" i="46"/>
  <c r="AB109" i="46" s="1"/>
  <c r="AA108" i="46"/>
  <c r="AA109" i="46" s="1"/>
  <c r="Z108" i="46"/>
  <c r="Z109" i="46" s="1"/>
  <c r="Y108" i="46"/>
  <c r="Y109" i="46" s="1"/>
  <c r="X108" i="46"/>
  <c r="X109" i="46" s="1"/>
  <c r="W108" i="46"/>
  <c r="W109" i="46" s="1"/>
  <c r="V108" i="46"/>
  <c r="V109" i="46" s="1"/>
  <c r="AK104" i="46"/>
  <c r="AK105" i="46" s="1"/>
  <c r="AJ104" i="46"/>
  <c r="AJ105" i="46" s="1"/>
  <c r="AI104" i="46"/>
  <c r="AI105" i="46" s="1"/>
  <c r="AH104" i="46"/>
  <c r="AH105" i="46" s="1"/>
  <c r="AG104" i="46"/>
  <c r="AG105" i="46" s="1"/>
  <c r="AF104" i="46"/>
  <c r="AF105" i="46" s="1"/>
  <c r="AE104" i="46"/>
  <c r="AE105" i="46" s="1"/>
  <c r="AD104" i="46"/>
  <c r="AD105" i="46" s="1"/>
  <c r="AC104" i="46"/>
  <c r="AC105" i="46" s="1"/>
  <c r="AB104" i="46"/>
  <c r="AB105" i="46" s="1"/>
  <c r="AA104" i="46"/>
  <c r="AA105" i="46" s="1"/>
  <c r="Z104" i="46"/>
  <c r="Z105" i="46" s="1"/>
  <c r="Y104" i="46"/>
  <c r="Y105" i="46" s="1"/>
  <c r="X104" i="46"/>
  <c r="X105" i="46" s="1"/>
  <c r="W104" i="46"/>
  <c r="W105" i="46" s="1"/>
  <c r="V104" i="46"/>
  <c r="V105" i="46" s="1"/>
  <c r="AK100" i="46"/>
  <c r="AK101" i="46" s="1"/>
  <c r="AJ100" i="46"/>
  <c r="AJ101" i="46" s="1"/>
  <c r="AI100" i="46"/>
  <c r="AI101" i="46" s="1"/>
  <c r="AH100" i="46"/>
  <c r="AH101" i="46" s="1"/>
  <c r="AG100" i="46"/>
  <c r="AG101" i="46" s="1"/>
  <c r="AF100" i="46"/>
  <c r="AF101" i="46" s="1"/>
  <c r="AE100" i="46"/>
  <c r="AE101" i="46" s="1"/>
  <c r="AD100" i="46"/>
  <c r="AD101" i="46" s="1"/>
  <c r="AC100" i="46"/>
  <c r="AC101" i="46" s="1"/>
  <c r="AB100" i="46"/>
  <c r="AB101" i="46" s="1"/>
  <c r="AA100" i="46"/>
  <c r="AA101" i="46" s="1"/>
  <c r="Z100" i="46"/>
  <c r="Z101" i="46" s="1"/>
  <c r="Y100" i="46"/>
  <c r="Y101" i="46" s="1"/>
  <c r="X100" i="46"/>
  <c r="X101" i="46" s="1"/>
  <c r="W100" i="46"/>
  <c r="W101" i="46" s="1"/>
  <c r="V100" i="46"/>
  <c r="V101" i="46" s="1"/>
  <c r="AK92" i="46"/>
  <c r="AK93" i="46" s="1"/>
  <c r="AJ92" i="46"/>
  <c r="AJ93" i="46" s="1"/>
  <c r="AI92" i="46"/>
  <c r="AI93" i="46" s="1"/>
  <c r="AH92" i="46"/>
  <c r="AH93" i="46" s="1"/>
  <c r="AG92" i="46"/>
  <c r="AG93" i="46" s="1"/>
  <c r="AF92" i="46"/>
  <c r="AF93" i="46" s="1"/>
  <c r="AE92" i="46"/>
  <c r="AE93" i="46" s="1"/>
  <c r="AD92" i="46"/>
  <c r="AD93" i="46" s="1"/>
  <c r="AC92" i="46"/>
  <c r="AC93" i="46" s="1"/>
  <c r="AB92" i="46"/>
  <c r="AB93" i="46" s="1"/>
  <c r="AA92" i="46"/>
  <c r="AA93" i="46" s="1"/>
  <c r="Z92" i="46"/>
  <c r="Z93" i="46" s="1"/>
  <c r="Y92" i="46"/>
  <c r="Y93" i="46" s="1"/>
  <c r="X92" i="46"/>
  <c r="X93" i="46" s="1"/>
  <c r="W92" i="46"/>
  <c r="W93" i="46" s="1"/>
  <c r="V92" i="46"/>
  <c r="V93" i="46" s="1"/>
  <c r="AK88" i="46"/>
  <c r="AK89" i="46" s="1"/>
  <c r="AJ88" i="46"/>
  <c r="AJ89" i="46" s="1"/>
  <c r="AI88" i="46"/>
  <c r="AI89" i="46" s="1"/>
  <c r="AH88" i="46"/>
  <c r="AH89" i="46" s="1"/>
  <c r="AG88" i="46"/>
  <c r="AG89" i="46" s="1"/>
  <c r="AF88" i="46"/>
  <c r="AF89" i="46" s="1"/>
  <c r="AE88" i="46"/>
  <c r="AE89" i="46" s="1"/>
  <c r="AD88" i="46"/>
  <c r="AD89" i="46" s="1"/>
  <c r="AC88" i="46"/>
  <c r="AC89" i="46" s="1"/>
  <c r="AB88" i="46"/>
  <c r="AB89" i="46" s="1"/>
  <c r="AA88" i="46"/>
  <c r="AA89" i="46" s="1"/>
  <c r="Z88" i="46"/>
  <c r="Z89" i="46" s="1"/>
  <c r="Y88" i="46"/>
  <c r="Y89" i="46" s="1"/>
  <c r="X88" i="46"/>
  <c r="X89" i="46" s="1"/>
  <c r="W88" i="46"/>
  <c r="W89" i="46" s="1"/>
  <c r="V88" i="46"/>
  <c r="V89" i="46" s="1"/>
  <c r="AK84" i="46"/>
  <c r="AK85" i="46" s="1"/>
  <c r="AJ84" i="46"/>
  <c r="AJ85" i="46" s="1"/>
  <c r="AI84" i="46"/>
  <c r="AI85" i="46" s="1"/>
  <c r="AH84" i="46"/>
  <c r="AH85" i="46" s="1"/>
  <c r="AG84" i="46"/>
  <c r="AG85" i="46" s="1"/>
  <c r="AF84" i="46"/>
  <c r="AF85" i="46" s="1"/>
  <c r="AE84" i="46"/>
  <c r="AE85" i="46" s="1"/>
  <c r="AD84" i="46"/>
  <c r="AD85" i="46" s="1"/>
  <c r="AC84" i="46"/>
  <c r="AC85" i="46" s="1"/>
  <c r="AB84" i="46"/>
  <c r="AB85" i="46" s="1"/>
  <c r="AA84" i="46"/>
  <c r="AA85" i="46" s="1"/>
  <c r="Z84" i="46"/>
  <c r="Z85" i="46" s="1"/>
  <c r="Y84" i="46"/>
  <c r="Y85" i="46" s="1"/>
  <c r="X84" i="46"/>
  <c r="X85" i="46" s="1"/>
  <c r="W84" i="46"/>
  <c r="W85" i="46" s="1"/>
  <c r="V84" i="46"/>
  <c r="V85" i="46" s="1"/>
  <c r="AK76" i="46"/>
  <c r="AK77" i="46" s="1"/>
  <c r="AJ76" i="46"/>
  <c r="AJ77" i="46" s="1"/>
  <c r="AI76" i="46"/>
  <c r="AI77" i="46" s="1"/>
  <c r="AH76" i="46"/>
  <c r="AH77" i="46" s="1"/>
  <c r="AG76" i="46"/>
  <c r="AG77" i="46" s="1"/>
  <c r="AF76" i="46"/>
  <c r="AF77" i="46" s="1"/>
  <c r="AE76" i="46"/>
  <c r="AE77" i="46" s="1"/>
  <c r="AD76" i="46"/>
  <c r="AD77" i="46" s="1"/>
  <c r="AC76" i="46"/>
  <c r="AC77" i="46" s="1"/>
  <c r="AB76" i="46"/>
  <c r="AB77" i="46" s="1"/>
  <c r="AA76" i="46"/>
  <c r="AA77" i="46" s="1"/>
  <c r="Z76" i="46"/>
  <c r="Z77" i="46" s="1"/>
  <c r="Y76" i="46"/>
  <c r="Y77" i="46" s="1"/>
  <c r="X76" i="46"/>
  <c r="X77" i="46" s="1"/>
  <c r="W76" i="46"/>
  <c r="W77" i="46" s="1"/>
  <c r="V76" i="46"/>
  <c r="V77" i="46" s="1"/>
  <c r="AK72" i="46"/>
  <c r="AJ72" i="46"/>
  <c r="AI72" i="46"/>
  <c r="AH72" i="46"/>
  <c r="AG72" i="46"/>
  <c r="AF72" i="46"/>
  <c r="AE72" i="46"/>
  <c r="AD72" i="46"/>
  <c r="AC72" i="46"/>
  <c r="AB72" i="46"/>
  <c r="AA72" i="46"/>
  <c r="Z72" i="46"/>
  <c r="Y72" i="46"/>
  <c r="X72" i="46"/>
  <c r="W72" i="46"/>
  <c r="V72" i="46"/>
  <c r="AK68" i="46"/>
  <c r="AK69" i="46" s="1"/>
  <c r="AJ68" i="46"/>
  <c r="AJ69" i="46" s="1"/>
  <c r="AI68" i="46"/>
  <c r="AI69" i="46" s="1"/>
  <c r="AH68" i="46"/>
  <c r="AH69" i="46" s="1"/>
  <c r="AG68" i="46"/>
  <c r="AG69" i="46" s="1"/>
  <c r="AF68" i="46"/>
  <c r="AF69" i="46" s="1"/>
  <c r="AE68" i="46"/>
  <c r="AE69" i="46" s="1"/>
  <c r="AD68" i="46"/>
  <c r="AD69" i="46" s="1"/>
  <c r="AC68" i="46"/>
  <c r="AC69" i="46" s="1"/>
  <c r="AB68" i="46"/>
  <c r="AB69" i="46" s="1"/>
  <c r="AA68" i="46"/>
  <c r="AA69" i="46" s="1"/>
  <c r="Z68" i="46"/>
  <c r="Z69" i="46" s="1"/>
  <c r="Y68" i="46"/>
  <c r="Y69" i="46" s="1"/>
  <c r="X68" i="46"/>
  <c r="X69" i="46" s="1"/>
  <c r="W68" i="46"/>
  <c r="W69" i="46" s="1"/>
  <c r="V68" i="46"/>
  <c r="V69" i="46" s="1"/>
  <c r="AK64" i="46"/>
  <c r="AJ64" i="46"/>
  <c r="AI64" i="46"/>
  <c r="AH64" i="46"/>
  <c r="AG64" i="46"/>
  <c r="AF64" i="46"/>
  <c r="AE64" i="46"/>
  <c r="AD64" i="46"/>
  <c r="AC64" i="46"/>
  <c r="AB64" i="46"/>
  <c r="AA64" i="46"/>
  <c r="Z64" i="46"/>
  <c r="Y64" i="46"/>
  <c r="X64" i="46"/>
  <c r="W64" i="46"/>
  <c r="V64" i="46"/>
  <c r="AK60" i="46"/>
  <c r="AK61" i="46" s="1"/>
  <c r="AJ60" i="46"/>
  <c r="AJ61" i="46" s="1"/>
  <c r="AI60" i="46"/>
  <c r="AI61" i="46" s="1"/>
  <c r="AH60" i="46"/>
  <c r="AH61" i="46" s="1"/>
  <c r="AG60" i="46"/>
  <c r="AG61" i="46" s="1"/>
  <c r="AF60" i="46"/>
  <c r="AF61" i="46" s="1"/>
  <c r="AE60" i="46"/>
  <c r="AE61" i="46" s="1"/>
  <c r="AD60" i="46"/>
  <c r="AD61" i="46" s="1"/>
  <c r="AC60" i="46"/>
  <c r="AC61" i="46" s="1"/>
  <c r="AB60" i="46"/>
  <c r="AB61" i="46" s="1"/>
  <c r="AA60" i="46"/>
  <c r="AA61" i="46" s="1"/>
  <c r="Z60" i="46"/>
  <c r="Z61" i="46" s="1"/>
  <c r="Y60" i="46"/>
  <c r="Y61" i="46" s="1"/>
  <c r="X60" i="46"/>
  <c r="X61" i="46" s="1"/>
  <c r="W60" i="46"/>
  <c r="W61" i="46" s="1"/>
  <c r="V60" i="46"/>
  <c r="V61" i="46" s="1"/>
  <c r="AK56" i="46"/>
  <c r="AK57" i="46" s="1"/>
  <c r="AJ56" i="46"/>
  <c r="AJ57" i="46" s="1"/>
  <c r="AI56" i="46"/>
  <c r="AI57" i="46" s="1"/>
  <c r="AH56" i="46"/>
  <c r="AH57" i="46" s="1"/>
  <c r="AG56" i="46"/>
  <c r="AG57" i="46" s="1"/>
  <c r="AF56" i="46"/>
  <c r="AF57" i="46" s="1"/>
  <c r="AE56" i="46"/>
  <c r="AE57" i="46" s="1"/>
  <c r="AD56" i="46"/>
  <c r="AD57" i="46" s="1"/>
  <c r="AC56" i="46"/>
  <c r="AC57" i="46" s="1"/>
  <c r="AB56" i="46"/>
  <c r="AB57" i="46" s="1"/>
  <c r="AA56" i="46"/>
  <c r="AA57" i="46" s="1"/>
  <c r="Z56" i="46"/>
  <c r="Z57" i="46" s="1"/>
  <c r="Y56" i="46"/>
  <c r="Y57" i="46" s="1"/>
  <c r="X56" i="46"/>
  <c r="X57" i="46" s="1"/>
  <c r="W56" i="46"/>
  <c r="W57" i="46" s="1"/>
  <c r="V56" i="46"/>
  <c r="V57" i="46" s="1"/>
  <c r="AK52" i="46"/>
  <c r="AK53" i="46" s="1"/>
  <c r="AJ52" i="46"/>
  <c r="AJ53" i="46" s="1"/>
  <c r="AI52" i="46"/>
  <c r="AI53" i="46" s="1"/>
  <c r="AH52" i="46"/>
  <c r="AH53" i="46" s="1"/>
  <c r="AG52" i="46"/>
  <c r="AG53" i="46" s="1"/>
  <c r="AF52" i="46"/>
  <c r="AF53" i="46" s="1"/>
  <c r="AE52" i="46"/>
  <c r="AE53" i="46" s="1"/>
  <c r="AD52" i="46"/>
  <c r="AD53" i="46" s="1"/>
  <c r="AC52" i="46"/>
  <c r="AC53" i="46" s="1"/>
  <c r="AB52" i="46"/>
  <c r="AB53" i="46" s="1"/>
  <c r="AA52" i="46"/>
  <c r="AA53" i="46" s="1"/>
  <c r="Z52" i="46"/>
  <c r="Z53" i="46" s="1"/>
  <c r="Y52" i="46"/>
  <c r="Y53" i="46" s="1"/>
  <c r="X52" i="46"/>
  <c r="X53" i="46" s="1"/>
  <c r="W52" i="46"/>
  <c r="W53" i="46" s="1"/>
  <c r="V52" i="46"/>
  <c r="V53" i="46" s="1"/>
  <c r="AK48" i="46"/>
  <c r="AK49" i="46" s="1"/>
  <c r="AJ48" i="46"/>
  <c r="AJ49" i="46" s="1"/>
  <c r="AI48" i="46"/>
  <c r="AI49" i="46" s="1"/>
  <c r="AH48" i="46"/>
  <c r="AH49" i="46" s="1"/>
  <c r="AG48" i="46"/>
  <c r="AG49" i="46" s="1"/>
  <c r="AF48" i="46"/>
  <c r="AF49" i="46" s="1"/>
  <c r="AE48" i="46"/>
  <c r="AE49" i="46" s="1"/>
  <c r="AD48" i="46"/>
  <c r="AD49" i="46" s="1"/>
  <c r="AC48" i="46"/>
  <c r="AC49" i="46" s="1"/>
  <c r="AB48" i="46"/>
  <c r="AB49" i="46" s="1"/>
  <c r="AA48" i="46"/>
  <c r="AA49" i="46" s="1"/>
  <c r="Z48" i="46"/>
  <c r="Z49" i="46" s="1"/>
  <c r="Y48" i="46"/>
  <c r="Y49" i="46" s="1"/>
  <c r="X48" i="46"/>
  <c r="X49" i="46" s="1"/>
  <c r="W48" i="46"/>
  <c r="W49" i="46" s="1"/>
  <c r="V48" i="46"/>
  <c r="V49" i="46" s="1"/>
  <c r="AK44" i="46"/>
  <c r="AJ44" i="46"/>
  <c r="AI44" i="46"/>
  <c r="AH44" i="46"/>
  <c r="AG44" i="46"/>
  <c r="AF44" i="46"/>
  <c r="AE44" i="46"/>
  <c r="AD44" i="46"/>
  <c r="AC44" i="46"/>
  <c r="AB44" i="46"/>
  <c r="AA44" i="46"/>
  <c r="Z44" i="46"/>
  <c r="Y44" i="46"/>
  <c r="X44" i="46"/>
  <c r="W44" i="46"/>
  <c r="V44" i="46"/>
  <c r="AK36" i="46"/>
  <c r="AK37" i="46" s="1"/>
  <c r="AJ36" i="46"/>
  <c r="AJ37" i="46" s="1"/>
  <c r="AI36" i="46"/>
  <c r="AI37" i="46" s="1"/>
  <c r="AH36" i="46"/>
  <c r="AH37" i="46" s="1"/>
  <c r="AG36" i="46"/>
  <c r="AG37" i="46" s="1"/>
  <c r="AF36" i="46"/>
  <c r="AF37" i="46" s="1"/>
  <c r="AE36" i="46"/>
  <c r="AE37" i="46" s="1"/>
  <c r="AD36" i="46"/>
  <c r="AD37" i="46" s="1"/>
  <c r="AC36" i="46"/>
  <c r="AC37" i="46" s="1"/>
  <c r="AB36" i="46"/>
  <c r="AB37" i="46" s="1"/>
  <c r="AA36" i="46"/>
  <c r="AA37" i="46" s="1"/>
  <c r="Z36" i="46"/>
  <c r="Z37" i="46" s="1"/>
  <c r="Y36" i="46"/>
  <c r="Y37" i="46" s="1"/>
  <c r="X36" i="46"/>
  <c r="X37" i="46" s="1"/>
  <c r="W36" i="46"/>
  <c r="W37" i="46" s="1"/>
  <c r="V36" i="46"/>
  <c r="V37" i="46" s="1"/>
  <c r="AK32" i="46"/>
  <c r="AK33" i="46" s="1"/>
  <c r="AJ32" i="46"/>
  <c r="AJ33" i="46" s="1"/>
  <c r="AI32" i="46"/>
  <c r="AI33" i="46" s="1"/>
  <c r="AH32" i="46"/>
  <c r="AH33" i="46" s="1"/>
  <c r="AG32" i="46"/>
  <c r="AG33" i="46" s="1"/>
  <c r="AF32" i="46"/>
  <c r="AF33" i="46" s="1"/>
  <c r="AE32" i="46"/>
  <c r="AE33" i="46" s="1"/>
  <c r="AD32" i="46"/>
  <c r="AD33" i="46" s="1"/>
  <c r="AC32" i="46"/>
  <c r="AC33" i="46" s="1"/>
  <c r="AB32" i="46"/>
  <c r="AB33" i="46" s="1"/>
  <c r="AA32" i="46"/>
  <c r="AA33" i="46" s="1"/>
  <c r="Z32" i="46"/>
  <c r="Z33" i="46" s="1"/>
  <c r="Y32" i="46"/>
  <c r="Y33" i="46" s="1"/>
  <c r="X32" i="46"/>
  <c r="X33" i="46" s="1"/>
  <c r="W32" i="46"/>
  <c r="W33" i="46" s="1"/>
  <c r="V32" i="46"/>
  <c r="V33" i="46" s="1"/>
  <c r="AK28" i="46"/>
  <c r="AK29" i="46" s="1"/>
  <c r="AJ28" i="46"/>
  <c r="AJ29" i="46" s="1"/>
  <c r="AI28" i="46"/>
  <c r="AI29" i="46" s="1"/>
  <c r="AH28" i="46"/>
  <c r="AH29" i="46" s="1"/>
  <c r="AG28" i="46"/>
  <c r="AG29" i="46" s="1"/>
  <c r="AF28" i="46"/>
  <c r="AF29" i="46" s="1"/>
  <c r="AE28" i="46"/>
  <c r="AE29" i="46" s="1"/>
  <c r="AD28" i="46"/>
  <c r="AD29" i="46" s="1"/>
  <c r="AC28" i="46"/>
  <c r="AC29" i="46" s="1"/>
  <c r="AB28" i="46"/>
  <c r="AB29" i="46" s="1"/>
  <c r="AA28" i="46"/>
  <c r="AA29" i="46" s="1"/>
  <c r="Z28" i="46"/>
  <c r="Z29" i="46" s="1"/>
  <c r="Y28" i="46"/>
  <c r="Y29" i="46" s="1"/>
  <c r="X28" i="46"/>
  <c r="X29" i="46" s="1"/>
  <c r="W28" i="46"/>
  <c r="W29" i="46" s="1"/>
  <c r="V28" i="46"/>
  <c r="AK24" i="46"/>
  <c r="AK25" i="46" s="1"/>
  <c r="AJ24" i="46"/>
  <c r="AJ25" i="46" s="1"/>
  <c r="AI24" i="46"/>
  <c r="AI25" i="46" s="1"/>
  <c r="AH24" i="46"/>
  <c r="AH25" i="46" s="1"/>
  <c r="AG24" i="46"/>
  <c r="AG25" i="46" s="1"/>
  <c r="AF24" i="46"/>
  <c r="AF25" i="46" s="1"/>
  <c r="AE24" i="46"/>
  <c r="AE25" i="46" s="1"/>
  <c r="AD24" i="46"/>
  <c r="AD25" i="46" s="1"/>
  <c r="AC24" i="46"/>
  <c r="AC25" i="46" s="1"/>
  <c r="AB24" i="46"/>
  <c r="AB25" i="46" s="1"/>
  <c r="AA24" i="46"/>
  <c r="AA25" i="46" s="1"/>
  <c r="Z24" i="46"/>
  <c r="Z25" i="46" s="1"/>
  <c r="Y24" i="46"/>
  <c r="Y25" i="46" s="1"/>
  <c r="X24" i="46"/>
  <c r="X25" i="46" s="1"/>
  <c r="W24" i="46"/>
  <c r="W25" i="46" s="1"/>
  <c r="V24" i="46"/>
  <c r="V25" i="46" s="1"/>
  <c r="AK20" i="46"/>
  <c r="AK21" i="46" s="1"/>
  <c r="AJ20" i="46"/>
  <c r="AJ21" i="46" s="1"/>
  <c r="AI20" i="46"/>
  <c r="AI21" i="46" s="1"/>
  <c r="AH20" i="46"/>
  <c r="AH21" i="46" s="1"/>
  <c r="AG20" i="46"/>
  <c r="AG21" i="46" s="1"/>
  <c r="AF20" i="46"/>
  <c r="AF21" i="46" s="1"/>
  <c r="AE20" i="46"/>
  <c r="AE21" i="46" s="1"/>
  <c r="AD20" i="46"/>
  <c r="AD21" i="46" s="1"/>
  <c r="AC20" i="46"/>
  <c r="AC21" i="46" s="1"/>
  <c r="AB20" i="46"/>
  <c r="AB21" i="46" s="1"/>
  <c r="AA20" i="46"/>
  <c r="AA21" i="46" s="1"/>
  <c r="Z20" i="46"/>
  <c r="Z21" i="46" s="1"/>
  <c r="Y20" i="46"/>
  <c r="Y21" i="46" s="1"/>
  <c r="X20" i="46"/>
  <c r="X21" i="46" s="1"/>
  <c r="W20" i="46"/>
  <c r="W21" i="46" s="1"/>
  <c r="V20" i="46"/>
  <c r="V21" i="46" s="1"/>
  <c r="AK16" i="46"/>
  <c r="AK17" i="46" s="1"/>
  <c r="AJ16" i="46"/>
  <c r="AJ17" i="46" s="1"/>
  <c r="AI16" i="46"/>
  <c r="AI17" i="46" s="1"/>
  <c r="AH16" i="46"/>
  <c r="AH17" i="46" s="1"/>
  <c r="AG16" i="46"/>
  <c r="AG17" i="46" s="1"/>
  <c r="AF16" i="46"/>
  <c r="AF17" i="46" s="1"/>
  <c r="AE16" i="46"/>
  <c r="AE17" i="46" s="1"/>
  <c r="AD16" i="46"/>
  <c r="AD17" i="46" s="1"/>
  <c r="AC16" i="46"/>
  <c r="AC17" i="46" s="1"/>
  <c r="AB16" i="46"/>
  <c r="AB17" i="46" s="1"/>
  <c r="AA16" i="46"/>
  <c r="AA17" i="46" s="1"/>
  <c r="Z16" i="46"/>
  <c r="Z17" i="46" s="1"/>
  <c r="Y16" i="46"/>
  <c r="Y17" i="46" s="1"/>
  <c r="X16" i="46"/>
  <c r="X17" i="46" s="1"/>
  <c r="W16" i="46"/>
  <c r="W17" i="46" s="1"/>
  <c r="V16" i="46"/>
  <c r="V17" i="46" s="1"/>
  <c r="AK12" i="46"/>
  <c r="AJ12" i="46"/>
  <c r="AI12" i="46"/>
  <c r="AH12" i="46"/>
  <c r="AG12" i="46"/>
  <c r="AF12" i="46"/>
  <c r="AE12" i="46"/>
  <c r="AD12" i="46"/>
  <c r="AC12" i="46"/>
  <c r="AB12" i="46"/>
  <c r="AA12" i="46"/>
  <c r="Z12" i="46"/>
  <c r="Y12" i="46"/>
  <c r="X12" i="46"/>
  <c r="W12" i="46"/>
  <c r="V12" i="46"/>
  <c r="AK8" i="46"/>
  <c r="AK9" i="46" s="1"/>
  <c r="AJ8" i="46"/>
  <c r="AJ9" i="46" s="1"/>
  <c r="AI8" i="46"/>
  <c r="AI9" i="46" s="1"/>
  <c r="AH8" i="46"/>
  <c r="AH9" i="46" s="1"/>
  <c r="AG8" i="46"/>
  <c r="AG9" i="46" s="1"/>
  <c r="AF8" i="46"/>
  <c r="AF9" i="46" s="1"/>
  <c r="AE8" i="46"/>
  <c r="AE9" i="46" s="1"/>
  <c r="AD8" i="46"/>
  <c r="AD9" i="46" s="1"/>
  <c r="AC8" i="46"/>
  <c r="AC9" i="46" s="1"/>
  <c r="AB8" i="46"/>
  <c r="AB9" i="46" s="1"/>
  <c r="AA8" i="46"/>
  <c r="AA9" i="46" s="1"/>
  <c r="Z8" i="46"/>
  <c r="Z9" i="46" s="1"/>
  <c r="Y8" i="46"/>
  <c r="Y9" i="46" s="1"/>
  <c r="X8" i="46"/>
  <c r="X9" i="46" s="1"/>
  <c r="W8" i="46"/>
  <c r="W9" i="46" s="1"/>
  <c r="V8" i="46"/>
  <c r="V9" i="46" s="1"/>
  <c r="W4" i="46"/>
  <c r="X4" i="46"/>
  <c r="Y4" i="46"/>
  <c r="Z4" i="46"/>
  <c r="AA4" i="46"/>
  <c r="AB4" i="46"/>
  <c r="AC4" i="46"/>
  <c r="AD4" i="46"/>
  <c r="AE4" i="46"/>
  <c r="AF4" i="46"/>
  <c r="AG4" i="46"/>
  <c r="AH4" i="46"/>
  <c r="AI4" i="46"/>
  <c r="AJ4" i="46"/>
  <c r="AK4" i="46"/>
  <c r="V4" i="46"/>
  <c r="G65" i="4"/>
  <c r="H65" i="4"/>
  <c r="H62" i="4"/>
  <c r="G62" i="4"/>
  <c r="H60" i="4"/>
  <c r="G60" i="4"/>
  <c r="H54" i="4"/>
  <c r="G54" i="4"/>
  <c r="H48" i="4"/>
  <c r="G48" i="4"/>
  <c r="H46" i="4"/>
  <c r="G46" i="4"/>
  <c r="H44" i="4"/>
  <c r="G44" i="4"/>
  <c r="H42" i="4"/>
  <c r="G42" i="4"/>
  <c r="H52" i="4"/>
  <c r="H40" i="4"/>
  <c r="G40" i="4"/>
  <c r="H38" i="4"/>
  <c r="G38" i="4"/>
  <c r="H36" i="4"/>
  <c r="G36" i="4"/>
  <c r="H34" i="4"/>
  <c r="G34" i="4"/>
  <c r="H30" i="4"/>
  <c r="G30" i="4"/>
  <c r="H28" i="4"/>
  <c r="G28" i="4"/>
  <c r="G26" i="4"/>
  <c r="H26" i="4"/>
  <c r="S347" i="1" l="1"/>
  <c r="R347" i="1"/>
  <c r="Y125" i="46"/>
  <c r="AG125" i="46"/>
  <c r="Z125" i="46"/>
  <c r="AH125" i="46"/>
  <c r="W125" i="46"/>
  <c r="AA125" i="46"/>
  <c r="AE125" i="46"/>
  <c r="AI125" i="46"/>
  <c r="AC125" i="46"/>
  <c r="AK125" i="46"/>
  <c r="V125" i="46"/>
  <c r="AD125" i="46"/>
  <c r="X125" i="46"/>
  <c r="AB125" i="46"/>
  <c r="AF125" i="46"/>
  <c r="AJ125" i="46"/>
  <c r="AK121" i="46"/>
  <c r="V121" i="46"/>
  <c r="Z121" i="46"/>
  <c r="AD121" i="46"/>
  <c r="AH121" i="46"/>
  <c r="AC121" i="46"/>
  <c r="W121" i="46"/>
  <c r="AA121" i="46"/>
  <c r="AE121" i="46"/>
  <c r="AI121" i="46"/>
  <c r="Y121" i="46"/>
  <c r="AG121" i="46"/>
  <c r="X121" i="46"/>
  <c r="AB121" i="46"/>
  <c r="AF121" i="46"/>
  <c r="AJ121" i="46"/>
  <c r="Y117" i="46"/>
  <c r="AC117" i="46"/>
  <c r="AG117" i="46"/>
  <c r="AK117" i="46"/>
  <c r="V117" i="46"/>
  <c r="Z117" i="46"/>
  <c r="AD117" i="46"/>
  <c r="AH117" i="46"/>
  <c r="W117" i="46"/>
  <c r="AA117" i="46"/>
  <c r="AE117" i="46"/>
  <c r="AI117" i="46"/>
  <c r="X117" i="46"/>
  <c r="AB117" i="46"/>
  <c r="AF117" i="46"/>
  <c r="AJ117" i="46"/>
  <c r="AG73" i="46"/>
  <c r="V73" i="46"/>
  <c r="Z73" i="46"/>
  <c r="AD73" i="46"/>
  <c r="AH73" i="46"/>
  <c r="Y73" i="46"/>
  <c r="AC73" i="46"/>
  <c r="W73" i="46"/>
  <c r="AA73" i="46"/>
  <c r="AE73" i="46"/>
  <c r="AI73" i="46"/>
  <c r="AK73" i="46"/>
  <c r="X73" i="46"/>
  <c r="AB73" i="46"/>
  <c r="AF73" i="46"/>
  <c r="AJ73" i="46"/>
  <c r="AC65" i="46"/>
  <c r="V65" i="46"/>
  <c r="Z65" i="46"/>
  <c r="AD65" i="46"/>
  <c r="AH65" i="46"/>
  <c r="AG65" i="46"/>
  <c r="W65" i="46"/>
  <c r="AA65" i="46"/>
  <c r="AE65" i="46"/>
  <c r="AI65" i="46"/>
  <c r="Y65" i="46"/>
  <c r="AK65" i="46"/>
  <c r="X65" i="46"/>
  <c r="AB65" i="46"/>
  <c r="AF65" i="46"/>
  <c r="AJ65" i="46"/>
  <c r="V5" i="46"/>
  <c r="AA45" i="46"/>
  <c r="AE45" i="46"/>
  <c r="X45" i="46"/>
  <c r="AB45" i="46"/>
  <c r="AF45" i="46"/>
  <c r="AJ45" i="46"/>
  <c r="Y45" i="46"/>
  <c r="AC45" i="46"/>
  <c r="AG45" i="46"/>
  <c r="AK45" i="46"/>
  <c r="W45" i="46"/>
  <c r="AI45" i="46"/>
  <c r="V45" i="46"/>
  <c r="Z45" i="46"/>
  <c r="AD45" i="46"/>
  <c r="AH45" i="46"/>
  <c r="W13" i="46"/>
  <c r="AI13" i="46"/>
  <c r="X13" i="46"/>
  <c r="AB13" i="46"/>
  <c r="AF13" i="46"/>
  <c r="AJ13" i="46"/>
  <c r="AE13" i="46"/>
  <c r="Y13" i="46"/>
  <c r="AC13" i="46"/>
  <c r="AG13" i="46"/>
  <c r="AK13" i="46"/>
  <c r="AA13" i="46"/>
  <c r="V13" i="46"/>
  <c r="Z13" i="46"/>
  <c r="AD13" i="46"/>
  <c r="AH13" i="46"/>
  <c r="AC5" i="46"/>
  <c r="AJ5" i="46"/>
  <c r="AG5" i="46"/>
  <c r="AB5" i="46"/>
  <c r="X5" i="46"/>
  <c r="AI5" i="46"/>
  <c r="AE5" i="46"/>
  <c r="AA5" i="46"/>
  <c r="W5" i="46"/>
  <c r="AK5" i="46"/>
  <c r="Y5" i="46"/>
  <c r="AF5" i="46"/>
  <c r="AH5" i="46"/>
  <c r="AD5" i="46"/>
  <c r="Z5" i="46"/>
  <c r="V29" i="46"/>
  <c r="H23" i="4"/>
  <c r="G23" i="4"/>
  <c r="H20" i="4"/>
  <c r="G20" i="4"/>
  <c r="H17" i="4"/>
  <c r="G17" i="4"/>
  <c r="G14" i="4"/>
  <c r="H14" i="4"/>
  <c r="H7" i="4"/>
  <c r="G7" i="4"/>
  <c r="E36" i="9" l="1"/>
  <c r="E51" i="1" s="1"/>
  <c r="F36" i="9"/>
  <c r="F51" i="1" s="1"/>
  <c r="G36" i="9"/>
  <c r="G51" i="1" s="1"/>
  <c r="H36" i="9"/>
  <c r="H51" i="1" s="1"/>
  <c r="I36" i="9"/>
  <c r="I51" i="1" s="1"/>
  <c r="J36" i="9"/>
  <c r="J51" i="1" s="1"/>
  <c r="K36" i="9"/>
  <c r="K51" i="1" s="1"/>
  <c r="L36" i="9"/>
  <c r="L51" i="1" s="1"/>
  <c r="M36" i="9"/>
  <c r="M51" i="1" s="1"/>
  <c r="N36" i="9"/>
  <c r="N51" i="1" s="1"/>
  <c r="O36" i="9"/>
  <c r="O51" i="1" s="1"/>
  <c r="P36" i="9"/>
  <c r="P51" i="1" s="1"/>
  <c r="Q36" i="9"/>
  <c r="Q51" i="1" s="1"/>
  <c r="R36" i="9"/>
  <c r="R51" i="1" s="1"/>
  <c r="S36" i="9"/>
  <c r="S51" i="1" s="1"/>
  <c r="D36" i="9"/>
  <c r="D51" i="1" s="1"/>
  <c r="E23" i="9"/>
  <c r="E23" i="38" s="1"/>
  <c r="F23" i="9"/>
  <c r="F23" i="38" s="1"/>
  <c r="G23" i="9"/>
  <c r="G23" i="38" s="1"/>
  <c r="H23" i="9"/>
  <c r="H23" i="38" s="1"/>
  <c r="I23" i="9"/>
  <c r="I23" i="38" s="1"/>
  <c r="J23" i="9"/>
  <c r="J23" i="38" s="1"/>
  <c r="K23" i="9"/>
  <c r="K23" i="38" s="1"/>
  <c r="L23" i="9"/>
  <c r="L23" i="38" s="1"/>
  <c r="M23" i="9"/>
  <c r="M23" i="38" s="1"/>
  <c r="N23" i="9"/>
  <c r="N23" i="38" s="1"/>
  <c r="O23" i="9"/>
  <c r="O23" i="38" s="1"/>
  <c r="P23" i="9"/>
  <c r="P23" i="38" s="1"/>
  <c r="Q23" i="9"/>
  <c r="Q23" i="38" s="1"/>
  <c r="R23" i="9"/>
  <c r="R23" i="38" s="1"/>
  <c r="S23" i="9"/>
  <c r="S23" i="38" s="1"/>
  <c r="E24" i="9"/>
  <c r="E24" i="38" s="1"/>
  <c r="F24" i="9"/>
  <c r="F24" i="38" s="1"/>
  <c r="G24" i="9"/>
  <c r="G24" i="38" s="1"/>
  <c r="H24" i="9"/>
  <c r="H24" i="38" s="1"/>
  <c r="I24" i="9"/>
  <c r="I24" i="38" s="1"/>
  <c r="J24" i="9"/>
  <c r="J24" i="38" s="1"/>
  <c r="K24" i="9"/>
  <c r="K24" i="38" s="1"/>
  <c r="L24" i="9"/>
  <c r="L24" i="38" s="1"/>
  <c r="M24" i="9"/>
  <c r="M24" i="38" s="1"/>
  <c r="N24" i="9"/>
  <c r="N24" i="38" s="1"/>
  <c r="O24" i="9"/>
  <c r="O24" i="38" s="1"/>
  <c r="P24" i="9"/>
  <c r="P24" i="38" s="1"/>
  <c r="Q24" i="9"/>
  <c r="Q24" i="38" s="1"/>
  <c r="R24" i="9"/>
  <c r="R24" i="38" s="1"/>
  <c r="S24" i="9"/>
  <c r="S24" i="38" s="1"/>
  <c r="D23" i="9"/>
  <c r="D23" i="38" s="1"/>
  <c r="D24" i="9"/>
  <c r="D24" i="38" s="1"/>
  <c r="V123" i="3" l="1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U123" i="3"/>
  <c r="AJ29" i="3" l="1"/>
  <c r="AJ30" i="3" s="1"/>
  <c r="AI29" i="3"/>
  <c r="AI30" i="3" s="1"/>
  <c r="AH29" i="3"/>
  <c r="AH30" i="3" s="1"/>
  <c r="AG29" i="3"/>
  <c r="AG30" i="3" s="1"/>
  <c r="AF29" i="3"/>
  <c r="AF30" i="3" s="1"/>
  <c r="AE29" i="3"/>
  <c r="AE30" i="3" s="1"/>
  <c r="AD29" i="3"/>
  <c r="AD30" i="3" s="1"/>
  <c r="AC29" i="3"/>
  <c r="AC30" i="3" s="1"/>
  <c r="AB29" i="3"/>
  <c r="AB30" i="3" s="1"/>
  <c r="AA29" i="3"/>
  <c r="AA30" i="3" s="1"/>
  <c r="Z29" i="3"/>
  <c r="Z30" i="3" s="1"/>
  <c r="Y29" i="3"/>
  <c r="Y30" i="3" s="1"/>
  <c r="X29" i="3"/>
  <c r="X30" i="3" s="1"/>
  <c r="W29" i="3"/>
  <c r="W30" i="3" s="1"/>
  <c r="V29" i="3"/>
  <c r="V30" i="3" s="1"/>
  <c r="U29" i="3"/>
  <c r="U30" i="3" s="1"/>
  <c r="D66" i="9" l="1"/>
  <c r="D63" i="9"/>
  <c r="D57" i="9"/>
  <c r="D54" i="9"/>
  <c r="D50" i="9"/>
  <c r="D40" i="9"/>
  <c r="AJ69" i="3" l="1"/>
  <c r="AJ70" i="3" s="1"/>
  <c r="AI69" i="3"/>
  <c r="AI70" i="3" s="1"/>
  <c r="AH69" i="3"/>
  <c r="AH70" i="3" s="1"/>
  <c r="AG69" i="3"/>
  <c r="AG70" i="3" s="1"/>
  <c r="AF69" i="3"/>
  <c r="AF70" i="3" s="1"/>
  <c r="AE69" i="3"/>
  <c r="AE70" i="3" s="1"/>
  <c r="AD69" i="3"/>
  <c r="AD70" i="3" s="1"/>
  <c r="AC69" i="3"/>
  <c r="AC70" i="3" s="1"/>
  <c r="AB69" i="3"/>
  <c r="AB70" i="3" s="1"/>
  <c r="AA69" i="3"/>
  <c r="AA70" i="3" s="1"/>
  <c r="Z69" i="3"/>
  <c r="Z70" i="3" s="1"/>
  <c r="Y69" i="3"/>
  <c r="Y70" i="3" s="1"/>
  <c r="X69" i="3"/>
  <c r="X70" i="3" s="1"/>
  <c r="W69" i="3"/>
  <c r="W70" i="3" s="1"/>
  <c r="V69" i="3"/>
  <c r="V70" i="3" s="1"/>
  <c r="U69" i="3"/>
  <c r="U70" i="3" s="1"/>
  <c r="AJ64" i="3" l="1"/>
  <c r="AJ65" i="3" s="1"/>
  <c r="AI64" i="3"/>
  <c r="AI65" i="3" s="1"/>
  <c r="AH64" i="3"/>
  <c r="AH65" i="3" s="1"/>
  <c r="AG64" i="3"/>
  <c r="AG65" i="3" s="1"/>
  <c r="AF64" i="3"/>
  <c r="AF65" i="3" s="1"/>
  <c r="AE64" i="3"/>
  <c r="AE65" i="3" s="1"/>
  <c r="AD64" i="3"/>
  <c r="AD65" i="3" s="1"/>
  <c r="AC64" i="3"/>
  <c r="AC65" i="3" s="1"/>
  <c r="AB64" i="3"/>
  <c r="AB65" i="3" s="1"/>
  <c r="AA64" i="3"/>
  <c r="AA65" i="3" s="1"/>
  <c r="Z64" i="3"/>
  <c r="Z65" i="3" s="1"/>
  <c r="Y64" i="3"/>
  <c r="Y65" i="3" s="1"/>
  <c r="X64" i="3"/>
  <c r="X65" i="3" s="1"/>
  <c r="W64" i="3"/>
  <c r="W65" i="3" s="1"/>
  <c r="V64" i="3"/>
  <c r="V65" i="3" s="1"/>
  <c r="U64" i="3"/>
  <c r="U65" i="3" s="1"/>
  <c r="E286" i="1" l="1"/>
  <c r="F286" i="1"/>
  <c r="G286" i="1"/>
  <c r="H286" i="1"/>
  <c r="H295" i="1" s="1"/>
  <c r="F287" i="1"/>
  <c r="G287" i="1"/>
  <c r="H287" i="1"/>
  <c r="H296" i="1" s="1"/>
  <c r="D287" i="1"/>
  <c r="D286" i="1"/>
  <c r="E277" i="1"/>
  <c r="F277" i="1"/>
  <c r="G277" i="1"/>
  <c r="G295" i="1" s="1"/>
  <c r="E278" i="1"/>
  <c r="E296" i="1" s="1"/>
  <c r="F278" i="1"/>
  <c r="G278" i="1"/>
  <c r="D278" i="1"/>
  <c r="D296" i="1" s="1"/>
  <c r="D277" i="1"/>
  <c r="D295" i="1" s="1"/>
  <c r="E246" i="1"/>
  <c r="F246" i="1"/>
  <c r="G246" i="1"/>
  <c r="H246" i="1"/>
  <c r="E247" i="1"/>
  <c r="F247" i="1"/>
  <c r="F256" i="1" s="1"/>
  <c r="G247" i="1"/>
  <c r="H247" i="1"/>
  <c r="H256" i="1" s="1"/>
  <c r="D247" i="1"/>
  <c r="D246" i="1"/>
  <c r="E237" i="1"/>
  <c r="F237" i="1"/>
  <c r="G237" i="1"/>
  <c r="H237" i="1"/>
  <c r="E238" i="1"/>
  <c r="G238" i="1"/>
  <c r="D238" i="1"/>
  <c r="D256" i="1" s="1"/>
  <c r="D237" i="1"/>
  <c r="E206" i="1"/>
  <c r="E207" i="1"/>
  <c r="G207" i="1"/>
  <c r="H207" i="1"/>
  <c r="D207" i="1"/>
  <c r="D206" i="1"/>
  <c r="E197" i="1"/>
  <c r="F197" i="1"/>
  <c r="G197" i="1"/>
  <c r="H197" i="1"/>
  <c r="D198" i="1"/>
  <c r="D197" i="1"/>
  <c r="E166" i="1"/>
  <c r="F166" i="1"/>
  <c r="G166" i="1"/>
  <c r="H166" i="1"/>
  <c r="E167" i="1"/>
  <c r="F167" i="1"/>
  <c r="G167" i="1"/>
  <c r="H167" i="1"/>
  <c r="D167" i="1"/>
  <c r="D166" i="1"/>
  <c r="G157" i="1"/>
  <c r="H157" i="1"/>
  <c r="G158" i="1"/>
  <c r="H158" i="1"/>
  <c r="D158" i="1"/>
  <c r="D157" i="1"/>
  <c r="E148" i="1"/>
  <c r="F148" i="1"/>
  <c r="G148" i="1"/>
  <c r="H148" i="1"/>
  <c r="E149" i="1"/>
  <c r="D149" i="1"/>
  <c r="D148" i="1"/>
  <c r="E139" i="1"/>
  <c r="F139" i="1"/>
  <c r="G139" i="1"/>
  <c r="E140" i="1"/>
  <c r="F140" i="1"/>
  <c r="G140" i="1"/>
  <c r="H140" i="1"/>
  <c r="D140" i="1"/>
  <c r="D139" i="1"/>
  <c r="E130" i="1"/>
  <c r="F130" i="1"/>
  <c r="G130" i="1"/>
  <c r="H130" i="1"/>
  <c r="E131" i="1"/>
  <c r="F131" i="1"/>
  <c r="G131" i="1"/>
  <c r="H131" i="1"/>
  <c r="D131" i="1"/>
  <c r="D130" i="1"/>
  <c r="E121" i="1"/>
  <c r="F121" i="1"/>
  <c r="G121" i="1"/>
  <c r="H121" i="1"/>
  <c r="E122" i="1"/>
  <c r="F122" i="1"/>
  <c r="G122" i="1"/>
  <c r="H122" i="1"/>
  <c r="D122" i="1"/>
  <c r="D121" i="1"/>
  <c r="E113" i="1"/>
  <c r="F113" i="1"/>
  <c r="G113" i="1"/>
  <c r="D113" i="1"/>
  <c r="E103" i="1"/>
  <c r="F103" i="1"/>
  <c r="E104" i="1"/>
  <c r="F104" i="1"/>
  <c r="G104" i="1"/>
  <c r="D104" i="1"/>
  <c r="D103" i="1"/>
  <c r="D73" i="1"/>
  <c r="D7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D292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D283" i="1"/>
  <c r="E244" i="1"/>
  <c r="I244" i="1"/>
  <c r="J244" i="1"/>
  <c r="L244" i="1"/>
  <c r="M244" i="1"/>
  <c r="N244" i="1"/>
  <c r="P244" i="1"/>
  <c r="Q244" i="1"/>
  <c r="R244" i="1"/>
  <c r="H244" i="1"/>
  <c r="D244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F244" i="1"/>
  <c r="G244" i="1"/>
  <c r="K244" i="1"/>
  <c r="O244" i="1"/>
  <c r="S244" i="1"/>
  <c r="D243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D212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D78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D60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D42" i="1"/>
  <c r="E175" i="1" l="1"/>
  <c r="G175" i="1"/>
  <c r="E256" i="1"/>
  <c r="E255" i="1"/>
  <c r="H255" i="1"/>
  <c r="G296" i="1"/>
  <c r="F295" i="1"/>
  <c r="E295" i="1"/>
  <c r="D175" i="1"/>
  <c r="G255" i="1"/>
  <c r="F175" i="1"/>
  <c r="H175" i="1"/>
  <c r="F255" i="1"/>
  <c r="G176" i="1"/>
  <c r="F296" i="1"/>
  <c r="F176" i="1"/>
  <c r="E176" i="1"/>
  <c r="H176" i="1"/>
  <c r="G256" i="1"/>
  <c r="E284" i="1"/>
  <c r="E285" i="1" s="1"/>
  <c r="F284" i="1"/>
  <c r="F285" i="1" s="1"/>
  <c r="G284" i="1"/>
  <c r="G285" i="1" s="1"/>
  <c r="H284" i="1"/>
  <c r="H285" i="1" s="1"/>
  <c r="I284" i="1"/>
  <c r="I285" i="1" s="1"/>
  <c r="J284" i="1"/>
  <c r="J285" i="1" s="1"/>
  <c r="K284" i="1"/>
  <c r="K285" i="1" s="1"/>
  <c r="L284" i="1"/>
  <c r="L285" i="1" s="1"/>
  <c r="M284" i="1"/>
  <c r="N284" i="1"/>
  <c r="O284" i="1"/>
  <c r="P284" i="1"/>
  <c r="Q284" i="1"/>
  <c r="R284" i="1"/>
  <c r="S284" i="1"/>
  <c r="E293" i="1"/>
  <c r="E297" i="1" s="1"/>
  <c r="F293" i="1"/>
  <c r="F297" i="1" s="1"/>
  <c r="G293" i="1"/>
  <c r="G297" i="1" s="1"/>
  <c r="H293" i="1"/>
  <c r="H297" i="1" s="1"/>
  <c r="I293" i="1"/>
  <c r="I297" i="1" s="1"/>
  <c r="I298" i="1" s="1"/>
  <c r="J293" i="1"/>
  <c r="K293" i="1"/>
  <c r="L293" i="1"/>
  <c r="M293" i="1"/>
  <c r="N293" i="1"/>
  <c r="O293" i="1"/>
  <c r="P293" i="1"/>
  <c r="Q293" i="1"/>
  <c r="R293" i="1"/>
  <c r="S293" i="1"/>
  <c r="D293" i="1"/>
  <c r="D297" i="1" s="1"/>
  <c r="D284" i="1"/>
  <c r="D285" i="1" s="1"/>
  <c r="L275" i="1"/>
  <c r="P275" i="1"/>
  <c r="D275" i="1"/>
  <c r="D204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D79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D61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D43" i="1"/>
  <c r="E74" i="38"/>
  <c r="E78" i="38" s="1"/>
  <c r="E81" i="38" s="1"/>
  <c r="E222" i="1" s="1"/>
  <c r="F74" i="38"/>
  <c r="F78" i="38" s="1"/>
  <c r="F81" i="38" s="1"/>
  <c r="F222" i="1" s="1"/>
  <c r="G74" i="38"/>
  <c r="G78" i="38" s="1"/>
  <c r="G81" i="38" s="1"/>
  <c r="G222" i="1" s="1"/>
  <c r="H74" i="38"/>
  <c r="H78" i="38" s="1"/>
  <c r="H81" i="38" s="1"/>
  <c r="H222" i="1" s="1"/>
  <c r="I74" i="38"/>
  <c r="I78" i="38" s="1"/>
  <c r="I81" i="38" s="1"/>
  <c r="I222" i="1" s="1"/>
  <c r="J74" i="38"/>
  <c r="J78" i="38" s="1"/>
  <c r="J81" i="38" s="1"/>
  <c r="J222" i="1" s="1"/>
  <c r="K74" i="38"/>
  <c r="K78" i="38" s="1"/>
  <c r="K81" i="38" s="1"/>
  <c r="K222" i="1" s="1"/>
  <c r="L74" i="38"/>
  <c r="L78" i="38" s="1"/>
  <c r="L81" i="38" s="1"/>
  <c r="L222" i="1" s="1"/>
  <c r="M74" i="38"/>
  <c r="M78" i="38" s="1"/>
  <c r="M81" i="38" s="1"/>
  <c r="M222" i="1" s="1"/>
  <c r="N74" i="38"/>
  <c r="N78" i="38" s="1"/>
  <c r="N81" i="38" s="1"/>
  <c r="N222" i="1" s="1"/>
  <c r="O74" i="38"/>
  <c r="O78" i="38" s="1"/>
  <c r="O81" i="38" s="1"/>
  <c r="O222" i="1" s="1"/>
  <c r="P74" i="38"/>
  <c r="P78" i="38" s="1"/>
  <c r="P81" i="38" s="1"/>
  <c r="P222" i="1" s="1"/>
  <c r="Q74" i="38"/>
  <c r="Q78" i="38" s="1"/>
  <c r="Q81" i="38" s="1"/>
  <c r="Q222" i="1" s="1"/>
  <c r="R74" i="38"/>
  <c r="R78" i="38" s="1"/>
  <c r="R81" i="38" s="1"/>
  <c r="R222" i="1" s="1"/>
  <c r="S74" i="38"/>
  <c r="S78" i="38" s="1"/>
  <c r="S81" i="38" s="1"/>
  <c r="S222" i="1" s="1"/>
  <c r="D74" i="38"/>
  <c r="D78" i="38" s="1"/>
  <c r="D81" i="38" s="1"/>
  <c r="D222" i="1" s="1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E70" i="9"/>
  <c r="E71" i="38" s="1"/>
  <c r="F70" i="9"/>
  <c r="F71" i="38" s="1"/>
  <c r="G70" i="9"/>
  <c r="G71" i="38" s="1"/>
  <c r="H70" i="9"/>
  <c r="H71" i="38" s="1"/>
  <c r="I70" i="9"/>
  <c r="I71" i="38" s="1"/>
  <c r="J70" i="9"/>
  <c r="J71" i="38" s="1"/>
  <c r="K70" i="9"/>
  <c r="K71" i="38" s="1"/>
  <c r="L70" i="9"/>
  <c r="L71" i="38" s="1"/>
  <c r="M70" i="9"/>
  <c r="M71" i="38" s="1"/>
  <c r="N70" i="9"/>
  <c r="N71" i="38" s="1"/>
  <c r="O70" i="9"/>
  <c r="O71" i="38" s="1"/>
  <c r="P70" i="9"/>
  <c r="P71" i="38" s="1"/>
  <c r="Q70" i="9"/>
  <c r="Q71" i="38" s="1"/>
  <c r="R70" i="9"/>
  <c r="R71" i="38" s="1"/>
  <c r="S70" i="9"/>
  <c r="S71" i="38" s="1"/>
  <c r="D71" i="38"/>
  <c r="I122" i="46" l="1"/>
  <c r="I123" i="46"/>
  <c r="I124" i="46"/>
  <c r="N172" i="1"/>
  <c r="N173" i="1"/>
  <c r="F172" i="1"/>
  <c r="Q172" i="1"/>
  <c r="Q173" i="1"/>
  <c r="M172" i="1"/>
  <c r="M173" i="1"/>
  <c r="E172" i="1"/>
  <c r="E173" i="1"/>
  <c r="D172" i="1"/>
  <c r="P172" i="1"/>
  <c r="P173" i="1"/>
  <c r="L172" i="1"/>
  <c r="L173" i="1"/>
  <c r="H172" i="1"/>
  <c r="R172" i="1"/>
  <c r="R173" i="1"/>
  <c r="J172" i="1"/>
  <c r="J173" i="1"/>
  <c r="I172" i="1"/>
  <c r="S172" i="1"/>
  <c r="S173" i="1"/>
  <c r="O172" i="1"/>
  <c r="O173" i="1"/>
  <c r="K172" i="1"/>
  <c r="K173" i="1"/>
  <c r="G172" i="1"/>
  <c r="D110" i="1"/>
  <c r="D128" i="1"/>
  <c r="P128" i="1"/>
  <c r="L128" i="1"/>
  <c r="D137" i="1"/>
  <c r="P137" i="1"/>
  <c r="L137" i="1"/>
  <c r="D146" i="1"/>
  <c r="P146" i="1"/>
  <c r="L146" i="1"/>
  <c r="D155" i="1"/>
  <c r="P155" i="1"/>
  <c r="L155" i="1"/>
  <c r="S70" i="1"/>
  <c r="S74" i="1" s="1"/>
  <c r="O70" i="1"/>
  <c r="O74" i="1" s="1"/>
  <c r="K70" i="1"/>
  <c r="K74" i="1" s="1"/>
  <c r="G70" i="1"/>
  <c r="G74" i="1" s="1"/>
  <c r="G75" i="1" s="1"/>
  <c r="D119" i="1"/>
  <c r="D173" i="1"/>
  <c r="H173" i="1"/>
  <c r="G173" i="1"/>
  <c r="F173" i="1"/>
  <c r="I173" i="1"/>
  <c r="P110" i="1"/>
  <c r="L110" i="1"/>
  <c r="Q70" i="1"/>
  <c r="M70" i="1"/>
  <c r="I70" i="1"/>
  <c r="E70" i="1"/>
  <c r="P70" i="1"/>
  <c r="L70" i="1"/>
  <c r="H70" i="1"/>
  <c r="S110" i="1"/>
  <c r="O110" i="1"/>
  <c r="K110" i="1"/>
  <c r="G110" i="1"/>
  <c r="S128" i="1"/>
  <c r="O128" i="1"/>
  <c r="K128" i="1"/>
  <c r="G128" i="1"/>
  <c r="S137" i="1"/>
  <c r="O137" i="1"/>
  <c r="K137" i="1"/>
  <c r="G137" i="1"/>
  <c r="S146" i="1"/>
  <c r="O146" i="1"/>
  <c r="K146" i="1"/>
  <c r="G146" i="1"/>
  <c r="S155" i="1"/>
  <c r="O155" i="1"/>
  <c r="K155" i="1"/>
  <c r="G155" i="1"/>
  <c r="S195" i="1"/>
  <c r="O195" i="1"/>
  <c r="K195" i="1"/>
  <c r="G195" i="1"/>
  <c r="D70" i="1"/>
  <c r="R110" i="1"/>
  <c r="N110" i="1"/>
  <c r="J110" i="1"/>
  <c r="F110" i="1"/>
  <c r="R128" i="1"/>
  <c r="N128" i="1"/>
  <c r="J128" i="1"/>
  <c r="F128" i="1"/>
  <c r="R137" i="1"/>
  <c r="N137" i="1"/>
  <c r="J137" i="1"/>
  <c r="F137" i="1"/>
  <c r="R146" i="1"/>
  <c r="N146" i="1"/>
  <c r="J146" i="1"/>
  <c r="F146" i="1"/>
  <c r="R155" i="1"/>
  <c r="N155" i="1"/>
  <c r="J155" i="1"/>
  <c r="F155" i="1"/>
  <c r="R195" i="1"/>
  <c r="N195" i="1"/>
  <c r="J195" i="1"/>
  <c r="F195" i="1"/>
  <c r="R275" i="1"/>
  <c r="F275" i="1"/>
  <c r="R70" i="1"/>
  <c r="N70" i="1"/>
  <c r="J70" i="1"/>
  <c r="F70" i="1"/>
  <c r="Q110" i="1"/>
  <c r="M110" i="1"/>
  <c r="I110" i="1"/>
  <c r="E110" i="1"/>
  <c r="Q128" i="1"/>
  <c r="M128" i="1"/>
  <c r="I128" i="1"/>
  <c r="E128" i="1"/>
  <c r="Q137" i="1"/>
  <c r="M137" i="1"/>
  <c r="I137" i="1"/>
  <c r="E137" i="1"/>
  <c r="Q146" i="1"/>
  <c r="M146" i="1"/>
  <c r="I146" i="1"/>
  <c r="E146" i="1"/>
  <c r="Q155" i="1"/>
  <c r="M155" i="1"/>
  <c r="I155" i="1"/>
  <c r="I159" i="1" s="1"/>
  <c r="E155" i="1"/>
  <c r="Q195" i="1"/>
  <c r="M195" i="1"/>
  <c r="I195" i="1"/>
  <c r="E195" i="1"/>
  <c r="H110" i="1"/>
  <c r="H128" i="1"/>
  <c r="H137" i="1"/>
  <c r="H146" i="1"/>
  <c r="H155" i="1"/>
  <c r="H195" i="1"/>
  <c r="D235" i="1"/>
  <c r="P235" i="1"/>
  <c r="L235" i="1"/>
  <c r="H235" i="1"/>
  <c r="S235" i="1"/>
  <c r="O235" i="1"/>
  <c r="K235" i="1"/>
  <c r="G235" i="1"/>
  <c r="R235" i="1"/>
  <c r="N235" i="1"/>
  <c r="J235" i="1"/>
  <c r="F235" i="1"/>
  <c r="Q235" i="1"/>
  <c r="M235" i="1"/>
  <c r="I235" i="1"/>
  <c r="E235" i="1"/>
  <c r="R119" i="1"/>
  <c r="N119" i="1"/>
  <c r="J119" i="1"/>
  <c r="F119" i="1"/>
  <c r="Q119" i="1"/>
  <c r="M119" i="1"/>
  <c r="I119" i="1"/>
  <c r="E119" i="1"/>
  <c r="P119" i="1"/>
  <c r="L119" i="1"/>
  <c r="H119" i="1"/>
  <c r="S119" i="1"/>
  <c r="O119" i="1"/>
  <c r="K119" i="1"/>
  <c r="G119" i="1"/>
  <c r="G30" i="46" l="1"/>
  <c r="G31" i="46"/>
  <c r="G32" i="46"/>
  <c r="G44" i="3"/>
  <c r="G43" i="3"/>
  <c r="G42" i="3"/>
  <c r="G23" i="24"/>
  <c r="G45" i="3"/>
  <c r="G23" i="47"/>
  <c r="G24" i="47"/>
  <c r="D302" i="1"/>
  <c r="N74" i="1"/>
  <c r="D74" i="1"/>
  <c r="D75" i="1" s="1"/>
  <c r="K275" i="1"/>
  <c r="L74" i="1"/>
  <c r="M74" i="1"/>
  <c r="Q275" i="1"/>
  <c r="R74" i="1"/>
  <c r="J275" i="1"/>
  <c r="L195" i="1"/>
  <c r="O275" i="1"/>
  <c r="P74" i="1"/>
  <c r="Q74" i="1"/>
  <c r="M275" i="1"/>
  <c r="H275" i="1"/>
  <c r="E275" i="1"/>
  <c r="F74" i="1"/>
  <c r="F75" i="1" s="1"/>
  <c r="P195" i="1"/>
  <c r="N275" i="1"/>
  <c r="S275" i="1"/>
  <c r="E74" i="1"/>
  <c r="E75" i="1" s="1"/>
  <c r="I275" i="1"/>
  <c r="I280" i="1" s="1"/>
  <c r="J74" i="1"/>
  <c r="G275" i="1"/>
  <c r="H74" i="1"/>
  <c r="H75" i="1" s="1"/>
  <c r="I74" i="1"/>
  <c r="I75" i="1" s="1"/>
  <c r="G77" i="1"/>
  <c r="D195" i="1"/>
  <c r="O253" i="1"/>
  <c r="I253" i="1"/>
  <c r="I257" i="1" s="1"/>
  <c r="I258" i="1" s="1"/>
  <c r="S253" i="1"/>
  <c r="J253" i="1"/>
  <c r="M253" i="1"/>
  <c r="N253" i="1"/>
  <c r="L253" i="1"/>
  <c r="R253" i="1"/>
  <c r="Q253" i="1"/>
  <c r="K253" i="1"/>
  <c r="E253" i="1"/>
  <c r="G253" i="1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D203" i="1"/>
  <c r="S77" i="9"/>
  <c r="R77" i="9"/>
  <c r="Q77" i="9"/>
  <c r="P77" i="9"/>
  <c r="O77" i="9"/>
  <c r="N77" i="9"/>
  <c r="M77" i="9"/>
  <c r="L77" i="9"/>
  <c r="K77" i="9"/>
  <c r="J77" i="9"/>
  <c r="J80" i="9" s="1"/>
  <c r="I77" i="9"/>
  <c r="H77" i="9"/>
  <c r="G77" i="9"/>
  <c r="F77" i="9"/>
  <c r="E77" i="9"/>
  <c r="D77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154" i="1"/>
  <c r="S63" i="9"/>
  <c r="S145" i="1" s="1"/>
  <c r="R63" i="9"/>
  <c r="R145" i="1" s="1"/>
  <c r="Q63" i="9"/>
  <c r="Q145" i="1" s="1"/>
  <c r="P63" i="9"/>
  <c r="P145" i="1" s="1"/>
  <c r="O63" i="9"/>
  <c r="O145" i="1" s="1"/>
  <c r="N63" i="9"/>
  <c r="N145" i="1" s="1"/>
  <c r="M63" i="9"/>
  <c r="M145" i="1" s="1"/>
  <c r="L63" i="9"/>
  <c r="L145" i="1" s="1"/>
  <c r="K63" i="9"/>
  <c r="K145" i="1" s="1"/>
  <c r="J63" i="9"/>
  <c r="J145" i="1" s="1"/>
  <c r="I63" i="9"/>
  <c r="I145" i="1" s="1"/>
  <c r="H63" i="9"/>
  <c r="H145" i="1" s="1"/>
  <c r="G63" i="9"/>
  <c r="G145" i="1" s="1"/>
  <c r="F63" i="9"/>
  <c r="F145" i="1" s="1"/>
  <c r="E63" i="9"/>
  <c r="E145" i="1" s="1"/>
  <c r="D145" i="1"/>
  <c r="S60" i="9"/>
  <c r="S136" i="1" s="1"/>
  <c r="R60" i="9"/>
  <c r="R136" i="1" s="1"/>
  <c r="Q60" i="9"/>
  <c r="Q136" i="1" s="1"/>
  <c r="P60" i="9"/>
  <c r="P136" i="1" s="1"/>
  <c r="O60" i="9"/>
  <c r="O136" i="1" s="1"/>
  <c r="N60" i="9"/>
  <c r="N136" i="1" s="1"/>
  <c r="M60" i="9"/>
  <c r="M136" i="1" s="1"/>
  <c r="L60" i="9"/>
  <c r="L136" i="1" s="1"/>
  <c r="K60" i="9"/>
  <c r="K136" i="1" s="1"/>
  <c r="J60" i="9"/>
  <c r="J136" i="1" s="1"/>
  <c r="I60" i="9"/>
  <c r="I136" i="1" s="1"/>
  <c r="H60" i="9"/>
  <c r="H136" i="1" s="1"/>
  <c r="G60" i="9"/>
  <c r="G136" i="1" s="1"/>
  <c r="F60" i="9"/>
  <c r="F136" i="1" s="1"/>
  <c r="E60" i="9"/>
  <c r="E136" i="1" s="1"/>
  <c r="D136" i="1"/>
  <c r="S57" i="9"/>
  <c r="S127" i="1" s="1"/>
  <c r="R57" i="9"/>
  <c r="R127" i="1" s="1"/>
  <c r="Q57" i="9"/>
  <c r="Q127" i="1" s="1"/>
  <c r="P57" i="9"/>
  <c r="P127" i="1" s="1"/>
  <c r="O57" i="9"/>
  <c r="O127" i="1" s="1"/>
  <c r="N57" i="9"/>
  <c r="N127" i="1" s="1"/>
  <c r="M57" i="9"/>
  <c r="M127" i="1" s="1"/>
  <c r="L57" i="9"/>
  <c r="L127" i="1" s="1"/>
  <c r="K57" i="9"/>
  <c r="K127" i="1" s="1"/>
  <c r="J57" i="9"/>
  <c r="J127" i="1" s="1"/>
  <c r="I57" i="9"/>
  <c r="I127" i="1" s="1"/>
  <c r="H57" i="9"/>
  <c r="H127" i="1" s="1"/>
  <c r="G57" i="9"/>
  <c r="G127" i="1" s="1"/>
  <c r="F57" i="9"/>
  <c r="F127" i="1" s="1"/>
  <c r="E57" i="9"/>
  <c r="E127" i="1" s="1"/>
  <c r="D127" i="1"/>
  <c r="S54" i="9"/>
  <c r="S118" i="1" s="1"/>
  <c r="R54" i="9"/>
  <c r="R118" i="1" s="1"/>
  <c r="Q54" i="9"/>
  <c r="Q118" i="1" s="1"/>
  <c r="P54" i="9"/>
  <c r="P118" i="1" s="1"/>
  <c r="O54" i="9"/>
  <c r="O118" i="1" s="1"/>
  <c r="N54" i="9"/>
  <c r="N118" i="1" s="1"/>
  <c r="M54" i="9"/>
  <c r="M118" i="1" s="1"/>
  <c r="L54" i="9"/>
  <c r="L118" i="1" s="1"/>
  <c r="K54" i="9"/>
  <c r="K118" i="1" s="1"/>
  <c r="J54" i="9"/>
  <c r="J118" i="1" s="1"/>
  <c r="I54" i="9"/>
  <c r="I118" i="1" s="1"/>
  <c r="H54" i="9"/>
  <c r="H118" i="1" s="1"/>
  <c r="G54" i="9"/>
  <c r="G118" i="1" s="1"/>
  <c r="F54" i="9"/>
  <c r="F118" i="1" s="1"/>
  <c r="E54" i="9"/>
  <c r="E118" i="1" s="1"/>
  <c r="D118" i="1"/>
  <c r="S50" i="9"/>
  <c r="S109" i="1" s="1"/>
  <c r="R50" i="9"/>
  <c r="R109" i="1" s="1"/>
  <c r="Q50" i="9"/>
  <c r="Q109" i="1" s="1"/>
  <c r="P50" i="9"/>
  <c r="P109" i="1" s="1"/>
  <c r="O50" i="9"/>
  <c r="O109" i="1" s="1"/>
  <c r="N50" i="9"/>
  <c r="N109" i="1" s="1"/>
  <c r="M50" i="9"/>
  <c r="M109" i="1" s="1"/>
  <c r="L50" i="9"/>
  <c r="L109" i="1" s="1"/>
  <c r="K50" i="9"/>
  <c r="K109" i="1" s="1"/>
  <c r="J50" i="9"/>
  <c r="J109" i="1" s="1"/>
  <c r="I50" i="9"/>
  <c r="I109" i="1" s="1"/>
  <c r="H50" i="9"/>
  <c r="H109" i="1" s="1"/>
  <c r="G50" i="9"/>
  <c r="G109" i="1" s="1"/>
  <c r="F50" i="9"/>
  <c r="F109" i="1" s="1"/>
  <c r="E50" i="9"/>
  <c r="E109" i="1" s="1"/>
  <c r="D109" i="1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69" i="1"/>
  <c r="D71" i="1" s="1"/>
  <c r="I31" i="46" l="1"/>
  <c r="I30" i="46"/>
  <c r="I32" i="46"/>
  <c r="I114" i="46"/>
  <c r="I115" i="46"/>
  <c r="I116" i="46"/>
  <c r="H31" i="46"/>
  <c r="H30" i="46"/>
  <c r="H32" i="46"/>
  <c r="E31" i="46"/>
  <c r="E30" i="46"/>
  <c r="E32" i="46"/>
  <c r="D30" i="46"/>
  <c r="D31" i="46"/>
  <c r="D32" i="46"/>
  <c r="F31" i="46"/>
  <c r="F30" i="46"/>
  <c r="F32" i="46"/>
  <c r="G25" i="47"/>
  <c r="D43" i="3"/>
  <c r="D44" i="3"/>
  <c r="D45" i="3"/>
  <c r="D23" i="24"/>
  <c r="D42" i="3"/>
  <c r="G46" i="3"/>
  <c r="F43" i="3"/>
  <c r="F42" i="3"/>
  <c r="F23" i="24"/>
  <c r="F45" i="3"/>
  <c r="F44" i="3"/>
  <c r="H45" i="3"/>
  <c r="H44" i="3"/>
  <c r="H43" i="3"/>
  <c r="H42" i="3"/>
  <c r="H23" i="24"/>
  <c r="E42" i="3"/>
  <c r="E23" i="24"/>
  <c r="E45" i="3"/>
  <c r="E44" i="3"/>
  <c r="E43" i="3"/>
  <c r="D77" i="1"/>
  <c r="D23" i="47"/>
  <c r="D24" i="47"/>
  <c r="G76" i="1"/>
  <c r="F24" i="47"/>
  <c r="F23" i="47"/>
  <c r="H23" i="47"/>
  <c r="H24" i="47"/>
  <c r="E76" i="1"/>
  <c r="E23" i="47"/>
  <c r="E24" i="47"/>
  <c r="D29" i="4"/>
  <c r="D30" i="4"/>
  <c r="N69" i="1"/>
  <c r="N71" i="1" s="1"/>
  <c r="O154" i="1"/>
  <c r="G69" i="1"/>
  <c r="G71" i="1" s="1"/>
  <c r="K69" i="1"/>
  <c r="K71" i="1" s="1"/>
  <c r="O69" i="1"/>
  <c r="O71" i="1" s="1"/>
  <c r="S69" i="1"/>
  <c r="S71" i="1" s="1"/>
  <c r="H154" i="1"/>
  <c r="L154" i="1"/>
  <c r="P154" i="1"/>
  <c r="J69" i="1"/>
  <c r="J71" i="1" s="1"/>
  <c r="G154" i="1"/>
  <c r="S154" i="1"/>
  <c r="H69" i="1"/>
  <c r="H71" i="1" s="1"/>
  <c r="L69" i="1"/>
  <c r="L71" i="1" s="1"/>
  <c r="P69" i="1"/>
  <c r="P71" i="1" s="1"/>
  <c r="E154" i="1"/>
  <c r="I154" i="1"/>
  <c r="M154" i="1"/>
  <c r="Q154" i="1"/>
  <c r="F69" i="1"/>
  <c r="F71" i="1" s="1"/>
  <c r="R69" i="1"/>
  <c r="R71" i="1" s="1"/>
  <c r="K154" i="1"/>
  <c r="E69" i="1"/>
  <c r="E71" i="1" s="1"/>
  <c r="I69" i="1"/>
  <c r="I71" i="1" s="1"/>
  <c r="M69" i="1"/>
  <c r="M71" i="1" s="1"/>
  <c r="Q69" i="1"/>
  <c r="Q71" i="1" s="1"/>
  <c r="F154" i="1"/>
  <c r="J154" i="1"/>
  <c r="N154" i="1"/>
  <c r="R154" i="1"/>
  <c r="H77" i="1"/>
  <c r="T75" i="1"/>
  <c r="E80" i="9"/>
  <c r="E194" i="1"/>
  <c r="I80" i="9"/>
  <c r="I194" i="1"/>
  <c r="M80" i="9"/>
  <c r="M194" i="1"/>
  <c r="Q80" i="9"/>
  <c r="Q194" i="1"/>
  <c r="E87" i="9"/>
  <c r="E234" i="1"/>
  <c r="I87" i="9"/>
  <c r="I234" i="1"/>
  <c r="M87" i="9"/>
  <c r="M234" i="1"/>
  <c r="Q87" i="9"/>
  <c r="Q234" i="1"/>
  <c r="E93" i="9"/>
  <c r="E274" i="1"/>
  <c r="I93" i="9"/>
  <c r="I274" i="1"/>
  <c r="M93" i="9"/>
  <c r="M274" i="1"/>
  <c r="Q93" i="9"/>
  <c r="Q274" i="1"/>
  <c r="F80" i="9"/>
  <c r="F194" i="1"/>
  <c r="J194" i="1"/>
  <c r="N80" i="9"/>
  <c r="N194" i="1"/>
  <c r="R80" i="9"/>
  <c r="R194" i="1"/>
  <c r="F87" i="9"/>
  <c r="F234" i="1"/>
  <c r="J87" i="9"/>
  <c r="J234" i="1"/>
  <c r="N87" i="9"/>
  <c r="N234" i="1"/>
  <c r="R87" i="9"/>
  <c r="R234" i="1"/>
  <c r="F93" i="9"/>
  <c r="F274" i="1"/>
  <c r="J93" i="9"/>
  <c r="J274" i="1"/>
  <c r="N93" i="9"/>
  <c r="N274" i="1"/>
  <c r="R93" i="9"/>
  <c r="R274" i="1"/>
  <c r="H76" i="1"/>
  <c r="F77" i="1"/>
  <c r="G80" i="9"/>
  <c r="G194" i="1"/>
  <c r="K80" i="9"/>
  <c r="K194" i="1"/>
  <c r="O80" i="9"/>
  <c r="O194" i="1"/>
  <c r="S80" i="9"/>
  <c r="S194" i="1"/>
  <c r="G87" i="9"/>
  <c r="G234" i="1"/>
  <c r="K87" i="9"/>
  <c r="K234" i="1"/>
  <c r="O87" i="9"/>
  <c r="O234" i="1"/>
  <c r="S87" i="9"/>
  <c r="S234" i="1"/>
  <c r="G93" i="9"/>
  <c r="G274" i="1"/>
  <c r="K93" i="9"/>
  <c r="K274" i="1"/>
  <c r="O93" i="9"/>
  <c r="O274" i="1"/>
  <c r="S93" i="9"/>
  <c r="S274" i="1"/>
  <c r="E77" i="1"/>
  <c r="D80" i="9"/>
  <c r="D194" i="1"/>
  <c r="H80" i="9"/>
  <c r="H194" i="1"/>
  <c r="L80" i="9"/>
  <c r="L194" i="1"/>
  <c r="P80" i="9"/>
  <c r="P194" i="1"/>
  <c r="D87" i="9"/>
  <c r="D234" i="1"/>
  <c r="H87" i="9"/>
  <c r="H234" i="1"/>
  <c r="L87" i="9"/>
  <c r="L234" i="1"/>
  <c r="P87" i="9"/>
  <c r="P234" i="1"/>
  <c r="D93" i="9"/>
  <c r="D274" i="1"/>
  <c r="H93" i="9"/>
  <c r="H274" i="1"/>
  <c r="L93" i="9"/>
  <c r="L274" i="1"/>
  <c r="P93" i="9"/>
  <c r="P274" i="1"/>
  <c r="F76" i="1"/>
  <c r="P253" i="1"/>
  <c r="H253" i="1"/>
  <c r="F253" i="1"/>
  <c r="D262" i="1"/>
  <c r="D253" i="1"/>
  <c r="H46" i="3" l="1"/>
  <c r="D46" i="3"/>
  <c r="F25" i="47"/>
  <c r="F46" i="3"/>
  <c r="E46" i="3"/>
  <c r="I42" i="3"/>
  <c r="I23" i="24"/>
  <c r="I45" i="3"/>
  <c r="I44" i="3"/>
  <c r="I43" i="3"/>
  <c r="D25" i="47"/>
  <c r="I24" i="47"/>
  <c r="I23" i="47"/>
  <c r="H25" i="47"/>
  <c r="E25" i="47"/>
  <c r="E30" i="4"/>
  <c r="E29" i="4"/>
  <c r="J75" i="1"/>
  <c r="I77" i="1"/>
  <c r="G52" i="4"/>
  <c r="J32" i="46" l="1"/>
  <c r="J30" i="46"/>
  <c r="J31" i="46"/>
  <c r="I46" i="3"/>
  <c r="J43" i="3"/>
  <c r="J42" i="3"/>
  <c r="J45" i="3"/>
  <c r="J44" i="3"/>
  <c r="I25" i="47"/>
  <c r="J23" i="47"/>
  <c r="J24" i="47"/>
  <c r="K75" i="1"/>
  <c r="J77" i="1"/>
  <c r="V5" i="3"/>
  <c r="K30" i="46" l="1"/>
  <c r="K32" i="46"/>
  <c r="K31" i="46"/>
  <c r="J46" i="3"/>
  <c r="K44" i="3"/>
  <c r="K43" i="3"/>
  <c r="K42" i="3"/>
  <c r="K45" i="3"/>
  <c r="J25" i="47"/>
  <c r="K23" i="47"/>
  <c r="K24" i="47"/>
  <c r="L75" i="1"/>
  <c r="K77" i="1"/>
  <c r="L30" i="46" l="1"/>
  <c r="L32" i="46"/>
  <c r="L31" i="46"/>
  <c r="K46" i="3"/>
  <c r="L45" i="3"/>
  <c r="L44" i="3"/>
  <c r="L43" i="3"/>
  <c r="L42" i="3"/>
  <c r="K25" i="47"/>
  <c r="L23" i="47"/>
  <c r="L24" i="47"/>
  <c r="M75" i="1"/>
  <c r="L77" i="1"/>
  <c r="F6" i="1"/>
  <c r="G6" i="1"/>
  <c r="D6" i="1"/>
  <c r="M30" i="46" l="1"/>
  <c r="M31" i="46"/>
  <c r="M32" i="46"/>
  <c r="L46" i="3"/>
  <c r="L25" i="47"/>
  <c r="M42" i="3"/>
  <c r="M45" i="3"/>
  <c r="M44" i="3"/>
  <c r="M43" i="3"/>
  <c r="M23" i="47"/>
  <c r="M24" i="47"/>
  <c r="N75" i="1"/>
  <c r="M77" i="1"/>
  <c r="N32" i="46" l="1"/>
  <c r="N31" i="46"/>
  <c r="N30" i="46"/>
  <c r="M46" i="3"/>
  <c r="N43" i="3"/>
  <c r="N42" i="3"/>
  <c r="N45" i="3"/>
  <c r="N44" i="3"/>
  <c r="N24" i="47"/>
  <c r="N23" i="47"/>
  <c r="M25" i="47"/>
  <c r="O75" i="1"/>
  <c r="N77" i="1"/>
  <c r="O30" i="46" l="1"/>
  <c r="O32" i="46"/>
  <c r="O31" i="46"/>
  <c r="N25" i="47"/>
  <c r="N46" i="3"/>
  <c r="O44" i="3"/>
  <c r="O43" i="3"/>
  <c r="O42" i="3"/>
  <c r="O45" i="3"/>
  <c r="O23" i="47"/>
  <c r="O24" i="47"/>
  <c r="P75" i="1"/>
  <c r="O77" i="1"/>
  <c r="V86" i="3"/>
  <c r="V87" i="3" s="1"/>
  <c r="W86" i="3"/>
  <c r="W87" i="3" s="1"/>
  <c r="X86" i="3"/>
  <c r="X87" i="3" s="1"/>
  <c r="Y86" i="3"/>
  <c r="Y87" i="3" s="1"/>
  <c r="Z86" i="3"/>
  <c r="Z87" i="3" s="1"/>
  <c r="AA86" i="3"/>
  <c r="AA87" i="3" s="1"/>
  <c r="AB86" i="3"/>
  <c r="AB87" i="3" s="1"/>
  <c r="AC86" i="3"/>
  <c r="AC87" i="3" s="1"/>
  <c r="AD86" i="3"/>
  <c r="AD87" i="3" s="1"/>
  <c r="AE86" i="3"/>
  <c r="AE87" i="3" s="1"/>
  <c r="AF86" i="3"/>
  <c r="AF87" i="3" s="1"/>
  <c r="AG86" i="3"/>
  <c r="AG87" i="3" s="1"/>
  <c r="AH86" i="3"/>
  <c r="AH87" i="3" s="1"/>
  <c r="AI86" i="3"/>
  <c r="AI87" i="3" s="1"/>
  <c r="AJ86" i="3"/>
  <c r="AJ87" i="3" s="1"/>
  <c r="U86" i="3"/>
  <c r="U87" i="3" s="1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U74" i="3"/>
  <c r="P30" i="46" l="1"/>
  <c r="P32" i="46"/>
  <c r="P31" i="46"/>
  <c r="O46" i="3"/>
  <c r="P45" i="3"/>
  <c r="P44" i="3"/>
  <c r="P43" i="3"/>
  <c r="P42" i="3"/>
  <c r="P23" i="47"/>
  <c r="P24" i="47"/>
  <c r="O25" i="47"/>
  <c r="Q75" i="1"/>
  <c r="P77" i="1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U110" i="3"/>
  <c r="V81" i="3"/>
  <c r="V82" i="3" s="1"/>
  <c r="W81" i="3"/>
  <c r="W82" i="3" s="1"/>
  <c r="X81" i="3"/>
  <c r="Y81" i="3"/>
  <c r="Z81" i="3"/>
  <c r="Z82" i="3" s="1"/>
  <c r="AA81" i="3"/>
  <c r="AA82" i="3" s="1"/>
  <c r="AB81" i="3"/>
  <c r="AC81" i="3"/>
  <c r="AD81" i="3"/>
  <c r="AD82" i="3" s="1"/>
  <c r="AE81" i="3"/>
  <c r="AE82" i="3" s="1"/>
  <c r="AF81" i="3"/>
  <c r="AG81" i="3"/>
  <c r="AH81" i="3"/>
  <c r="AH82" i="3" s="1"/>
  <c r="AI81" i="3"/>
  <c r="AI82" i="3" s="1"/>
  <c r="AJ81" i="3"/>
  <c r="U81" i="3"/>
  <c r="V114" i="3"/>
  <c r="W114" i="3"/>
  <c r="X114" i="3"/>
  <c r="Y114" i="3"/>
  <c r="Z114" i="3"/>
  <c r="AA114" i="3"/>
  <c r="AA115" i="3" s="1"/>
  <c r="AB114" i="3"/>
  <c r="AB115" i="3" s="1"/>
  <c r="AC114" i="3"/>
  <c r="AD114" i="3"/>
  <c r="AE114" i="3"/>
  <c r="AF114" i="3"/>
  <c r="AG114" i="3"/>
  <c r="AH114" i="3"/>
  <c r="AI114" i="3"/>
  <c r="AJ114" i="3"/>
  <c r="U114" i="3"/>
  <c r="V105" i="3"/>
  <c r="W105" i="3"/>
  <c r="X105" i="3"/>
  <c r="Y105" i="3"/>
  <c r="Z105" i="3"/>
  <c r="AA105" i="3"/>
  <c r="AB105" i="3"/>
  <c r="AC105" i="3"/>
  <c r="AC106" i="3" s="1"/>
  <c r="AD105" i="3"/>
  <c r="AD106" i="3" s="1"/>
  <c r="AE105" i="3"/>
  <c r="AF105" i="3"/>
  <c r="AG105" i="3"/>
  <c r="AH105" i="3"/>
  <c r="AI105" i="3"/>
  <c r="AJ105" i="3"/>
  <c r="U105" i="3"/>
  <c r="V99" i="3"/>
  <c r="W99" i="3"/>
  <c r="W100" i="3" s="1"/>
  <c r="X99" i="3"/>
  <c r="Y99" i="3"/>
  <c r="Z99" i="3"/>
  <c r="AA99" i="3"/>
  <c r="AB99" i="3"/>
  <c r="AC99" i="3"/>
  <c r="AD99" i="3"/>
  <c r="AD100" i="3" s="1"/>
  <c r="AE99" i="3"/>
  <c r="AE100" i="3" s="1"/>
  <c r="AF99" i="3"/>
  <c r="AG99" i="3"/>
  <c r="AH99" i="3"/>
  <c r="AI99" i="3"/>
  <c r="AI100" i="3" s="1"/>
  <c r="AJ99" i="3"/>
  <c r="U99" i="3"/>
  <c r="V92" i="3"/>
  <c r="W92" i="3"/>
  <c r="X92" i="3"/>
  <c r="X93" i="3" s="1"/>
  <c r="Y92" i="3"/>
  <c r="Z92" i="3"/>
  <c r="Z93" i="3" s="1"/>
  <c r="AA92" i="3"/>
  <c r="AA93" i="3" s="1"/>
  <c r="AB92" i="3"/>
  <c r="AC92" i="3"/>
  <c r="AD92" i="3"/>
  <c r="AD93" i="3" s="1"/>
  <c r="AE92" i="3"/>
  <c r="AE93" i="3" s="1"/>
  <c r="AF92" i="3"/>
  <c r="AF93" i="3" s="1"/>
  <c r="AG92" i="3"/>
  <c r="AH92" i="3"/>
  <c r="AH93" i="3" s="1"/>
  <c r="AI92" i="3"/>
  <c r="AJ92" i="3"/>
  <c r="U92" i="3"/>
  <c r="AJ60" i="3"/>
  <c r="AI60" i="3"/>
  <c r="AI61" i="3" s="1"/>
  <c r="AH60" i="3"/>
  <c r="AG60" i="3"/>
  <c r="AF60" i="3"/>
  <c r="AE60" i="3"/>
  <c r="AE61" i="3" s="1"/>
  <c r="AD60" i="3"/>
  <c r="AC60" i="3"/>
  <c r="AC61" i="3" s="1"/>
  <c r="AB60" i="3"/>
  <c r="AA60" i="3"/>
  <c r="AA61" i="3" s="1"/>
  <c r="Z60" i="3"/>
  <c r="Y60" i="3"/>
  <c r="X60" i="3"/>
  <c r="W60" i="3"/>
  <c r="W61" i="3" s="1"/>
  <c r="V60" i="3"/>
  <c r="U60" i="3"/>
  <c r="V55" i="3"/>
  <c r="V56" i="3" s="1"/>
  <c r="W55" i="3"/>
  <c r="W56" i="3" s="1"/>
  <c r="X55" i="3"/>
  <c r="Y55" i="3"/>
  <c r="Y56" i="3" s="1"/>
  <c r="Z55" i="3"/>
  <c r="Z56" i="3" s="1"/>
  <c r="AA55" i="3"/>
  <c r="AA56" i="3" s="1"/>
  <c r="AB55" i="3"/>
  <c r="AC55" i="3"/>
  <c r="AC56" i="3" s="1"/>
  <c r="AD55" i="3"/>
  <c r="AE55" i="3"/>
  <c r="AE56" i="3" s="1"/>
  <c r="AF55" i="3"/>
  <c r="AG55" i="3"/>
  <c r="AG56" i="3" s="1"/>
  <c r="AH55" i="3"/>
  <c r="AI55" i="3"/>
  <c r="AI56" i="3" s="1"/>
  <c r="AJ55" i="3"/>
  <c r="AJ56" i="3" s="1"/>
  <c r="U55" i="3"/>
  <c r="Q27" i="24"/>
  <c r="P27" i="24"/>
  <c r="O27" i="24"/>
  <c r="N27" i="24"/>
  <c r="M27" i="24"/>
  <c r="L27" i="24"/>
  <c r="Q57" i="24"/>
  <c r="P57" i="24"/>
  <c r="O57" i="24"/>
  <c r="N57" i="24"/>
  <c r="M57" i="24"/>
  <c r="L57" i="24"/>
  <c r="Q93" i="24"/>
  <c r="P93" i="24"/>
  <c r="O93" i="24"/>
  <c r="N93" i="24"/>
  <c r="M93" i="24"/>
  <c r="L93" i="24"/>
  <c r="Q81" i="24"/>
  <c r="P81" i="24"/>
  <c r="O81" i="24"/>
  <c r="N81" i="24"/>
  <c r="M81" i="24"/>
  <c r="L81" i="24"/>
  <c r="V50" i="3"/>
  <c r="W50" i="3"/>
  <c r="W51" i="3" s="1"/>
  <c r="X50" i="3"/>
  <c r="X51" i="3" s="1"/>
  <c r="Y50" i="3"/>
  <c r="Z50" i="3"/>
  <c r="AA50" i="3"/>
  <c r="AA51" i="3" s="1"/>
  <c r="AB50" i="3"/>
  <c r="AB51" i="3" s="1"/>
  <c r="AC50" i="3"/>
  <c r="AD50" i="3"/>
  <c r="AE50" i="3"/>
  <c r="AE51" i="3" s="1"/>
  <c r="AF50" i="3"/>
  <c r="AF51" i="3" s="1"/>
  <c r="AG50" i="3"/>
  <c r="AH50" i="3"/>
  <c r="AI50" i="3"/>
  <c r="AI51" i="3" s="1"/>
  <c r="AJ50" i="3"/>
  <c r="AJ51" i="3" s="1"/>
  <c r="U5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U40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U45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V20" i="3"/>
  <c r="V21" i="3" s="1"/>
  <c r="W20" i="3"/>
  <c r="W21" i="3" s="1"/>
  <c r="X20" i="3"/>
  <c r="X21" i="3" s="1"/>
  <c r="Y20" i="3"/>
  <c r="Z20" i="3"/>
  <c r="AA20" i="3"/>
  <c r="AA21" i="3" s="1"/>
  <c r="AB20" i="3"/>
  <c r="AC20" i="3"/>
  <c r="AD20" i="3"/>
  <c r="AD21" i="3" s="1"/>
  <c r="AE20" i="3"/>
  <c r="AF20" i="3"/>
  <c r="AG20" i="3"/>
  <c r="AH20" i="3"/>
  <c r="AI20" i="3"/>
  <c r="AI21" i="3" s="1"/>
  <c r="AJ20" i="3"/>
  <c r="AJ21" i="3" s="1"/>
  <c r="U20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U11" i="3"/>
  <c r="Q30" i="46" l="1"/>
  <c r="Q31" i="46"/>
  <c r="Q32" i="46"/>
  <c r="Q42" i="3"/>
  <c r="Q45" i="3"/>
  <c r="Q44" i="3"/>
  <c r="Q43" i="3"/>
  <c r="P46" i="3"/>
  <c r="P25" i="47"/>
  <c r="Q23" i="47"/>
  <c r="Q24" i="47"/>
  <c r="R75" i="1"/>
  <c r="Q77" i="1"/>
  <c r="AH111" i="3"/>
  <c r="U111" i="3"/>
  <c r="AH56" i="3"/>
  <c r="Z111" i="3"/>
  <c r="AB56" i="3"/>
  <c r="AH100" i="3"/>
  <c r="Z115" i="3"/>
  <c r="AH21" i="3"/>
  <c r="Z21" i="3"/>
  <c r="AD56" i="3"/>
  <c r="U93" i="3"/>
  <c r="Z106" i="3"/>
  <c r="U82" i="3"/>
  <c r="AB82" i="3"/>
  <c r="AH115" i="3"/>
  <c r="AJ82" i="3"/>
  <c r="AF111" i="3"/>
  <c r="AB93" i="3"/>
  <c r="AH106" i="3"/>
  <c r="AB100" i="3"/>
  <c r="AJ106" i="3"/>
  <c r="X106" i="3"/>
  <c r="AJ93" i="3"/>
  <c r="AI106" i="3"/>
  <c r="AE106" i="3"/>
  <c r="AA106" i="3"/>
  <c r="W106" i="3"/>
  <c r="U115" i="3"/>
  <c r="AF115" i="3"/>
  <c r="X115" i="3"/>
  <c r="AJ111" i="3"/>
  <c r="AE111" i="3"/>
  <c r="W111" i="3"/>
  <c r="AJ100" i="3"/>
  <c r="AF106" i="3"/>
  <c r="AE115" i="3"/>
  <c r="AF56" i="3"/>
  <c r="X56" i="3"/>
  <c r="X61" i="3"/>
  <c r="AB61" i="3"/>
  <c r="AF61" i="3"/>
  <c r="AJ61" i="3"/>
  <c r="AI93" i="3"/>
  <c r="V93" i="3"/>
  <c r="AA100" i="3"/>
  <c r="Z100" i="3"/>
  <c r="V106" i="3"/>
  <c r="AJ115" i="3"/>
  <c r="AD115" i="3"/>
  <c r="V115" i="3"/>
  <c r="AG115" i="3"/>
  <c r="AC115" i="3"/>
  <c r="Y115" i="3"/>
  <c r="AF82" i="3"/>
  <c r="X82" i="3"/>
  <c r="AI111" i="3"/>
  <c r="AD111" i="3"/>
  <c r="V111" i="3"/>
  <c r="AG111" i="3"/>
  <c r="AC111" i="3"/>
  <c r="Y111" i="3"/>
  <c r="U106" i="3"/>
  <c r="AB106" i="3"/>
  <c r="U61" i="3"/>
  <c r="AG100" i="3"/>
  <c r="AC100" i="3"/>
  <c r="Y100" i="3"/>
  <c r="AG106" i="3"/>
  <c r="Y106" i="3"/>
  <c r="AI115" i="3"/>
  <c r="AG82" i="3"/>
  <c r="AC82" i="3"/>
  <c r="Y82" i="3"/>
  <c r="AA111" i="3"/>
  <c r="AB111" i="3"/>
  <c r="X111" i="3"/>
  <c r="AE21" i="3"/>
  <c r="W93" i="3"/>
  <c r="W115" i="3"/>
  <c r="V51" i="3"/>
  <c r="U56" i="3"/>
  <c r="U100" i="3"/>
  <c r="AF100" i="3"/>
  <c r="X100" i="3"/>
  <c r="AB21" i="3"/>
  <c r="V100" i="3"/>
  <c r="AG93" i="3"/>
  <c r="AC93" i="3"/>
  <c r="Y93" i="3"/>
  <c r="Y61" i="3"/>
  <c r="AG61" i="3"/>
  <c r="Z61" i="3"/>
  <c r="AH61" i="3"/>
  <c r="V61" i="3"/>
  <c r="AD61" i="3"/>
  <c r="AD51" i="3"/>
  <c r="U51" i="3"/>
  <c r="AH51" i="3"/>
  <c r="Z51" i="3"/>
  <c r="AG51" i="3"/>
  <c r="Y51" i="3"/>
  <c r="AC51" i="3"/>
  <c r="U21" i="3"/>
  <c r="AF21" i="3"/>
  <c r="AG21" i="3"/>
  <c r="AC21" i="3"/>
  <c r="Y21" i="3"/>
  <c r="I24" i="24"/>
  <c r="H24" i="24"/>
  <c r="G24" i="24"/>
  <c r="F24" i="24"/>
  <c r="E24" i="24"/>
  <c r="D24" i="24"/>
  <c r="Q6" i="24"/>
  <c r="Q7" i="24" s="1"/>
  <c r="P6" i="24"/>
  <c r="P7" i="24" s="1"/>
  <c r="O6" i="24"/>
  <c r="O7" i="24" s="1"/>
  <c r="N6" i="24"/>
  <c r="N7" i="24" s="1"/>
  <c r="M6" i="24"/>
  <c r="M7" i="24" s="1"/>
  <c r="M3" i="24"/>
  <c r="N3" i="24"/>
  <c r="O3" i="24"/>
  <c r="P3" i="24"/>
  <c r="Q3" i="24"/>
  <c r="L7" i="24"/>
  <c r="R32" i="46" l="1"/>
  <c r="R31" i="46"/>
  <c r="R30" i="46"/>
  <c r="R43" i="3"/>
  <c r="R42" i="3"/>
  <c r="R45" i="3"/>
  <c r="R44" i="3"/>
  <c r="Q46" i="3"/>
  <c r="Q25" i="47"/>
  <c r="R24" i="47"/>
  <c r="R23" i="47"/>
  <c r="S75" i="1"/>
  <c r="R77" i="1"/>
  <c r="D54" i="1"/>
  <c r="E6" i="1"/>
  <c r="E19" i="1"/>
  <c r="D27" i="1"/>
  <c r="E27" i="1"/>
  <c r="D28" i="1"/>
  <c r="E28" i="1"/>
  <c r="D36" i="1"/>
  <c r="E36" i="1"/>
  <c r="D37" i="1"/>
  <c r="E37" i="1"/>
  <c r="E54" i="1"/>
  <c r="E55" i="1"/>
  <c r="D63" i="1"/>
  <c r="E63" i="1"/>
  <c r="D64" i="1"/>
  <c r="E64" i="1"/>
  <c r="D83" i="1"/>
  <c r="H6" i="1"/>
  <c r="G18" i="1"/>
  <c r="G19" i="1"/>
  <c r="G27" i="1"/>
  <c r="G28" i="1"/>
  <c r="H28" i="1"/>
  <c r="G36" i="1"/>
  <c r="H37" i="1"/>
  <c r="G54" i="1"/>
  <c r="H55" i="1"/>
  <c r="G63" i="1"/>
  <c r="G64" i="1"/>
  <c r="H64" i="1"/>
  <c r="I83" i="1"/>
  <c r="I84" i="1" s="1"/>
  <c r="J83" i="1"/>
  <c r="K83" i="1"/>
  <c r="N83" i="1"/>
  <c r="R83" i="1"/>
  <c r="S83" i="1"/>
  <c r="G248" i="1"/>
  <c r="K248" i="1"/>
  <c r="M248" i="1"/>
  <c r="O248" i="1"/>
  <c r="Q248" i="1"/>
  <c r="R248" i="1"/>
  <c r="S248" i="1"/>
  <c r="Q288" i="1"/>
  <c r="I288" i="1"/>
  <c r="M288" i="1"/>
  <c r="E91" i="1" l="1"/>
  <c r="G91" i="1"/>
  <c r="E90" i="1"/>
  <c r="G90" i="1"/>
  <c r="H91" i="1"/>
  <c r="I36" i="46"/>
  <c r="I35" i="46"/>
  <c r="I34" i="46"/>
  <c r="U75" i="1"/>
  <c r="S30" i="46"/>
  <c r="S32" i="46"/>
  <c r="S31" i="46"/>
  <c r="I306" i="1"/>
  <c r="I289" i="1"/>
  <c r="I307" i="1" s="1"/>
  <c r="D91" i="1"/>
  <c r="R46" i="3"/>
  <c r="S44" i="3"/>
  <c r="S43" i="3"/>
  <c r="S42" i="3"/>
  <c r="S45" i="3"/>
  <c r="R25" i="47"/>
  <c r="S77" i="1"/>
  <c r="S23" i="47"/>
  <c r="S24" i="47"/>
  <c r="Q80" i="1"/>
  <c r="I80" i="1"/>
  <c r="E80" i="1"/>
  <c r="I248" i="1"/>
  <c r="I249" i="1" s="1"/>
  <c r="E248" i="1"/>
  <c r="E249" i="1" s="1"/>
  <c r="E288" i="1"/>
  <c r="E289" i="1" s="1"/>
  <c r="O80" i="1"/>
  <c r="G80" i="1"/>
  <c r="G249" i="1"/>
  <c r="O83" i="1"/>
  <c r="D248" i="1"/>
  <c r="D249" i="1" s="1"/>
  <c r="R80" i="1"/>
  <c r="N80" i="1"/>
  <c r="J80" i="1"/>
  <c r="D288" i="1"/>
  <c r="D289" i="1" s="1"/>
  <c r="G83" i="1"/>
  <c r="G84" i="1" s="1"/>
  <c r="E83" i="1"/>
  <c r="E84" i="1" s="1"/>
  <c r="S80" i="1"/>
  <c r="K80" i="1"/>
  <c r="P288" i="1"/>
  <c r="H288" i="1"/>
  <c r="H289" i="1" s="1"/>
  <c r="J248" i="1"/>
  <c r="N248" i="1"/>
  <c r="L288" i="1"/>
  <c r="Q83" i="1"/>
  <c r="M80" i="1"/>
  <c r="M83" i="1"/>
  <c r="D84" i="1"/>
  <c r="D80" i="1"/>
  <c r="R288" i="1"/>
  <c r="N288" i="1"/>
  <c r="J288" i="1"/>
  <c r="P248" i="1"/>
  <c r="L248" i="1"/>
  <c r="H248" i="1"/>
  <c r="S288" i="1"/>
  <c r="O288" i="1"/>
  <c r="K288" i="1"/>
  <c r="G288" i="1"/>
  <c r="G289" i="1" s="1"/>
  <c r="P80" i="1"/>
  <c r="P83" i="1"/>
  <c r="L80" i="1"/>
  <c r="L83" i="1"/>
  <c r="H80" i="1"/>
  <c r="H83" i="1"/>
  <c r="H84" i="1" s="1"/>
  <c r="I254" i="1"/>
  <c r="M254" i="1"/>
  <c r="S254" i="1"/>
  <c r="H208" i="1"/>
  <c r="H209" i="1" s="1"/>
  <c r="J208" i="1"/>
  <c r="N208" i="1"/>
  <c r="P208" i="1"/>
  <c r="Q208" i="1"/>
  <c r="R208" i="1"/>
  <c r="I160" i="1"/>
  <c r="K156" i="1"/>
  <c r="M156" i="1"/>
  <c r="S156" i="1"/>
  <c r="J307" i="1" l="1"/>
  <c r="K307" i="1" s="1"/>
  <c r="L307" i="1" s="1"/>
  <c r="M307" i="1" s="1"/>
  <c r="N307" i="1" s="1"/>
  <c r="O307" i="1" s="1"/>
  <c r="P307" i="1" s="1"/>
  <c r="Q307" i="1" s="1"/>
  <c r="R307" i="1" s="1"/>
  <c r="S307" i="1" s="1"/>
  <c r="J309" i="1"/>
  <c r="K309" i="1" s="1"/>
  <c r="L309" i="1" s="1"/>
  <c r="M309" i="1" s="1"/>
  <c r="N309" i="1" s="1"/>
  <c r="O309" i="1" s="1"/>
  <c r="P309" i="1" s="1"/>
  <c r="Q309" i="1" s="1"/>
  <c r="R309" i="1" s="1"/>
  <c r="S309" i="1" s="1"/>
  <c r="U309" i="1" s="1"/>
  <c r="J311" i="1"/>
  <c r="K311" i="1" s="1"/>
  <c r="L311" i="1" s="1"/>
  <c r="M311" i="1" s="1"/>
  <c r="N311" i="1" s="1"/>
  <c r="O311" i="1" s="1"/>
  <c r="P311" i="1" s="1"/>
  <c r="Q311" i="1" s="1"/>
  <c r="R311" i="1" s="1"/>
  <c r="S311" i="1" s="1"/>
  <c r="U311" i="1" s="1"/>
  <c r="J160" i="1"/>
  <c r="I313" i="1"/>
  <c r="H35" i="46"/>
  <c r="H34" i="46"/>
  <c r="H36" i="46"/>
  <c r="H118" i="46"/>
  <c r="H119" i="46"/>
  <c r="H120" i="46"/>
  <c r="E36" i="46"/>
  <c r="E35" i="46"/>
  <c r="E34" i="46"/>
  <c r="E118" i="46"/>
  <c r="E119" i="46"/>
  <c r="E120" i="46"/>
  <c r="I68" i="46"/>
  <c r="I67" i="46"/>
  <c r="I66" i="46"/>
  <c r="D36" i="46"/>
  <c r="D34" i="46"/>
  <c r="D35" i="46"/>
  <c r="G34" i="46"/>
  <c r="G36" i="46"/>
  <c r="G35" i="46"/>
  <c r="G118" i="46"/>
  <c r="G119" i="46"/>
  <c r="G120" i="46"/>
  <c r="D118" i="46"/>
  <c r="D119" i="46"/>
  <c r="D120" i="46"/>
  <c r="I118" i="46"/>
  <c r="I126" i="46" s="1"/>
  <c r="I119" i="46"/>
  <c r="I127" i="46" s="1"/>
  <c r="I120" i="46"/>
  <c r="I128" i="46" s="1"/>
  <c r="H249" i="1"/>
  <c r="H104" i="46" s="1"/>
  <c r="S46" i="3"/>
  <c r="H87" i="46"/>
  <c r="H86" i="46"/>
  <c r="H88" i="46"/>
  <c r="G102" i="46"/>
  <c r="G104" i="46"/>
  <c r="G103" i="46"/>
  <c r="E104" i="46"/>
  <c r="E103" i="46"/>
  <c r="E102" i="46"/>
  <c r="D104" i="46"/>
  <c r="D102" i="46"/>
  <c r="D103" i="46"/>
  <c r="S25" i="47"/>
  <c r="G93" i="47"/>
  <c r="G94" i="47"/>
  <c r="D94" i="47"/>
  <c r="D93" i="47"/>
  <c r="T84" i="1"/>
  <c r="H26" i="47"/>
  <c r="H27" i="47"/>
  <c r="H93" i="47"/>
  <c r="H94" i="47"/>
  <c r="E27" i="47"/>
  <c r="E26" i="47"/>
  <c r="G251" i="1"/>
  <c r="G80" i="47"/>
  <c r="G81" i="47"/>
  <c r="E109" i="3"/>
  <c r="E81" i="47"/>
  <c r="E80" i="47"/>
  <c r="D26" i="47"/>
  <c r="D27" i="47"/>
  <c r="G26" i="47"/>
  <c r="G27" i="47"/>
  <c r="D80" i="47"/>
  <c r="D81" i="47"/>
  <c r="H67" i="47"/>
  <c r="H68" i="47"/>
  <c r="E93" i="47"/>
  <c r="E94" i="47"/>
  <c r="D64" i="4"/>
  <c r="D65" i="4"/>
  <c r="D63" i="4"/>
  <c r="D54" i="4"/>
  <c r="D53" i="4"/>
  <c r="D118" i="3"/>
  <c r="D122" i="3"/>
  <c r="D117" i="3"/>
  <c r="D119" i="3"/>
  <c r="D121" i="3"/>
  <c r="D120" i="3"/>
  <c r="H117" i="3"/>
  <c r="H121" i="3"/>
  <c r="H122" i="3"/>
  <c r="H116" i="3"/>
  <c r="H120" i="3"/>
  <c r="H118" i="3"/>
  <c r="H119" i="3"/>
  <c r="G116" i="3"/>
  <c r="G120" i="3"/>
  <c r="G121" i="3"/>
  <c r="G119" i="3"/>
  <c r="G118" i="3"/>
  <c r="G122" i="3"/>
  <c r="G117" i="3"/>
  <c r="E118" i="3"/>
  <c r="E122" i="3"/>
  <c r="E117" i="3"/>
  <c r="E121" i="3"/>
  <c r="E119" i="3"/>
  <c r="E116" i="3"/>
  <c r="E120" i="3"/>
  <c r="D86" i="1"/>
  <c r="H291" i="1"/>
  <c r="T289" i="1"/>
  <c r="H254" i="1"/>
  <c r="E111" i="3"/>
  <c r="E79" i="24"/>
  <c r="E78" i="24"/>
  <c r="E108" i="3"/>
  <c r="E251" i="1"/>
  <c r="E107" i="3"/>
  <c r="E110" i="3"/>
  <c r="E77" i="24"/>
  <c r="G86" i="1"/>
  <c r="G27" i="24"/>
  <c r="G26" i="24"/>
  <c r="G28" i="24"/>
  <c r="D291" i="1"/>
  <c r="D116" i="3"/>
  <c r="D91" i="24"/>
  <c r="D90" i="24"/>
  <c r="D89" i="24"/>
  <c r="D123" i="3"/>
  <c r="E90" i="24"/>
  <c r="E89" i="24"/>
  <c r="E91" i="24"/>
  <c r="E123" i="3"/>
  <c r="E291" i="1"/>
  <c r="E290" i="1"/>
  <c r="D251" i="1"/>
  <c r="D109" i="3"/>
  <c r="D77" i="24"/>
  <c r="D107" i="3"/>
  <c r="D78" i="24"/>
  <c r="D79" i="24"/>
  <c r="D108" i="3"/>
  <c r="D110" i="3"/>
  <c r="D111" i="3"/>
  <c r="G89" i="24"/>
  <c r="G91" i="24"/>
  <c r="G90" i="24"/>
  <c r="G123" i="3"/>
  <c r="E26" i="24"/>
  <c r="E28" i="24"/>
  <c r="E27" i="24"/>
  <c r="E85" i="1"/>
  <c r="D28" i="24"/>
  <c r="D26" i="24"/>
  <c r="D27" i="24"/>
  <c r="G107" i="3"/>
  <c r="G78" i="24"/>
  <c r="G77" i="24"/>
  <c r="G79" i="24"/>
  <c r="G109" i="3"/>
  <c r="G108" i="3"/>
  <c r="G110" i="3"/>
  <c r="G111" i="3"/>
  <c r="H85" i="1"/>
  <c r="H26" i="24"/>
  <c r="H28" i="24"/>
  <c r="H27" i="24"/>
  <c r="G291" i="1"/>
  <c r="E86" i="1"/>
  <c r="H90" i="24"/>
  <c r="H89" i="24"/>
  <c r="H91" i="24"/>
  <c r="H123" i="3"/>
  <c r="H97" i="3"/>
  <c r="H95" i="3"/>
  <c r="H94" i="3"/>
  <c r="H98" i="3"/>
  <c r="H96" i="3"/>
  <c r="H66" i="24"/>
  <c r="H65" i="24"/>
  <c r="H67" i="24"/>
  <c r="H99" i="3"/>
  <c r="H100" i="3"/>
  <c r="I208" i="1"/>
  <c r="E208" i="1"/>
  <c r="E209" i="1" s="1"/>
  <c r="D208" i="1"/>
  <c r="D209" i="1" s="1"/>
  <c r="L208" i="1"/>
  <c r="S208" i="1"/>
  <c r="O208" i="1"/>
  <c r="K208" i="1"/>
  <c r="G208" i="1"/>
  <c r="G209" i="1" s="1"/>
  <c r="M208" i="1"/>
  <c r="R174" i="1"/>
  <c r="Q178" i="1"/>
  <c r="P178" i="1"/>
  <c r="N174" i="1"/>
  <c r="M174" i="1"/>
  <c r="L174" i="1"/>
  <c r="J178" i="1"/>
  <c r="I177" i="1"/>
  <c r="I178" i="1" s="1"/>
  <c r="H174" i="1"/>
  <c r="G177" i="1"/>
  <c r="E174" i="1"/>
  <c r="D174" i="1"/>
  <c r="N132" i="1"/>
  <c r="N150" i="1"/>
  <c r="E250" i="1"/>
  <c r="K62" i="1"/>
  <c r="G65" i="1"/>
  <c r="G66" i="1" s="1"/>
  <c r="O132" i="1"/>
  <c r="G132" i="1"/>
  <c r="G133" i="1" s="1"/>
  <c r="S236" i="1"/>
  <c r="E159" i="1"/>
  <c r="E160" i="1" s="1"/>
  <c r="O254" i="1"/>
  <c r="K254" i="1"/>
  <c r="G254" i="1"/>
  <c r="G257" i="1"/>
  <c r="G258" i="1" s="1"/>
  <c r="I156" i="1"/>
  <c r="S239" i="1"/>
  <c r="E156" i="1"/>
  <c r="D159" i="1"/>
  <c r="D160" i="1" s="1"/>
  <c r="D156" i="1"/>
  <c r="L156" i="1"/>
  <c r="H159" i="1"/>
  <c r="H160" i="1" s="1"/>
  <c r="I161" i="1" s="1"/>
  <c r="H156" i="1"/>
  <c r="N254" i="1"/>
  <c r="J254" i="1"/>
  <c r="R254" i="1"/>
  <c r="E257" i="1"/>
  <c r="E258" i="1" s="1"/>
  <c r="E254" i="1"/>
  <c r="Q156" i="1"/>
  <c r="Q254" i="1"/>
  <c r="P156" i="1"/>
  <c r="R156" i="1"/>
  <c r="N156" i="1"/>
  <c r="J156" i="1"/>
  <c r="P254" i="1"/>
  <c r="L254" i="1"/>
  <c r="H257" i="1"/>
  <c r="H258" i="1" s="1"/>
  <c r="H211" i="1"/>
  <c r="H290" i="1"/>
  <c r="H86" i="1"/>
  <c r="J313" i="1" l="1"/>
  <c r="H251" i="1"/>
  <c r="H250" i="1"/>
  <c r="H110" i="3"/>
  <c r="H78" i="24"/>
  <c r="D59" i="4"/>
  <c r="H111" i="3"/>
  <c r="H109" i="3"/>
  <c r="H108" i="3"/>
  <c r="H81" i="47"/>
  <c r="H79" i="24"/>
  <c r="H107" i="3"/>
  <c r="D60" i="4"/>
  <c r="H77" i="24"/>
  <c r="H67" i="46"/>
  <c r="H66" i="46"/>
  <c r="H68" i="46"/>
  <c r="E68" i="46"/>
  <c r="E67" i="46"/>
  <c r="E66" i="46"/>
  <c r="G28" i="46"/>
  <c r="G27" i="46"/>
  <c r="G26" i="46"/>
  <c r="D68" i="46"/>
  <c r="D66" i="46"/>
  <c r="D67" i="46"/>
  <c r="I209" i="1"/>
  <c r="T209" i="1" s="1"/>
  <c r="H102" i="46"/>
  <c r="H103" i="46"/>
  <c r="D58" i="4"/>
  <c r="H80" i="47"/>
  <c r="H266" i="1"/>
  <c r="D95" i="47"/>
  <c r="E88" i="46"/>
  <c r="E87" i="46"/>
  <c r="E86" i="46"/>
  <c r="J74" i="46"/>
  <c r="J76" i="46"/>
  <c r="J75" i="46"/>
  <c r="G106" i="46"/>
  <c r="G108" i="46"/>
  <c r="G107" i="46"/>
  <c r="P76" i="46"/>
  <c r="P75" i="46"/>
  <c r="P74" i="46"/>
  <c r="G54" i="46"/>
  <c r="G56" i="46"/>
  <c r="G55" i="46"/>
  <c r="D88" i="46"/>
  <c r="D86" i="46"/>
  <c r="D87" i="46"/>
  <c r="H107" i="46"/>
  <c r="H106" i="46"/>
  <c r="H108" i="46"/>
  <c r="E108" i="46"/>
  <c r="E107" i="46"/>
  <c r="E106" i="46"/>
  <c r="Q76" i="46"/>
  <c r="Q75" i="46"/>
  <c r="Q74" i="46"/>
  <c r="G86" i="46"/>
  <c r="G88" i="46"/>
  <c r="G87" i="46"/>
  <c r="I104" i="46"/>
  <c r="I103" i="46"/>
  <c r="I102" i="46"/>
  <c r="G28" i="47"/>
  <c r="H89" i="46"/>
  <c r="G33" i="46"/>
  <c r="D33" i="46"/>
  <c r="E33" i="46"/>
  <c r="E28" i="47"/>
  <c r="G37" i="46"/>
  <c r="E105" i="46"/>
  <c r="G121" i="46"/>
  <c r="D37" i="46"/>
  <c r="E121" i="46"/>
  <c r="H121" i="46"/>
  <c r="H37" i="46"/>
  <c r="E37" i="46"/>
  <c r="D105" i="46"/>
  <c r="G105" i="46"/>
  <c r="H33" i="46"/>
  <c r="D121" i="46"/>
  <c r="E52" i="24"/>
  <c r="E52" i="47"/>
  <c r="E51" i="47"/>
  <c r="I93" i="47"/>
  <c r="I94" i="47"/>
  <c r="D52" i="24"/>
  <c r="D51" i="47"/>
  <c r="D52" i="47"/>
  <c r="E67" i="47"/>
  <c r="E68" i="47"/>
  <c r="H51" i="47"/>
  <c r="H52" i="47"/>
  <c r="J58" i="47"/>
  <c r="J57" i="47"/>
  <c r="D67" i="47"/>
  <c r="D68" i="47"/>
  <c r="G83" i="47"/>
  <c r="G84" i="47"/>
  <c r="G20" i="47"/>
  <c r="G21" i="47"/>
  <c r="P57" i="47"/>
  <c r="P58" i="47"/>
  <c r="D28" i="47"/>
  <c r="H28" i="47"/>
  <c r="G43" i="47"/>
  <c r="G42" i="47"/>
  <c r="H83" i="47"/>
  <c r="H84" i="47"/>
  <c r="E84" i="47"/>
  <c r="E83" i="47"/>
  <c r="Q57" i="47"/>
  <c r="Q58" i="47"/>
  <c r="G67" i="47"/>
  <c r="G68" i="47"/>
  <c r="I80" i="47"/>
  <c r="I81" i="47"/>
  <c r="I26" i="47"/>
  <c r="I27" i="47"/>
  <c r="E53" i="4"/>
  <c r="J249" i="1"/>
  <c r="E58" i="4"/>
  <c r="E59" i="4"/>
  <c r="E60" i="4"/>
  <c r="E65" i="4"/>
  <c r="E63" i="4"/>
  <c r="E64" i="4"/>
  <c r="D48" i="4"/>
  <c r="D47" i="4"/>
  <c r="D45" i="4"/>
  <c r="D46" i="4"/>
  <c r="I78" i="24"/>
  <c r="I107" i="3"/>
  <c r="I118" i="3"/>
  <c r="I122" i="3"/>
  <c r="I119" i="3"/>
  <c r="I117" i="3"/>
  <c r="I121" i="3"/>
  <c r="I116" i="3"/>
  <c r="I120" i="3"/>
  <c r="G63" i="3"/>
  <c r="G62" i="3"/>
  <c r="G64" i="3"/>
  <c r="G65" i="3"/>
  <c r="D236" i="1"/>
  <c r="N147" i="1"/>
  <c r="N129" i="1"/>
  <c r="Q180" i="1"/>
  <c r="G62" i="1"/>
  <c r="D177" i="1"/>
  <c r="P174" i="1"/>
  <c r="T160" i="1"/>
  <c r="H52" i="24"/>
  <c r="M178" i="1"/>
  <c r="G129" i="1"/>
  <c r="J289" i="1"/>
  <c r="I123" i="3"/>
  <c r="I89" i="24"/>
  <c r="I291" i="1"/>
  <c r="I90" i="24"/>
  <c r="I91" i="24"/>
  <c r="G178" i="1"/>
  <c r="D254" i="1"/>
  <c r="O174" i="1"/>
  <c r="D257" i="1"/>
  <c r="D258" i="1" s="1"/>
  <c r="H177" i="1"/>
  <c r="H178" i="1" s="1"/>
  <c r="N138" i="1"/>
  <c r="O138" i="1"/>
  <c r="L178" i="1"/>
  <c r="G174" i="1"/>
  <c r="K174" i="1"/>
  <c r="N141" i="1"/>
  <c r="S178" i="1"/>
  <c r="U178" i="1" s="1"/>
  <c r="K178" i="1"/>
  <c r="N178" i="1"/>
  <c r="O129" i="1"/>
  <c r="G68" i="1"/>
  <c r="G36" i="3"/>
  <c r="G39" i="3"/>
  <c r="G38" i="3"/>
  <c r="G37" i="3"/>
  <c r="G25" i="24"/>
  <c r="G40" i="3"/>
  <c r="E211" i="1"/>
  <c r="E94" i="3"/>
  <c r="E98" i="3"/>
  <c r="E96" i="3"/>
  <c r="E95" i="3"/>
  <c r="E97" i="3"/>
  <c r="E65" i="24"/>
  <c r="E67" i="24"/>
  <c r="E66" i="24"/>
  <c r="E99" i="3"/>
  <c r="E100" i="3"/>
  <c r="E210" i="1"/>
  <c r="G260" i="1"/>
  <c r="G80" i="24"/>
  <c r="G81" i="24"/>
  <c r="G82" i="24"/>
  <c r="D211" i="1"/>
  <c r="D96" i="3"/>
  <c r="D98" i="3"/>
  <c r="D95" i="3"/>
  <c r="D94" i="3"/>
  <c r="D97" i="3"/>
  <c r="D67" i="24"/>
  <c r="D65" i="24"/>
  <c r="D66" i="24"/>
  <c r="D99" i="3"/>
  <c r="D100" i="3"/>
  <c r="G211" i="1"/>
  <c r="G96" i="3"/>
  <c r="G94" i="3"/>
  <c r="G98" i="3"/>
  <c r="G97" i="3"/>
  <c r="G95" i="3"/>
  <c r="G66" i="24"/>
  <c r="G65" i="24"/>
  <c r="G67" i="24"/>
  <c r="G99" i="3"/>
  <c r="G100" i="3"/>
  <c r="H210" i="1"/>
  <c r="J174" i="1"/>
  <c r="R178" i="1"/>
  <c r="E260" i="1"/>
  <c r="E80" i="24"/>
  <c r="E82" i="24"/>
  <c r="E81" i="24"/>
  <c r="E177" i="1"/>
  <c r="E178" i="1" s="1"/>
  <c r="D162" i="1"/>
  <c r="D74" i="3"/>
  <c r="D75" i="3"/>
  <c r="D72" i="3"/>
  <c r="D71" i="3"/>
  <c r="D73" i="3"/>
  <c r="D51" i="24"/>
  <c r="D50" i="24"/>
  <c r="H81" i="24"/>
  <c r="H82" i="24"/>
  <c r="H80" i="24"/>
  <c r="H162" i="1"/>
  <c r="H72" i="3"/>
  <c r="H71" i="3"/>
  <c r="H73" i="3"/>
  <c r="H75" i="3"/>
  <c r="H74" i="3"/>
  <c r="H51" i="24"/>
  <c r="H50" i="24"/>
  <c r="E162" i="1"/>
  <c r="E74" i="3"/>
  <c r="E71" i="3"/>
  <c r="E73" i="3"/>
  <c r="E75" i="3"/>
  <c r="E72" i="3"/>
  <c r="E51" i="24"/>
  <c r="E50" i="24"/>
  <c r="G135" i="1"/>
  <c r="G67" i="3"/>
  <c r="G66" i="3"/>
  <c r="G42" i="24"/>
  <c r="G41" i="24"/>
  <c r="G43" i="24"/>
  <c r="G68" i="3"/>
  <c r="G69" i="3"/>
  <c r="S174" i="1"/>
  <c r="Q174" i="1"/>
  <c r="P180" i="1"/>
  <c r="O178" i="1"/>
  <c r="I174" i="1"/>
  <c r="O141" i="1"/>
  <c r="K65" i="1"/>
  <c r="H259" i="1"/>
  <c r="O4" i="24"/>
  <c r="M4" i="24"/>
  <c r="Q4" i="24"/>
  <c r="N4" i="24"/>
  <c r="P4" i="24"/>
  <c r="L4" i="24"/>
  <c r="J180" i="1"/>
  <c r="G138" i="1"/>
  <c r="G141" i="1"/>
  <c r="G142" i="1" s="1"/>
  <c r="S53" i="1"/>
  <c r="S56" i="1"/>
  <c r="H53" i="1"/>
  <c r="H56" i="1"/>
  <c r="H57" i="1" s="1"/>
  <c r="J53" i="1"/>
  <c r="J56" i="1"/>
  <c r="E56" i="1"/>
  <c r="E57" i="1" s="1"/>
  <c r="E53" i="1"/>
  <c r="G47" i="1"/>
  <c r="G48" i="1" s="1"/>
  <c r="I150" i="1"/>
  <c r="I151" i="1" s="1"/>
  <c r="I147" i="1"/>
  <c r="H141" i="1"/>
  <c r="H142" i="1" s="1"/>
  <c r="H138" i="1"/>
  <c r="I141" i="1"/>
  <c r="I142" i="1" s="1"/>
  <c r="I138" i="1"/>
  <c r="H132" i="1"/>
  <c r="H133" i="1" s="1"/>
  <c r="H129" i="1"/>
  <c r="I129" i="1"/>
  <c r="I132" i="1"/>
  <c r="I133" i="1" s="1"/>
  <c r="J133" i="1" s="1"/>
  <c r="K133" i="1" s="1"/>
  <c r="L133" i="1" s="1"/>
  <c r="M133" i="1" s="1"/>
  <c r="N133" i="1" s="1"/>
  <c r="O133" i="1" s="1"/>
  <c r="P133" i="1" s="1"/>
  <c r="Q133" i="1" s="1"/>
  <c r="R133" i="1" s="1"/>
  <c r="S133" i="1" s="1"/>
  <c r="L47" i="1"/>
  <c r="M47" i="1"/>
  <c r="L62" i="1"/>
  <c r="L65" i="1"/>
  <c r="M56" i="1"/>
  <c r="M53" i="1"/>
  <c r="E65" i="1"/>
  <c r="E66" i="1" s="1"/>
  <c r="E62" i="1"/>
  <c r="J147" i="1"/>
  <c r="J150" i="1"/>
  <c r="J129" i="1"/>
  <c r="J132" i="1"/>
  <c r="O62" i="1"/>
  <c r="O65" i="1"/>
  <c r="S138" i="1"/>
  <c r="S141" i="1"/>
  <c r="H260" i="1"/>
  <c r="P239" i="1"/>
  <c r="P236" i="1"/>
  <c r="M236" i="1"/>
  <c r="M239" i="1"/>
  <c r="O156" i="1"/>
  <c r="E294" i="1"/>
  <c r="E298" i="1"/>
  <c r="J239" i="1"/>
  <c r="J236" i="1"/>
  <c r="G236" i="1"/>
  <c r="G239" i="1"/>
  <c r="G53" i="1"/>
  <c r="G56" i="1"/>
  <c r="G57" i="1" s="1"/>
  <c r="L56" i="1"/>
  <c r="L53" i="1"/>
  <c r="N56" i="1"/>
  <c r="N53" i="1"/>
  <c r="J62" i="1"/>
  <c r="J65" i="1"/>
  <c r="I56" i="1"/>
  <c r="I57" i="1" s="1"/>
  <c r="I53" i="1"/>
  <c r="J47" i="1"/>
  <c r="O47" i="1"/>
  <c r="H147" i="1"/>
  <c r="H150" i="1"/>
  <c r="H151" i="1" s="1"/>
  <c r="M150" i="1"/>
  <c r="M147" i="1"/>
  <c r="L141" i="1"/>
  <c r="L138" i="1"/>
  <c r="M141" i="1"/>
  <c r="M138" i="1"/>
  <c r="L129" i="1"/>
  <c r="L132" i="1"/>
  <c r="M129" i="1"/>
  <c r="M132" i="1"/>
  <c r="P47" i="1"/>
  <c r="Q47" i="1"/>
  <c r="I65" i="1"/>
  <c r="I66" i="1" s="1"/>
  <c r="I62" i="1"/>
  <c r="D47" i="1"/>
  <c r="D48" i="1" s="1"/>
  <c r="R150" i="1"/>
  <c r="R147" i="1"/>
  <c r="R129" i="1"/>
  <c r="R132" i="1"/>
  <c r="S62" i="1"/>
  <c r="S65" i="1"/>
  <c r="S132" i="1"/>
  <c r="S129" i="1"/>
  <c r="G298" i="1"/>
  <c r="G294" i="1"/>
  <c r="O294" i="1"/>
  <c r="L294" i="1"/>
  <c r="Q236" i="1"/>
  <c r="Q239" i="1"/>
  <c r="O150" i="1"/>
  <c r="O147" i="1"/>
  <c r="I294" i="1"/>
  <c r="Q294" i="1"/>
  <c r="N236" i="1"/>
  <c r="N239" i="1"/>
  <c r="K239" i="1"/>
  <c r="K236" i="1"/>
  <c r="K56" i="1"/>
  <c r="K53" i="1"/>
  <c r="P56" i="1"/>
  <c r="P53" i="1"/>
  <c r="R53" i="1"/>
  <c r="R56" i="1"/>
  <c r="N65" i="1"/>
  <c r="N62" i="1"/>
  <c r="Q56" i="1"/>
  <c r="Q53" i="1"/>
  <c r="N47" i="1"/>
  <c r="L150" i="1"/>
  <c r="L147" i="1"/>
  <c r="Q150" i="1"/>
  <c r="Q147" i="1"/>
  <c r="P141" i="1"/>
  <c r="P138" i="1"/>
  <c r="Q141" i="1"/>
  <c r="Q138" i="1"/>
  <c r="P132" i="1"/>
  <c r="P129" i="1"/>
  <c r="Q129" i="1"/>
  <c r="Q132" i="1"/>
  <c r="D65" i="1"/>
  <c r="D66" i="1" s="1"/>
  <c r="D62" i="1"/>
  <c r="E47" i="1"/>
  <c r="E48" i="1" s="1"/>
  <c r="M62" i="1"/>
  <c r="M65" i="1"/>
  <c r="J141" i="1"/>
  <c r="J138" i="1"/>
  <c r="K138" i="1"/>
  <c r="K141" i="1"/>
  <c r="K47" i="1"/>
  <c r="K147" i="1"/>
  <c r="K150" i="1"/>
  <c r="H240" i="1"/>
  <c r="H267" i="1" s="1"/>
  <c r="H273" i="1" s="1"/>
  <c r="H236" i="1"/>
  <c r="D294" i="1"/>
  <c r="E239" i="1"/>
  <c r="E236" i="1"/>
  <c r="G156" i="1"/>
  <c r="G159" i="1"/>
  <c r="G160" i="1" s="1"/>
  <c r="R236" i="1"/>
  <c r="R239" i="1"/>
  <c r="N294" i="1"/>
  <c r="O236" i="1"/>
  <c r="O239" i="1"/>
  <c r="O53" i="1"/>
  <c r="O56" i="1"/>
  <c r="R65" i="1"/>
  <c r="R62" i="1"/>
  <c r="D53" i="1"/>
  <c r="D56" i="1"/>
  <c r="R47" i="1"/>
  <c r="P150" i="1"/>
  <c r="P147" i="1"/>
  <c r="D147" i="1"/>
  <c r="D150" i="1"/>
  <c r="D151" i="1" s="1"/>
  <c r="E141" i="1"/>
  <c r="E142" i="1" s="1"/>
  <c r="E138" i="1"/>
  <c r="D141" i="1"/>
  <c r="D142" i="1" s="1"/>
  <c r="D138" i="1"/>
  <c r="E129" i="1"/>
  <c r="E132" i="1"/>
  <c r="E133" i="1" s="1"/>
  <c r="D129" i="1"/>
  <c r="D132" i="1"/>
  <c r="H47" i="1"/>
  <c r="H48" i="1" s="1"/>
  <c r="I47" i="1"/>
  <c r="I48" i="1" s="1"/>
  <c r="E150" i="1"/>
  <c r="E151" i="1" s="1"/>
  <c r="E147" i="1"/>
  <c r="H62" i="1"/>
  <c r="H65" i="1"/>
  <c r="H66" i="1" s="1"/>
  <c r="Q65" i="1"/>
  <c r="Q62" i="1"/>
  <c r="P62" i="1"/>
  <c r="P65" i="1"/>
  <c r="S47" i="1"/>
  <c r="R141" i="1"/>
  <c r="R138" i="1"/>
  <c r="K132" i="1"/>
  <c r="K129" i="1"/>
  <c r="S147" i="1"/>
  <c r="S150" i="1"/>
  <c r="K294" i="1"/>
  <c r="S294" i="1"/>
  <c r="L239" i="1"/>
  <c r="L236" i="1"/>
  <c r="H294" i="1"/>
  <c r="H298" i="1"/>
  <c r="P294" i="1"/>
  <c r="I239" i="1"/>
  <c r="I236" i="1"/>
  <c r="G150" i="1"/>
  <c r="G151" i="1" s="1"/>
  <c r="G147" i="1"/>
  <c r="M294" i="1"/>
  <c r="J294" i="1"/>
  <c r="R294" i="1"/>
  <c r="E161" i="1"/>
  <c r="F63" i="1"/>
  <c r="F64" i="1"/>
  <c r="F54" i="1"/>
  <c r="F55" i="1"/>
  <c r="F45" i="1"/>
  <c r="F27" i="1"/>
  <c r="F28" i="1"/>
  <c r="F18" i="1"/>
  <c r="F19" i="1"/>
  <c r="F90" i="1" l="1"/>
  <c r="F91" i="1"/>
  <c r="K313" i="1"/>
  <c r="I97" i="3"/>
  <c r="I94" i="3"/>
  <c r="I95" i="3"/>
  <c r="J209" i="1"/>
  <c r="J88" i="46" s="1"/>
  <c r="I100" i="3"/>
  <c r="I66" i="24"/>
  <c r="I67" i="24"/>
  <c r="I96" i="3"/>
  <c r="I68" i="47"/>
  <c r="I99" i="3"/>
  <c r="I65" i="24"/>
  <c r="I98" i="3"/>
  <c r="E54" i="4"/>
  <c r="I67" i="47"/>
  <c r="I87" i="46"/>
  <c r="I211" i="1"/>
  <c r="G123" i="46"/>
  <c r="G122" i="46"/>
  <c r="G124" i="46"/>
  <c r="I27" i="46"/>
  <c r="I26" i="46"/>
  <c r="I28" i="46"/>
  <c r="E27" i="46"/>
  <c r="E26" i="46"/>
  <c r="E28" i="46"/>
  <c r="G14" i="24"/>
  <c r="G15" i="24"/>
  <c r="G18" i="24"/>
  <c r="G17" i="24"/>
  <c r="G20" i="46"/>
  <c r="G19" i="46"/>
  <c r="G18" i="46"/>
  <c r="J118" i="46"/>
  <c r="J119" i="46"/>
  <c r="J120" i="46"/>
  <c r="G62" i="46"/>
  <c r="G63" i="46"/>
  <c r="G64" i="46"/>
  <c r="E62" i="46"/>
  <c r="E63" i="46"/>
  <c r="E64" i="46"/>
  <c r="H18" i="24"/>
  <c r="H15" i="24"/>
  <c r="H17" i="24"/>
  <c r="H14" i="24"/>
  <c r="H18" i="46"/>
  <c r="H20" i="46"/>
  <c r="H19" i="46"/>
  <c r="D26" i="46"/>
  <c r="D27" i="46"/>
  <c r="D28" i="46"/>
  <c r="G24" i="46"/>
  <c r="G23" i="46"/>
  <c r="G22" i="46"/>
  <c r="H22" i="46"/>
  <c r="H24" i="46"/>
  <c r="H23" i="46"/>
  <c r="H26" i="46"/>
  <c r="H28" i="46"/>
  <c r="H27" i="46"/>
  <c r="D62" i="46"/>
  <c r="D63" i="46"/>
  <c r="D64" i="46"/>
  <c r="G66" i="46"/>
  <c r="G68" i="46"/>
  <c r="G67" i="46"/>
  <c r="E17" i="24"/>
  <c r="E14" i="24"/>
  <c r="E18" i="24"/>
  <c r="E15" i="24"/>
  <c r="E19" i="46"/>
  <c r="E18" i="46"/>
  <c r="E20" i="46"/>
  <c r="D18" i="24"/>
  <c r="D15" i="24"/>
  <c r="D17" i="24"/>
  <c r="D14" i="24"/>
  <c r="D18" i="46"/>
  <c r="D19" i="46"/>
  <c r="D20" i="46"/>
  <c r="I23" i="46"/>
  <c r="I22" i="46"/>
  <c r="I24" i="46"/>
  <c r="E122" i="46"/>
  <c r="E123" i="46"/>
  <c r="E124" i="46"/>
  <c r="I62" i="46"/>
  <c r="I63" i="46"/>
  <c r="I64" i="46"/>
  <c r="E23" i="46"/>
  <c r="E22" i="46"/>
  <c r="E24" i="46"/>
  <c r="H122" i="46"/>
  <c r="H123" i="46"/>
  <c r="H124" i="46"/>
  <c r="I17" i="24"/>
  <c r="I14" i="24"/>
  <c r="I18" i="24"/>
  <c r="I15" i="24"/>
  <c r="I19" i="46"/>
  <c r="I18" i="46"/>
  <c r="I20" i="46"/>
  <c r="H62" i="46"/>
  <c r="H63" i="46"/>
  <c r="H64" i="46"/>
  <c r="I86" i="46"/>
  <c r="I88" i="46"/>
  <c r="H105" i="46"/>
  <c r="I266" i="1"/>
  <c r="I240" i="1"/>
  <c r="I267" i="1" s="1"/>
  <c r="I273" i="1" s="1"/>
  <c r="T258" i="1"/>
  <c r="I108" i="3"/>
  <c r="T249" i="1"/>
  <c r="I79" i="24"/>
  <c r="I77" i="24"/>
  <c r="I251" i="1"/>
  <c r="I110" i="3"/>
  <c r="I111" i="3"/>
  <c r="I109" i="3"/>
  <c r="E240" i="1"/>
  <c r="E266" i="1"/>
  <c r="G240" i="1"/>
  <c r="G106" i="3" s="1"/>
  <c r="G266" i="1"/>
  <c r="G44" i="47"/>
  <c r="D60" i="46"/>
  <c r="D58" i="46"/>
  <c r="D59" i="46"/>
  <c r="H99" i="46"/>
  <c r="H111" i="46" s="1"/>
  <c r="H98" i="46"/>
  <c r="H100" i="46"/>
  <c r="H112" i="46" s="1"/>
  <c r="E56" i="46"/>
  <c r="E55" i="46"/>
  <c r="E54" i="46"/>
  <c r="H55" i="46"/>
  <c r="H54" i="46"/>
  <c r="H56" i="46"/>
  <c r="H59" i="46"/>
  <c r="H58" i="46"/>
  <c r="H60" i="46"/>
  <c r="N74" i="46"/>
  <c r="N76" i="46"/>
  <c r="N75" i="46"/>
  <c r="M76" i="46"/>
  <c r="M75" i="46"/>
  <c r="M74" i="46"/>
  <c r="E60" i="46"/>
  <c r="E59" i="46"/>
  <c r="E58" i="46"/>
  <c r="G59" i="46"/>
  <c r="G58" i="46"/>
  <c r="G60" i="46"/>
  <c r="O75" i="46"/>
  <c r="O74" i="46"/>
  <c r="O76" i="46"/>
  <c r="G41" i="3"/>
  <c r="K75" i="46"/>
  <c r="K74" i="46"/>
  <c r="K76" i="46"/>
  <c r="H76" i="46"/>
  <c r="H75" i="46"/>
  <c r="H74" i="46"/>
  <c r="G75" i="46"/>
  <c r="G74" i="46"/>
  <c r="G76" i="46"/>
  <c r="J104" i="46"/>
  <c r="J103" i="46"/>
  <c r="J102" i="46"/>
  <c r="I108" i="46"/>
  <c r="I107" i="46"/>
  <c r="I106" i="46"/>
  <c r="E76" i="46"/>
  <c r="E75" i="46"/>
  <c r="E74" i="46"/>
  <c r="R74" i="46"/>
  <c r="R76" i="46"/>
  <c r="R75" i="46"/>
  <c r="S75" i="46"/>
  <c r="S74" i="46"/>
  <c r="S76" i="46"/>
  <c r="L76" i="46"/>
  <c r="L75" i="46"/>
  <c r="L74" i="46"/>
  <c r="D108" i="46"/>
  <c r="D106" i="46"/>
  <c r="D107" i="46"/>
  <c r="D133" i="1"/>
  <c r="D42" i="47" s="1"/>
  <c r="D57" i="1"/>
  <c r="T57" i="1" s="1"/>
  <c r="J59" i="47"/>
  <c r="G89" i="46"/>
  <c r="P77" i="46"/>
  <c r="J77" i="46"/>
  <c r="H53" i="47"/>
  <c r="I37" i="46"/>
  <c r="I105" i="46"/>
  <c r="E109" i="46"/>
  <c r="G109" i="46"/>
  <c r="E89" i="46"/>
  <c r="E69" i="46"/>
  <c r="Q77" i="46"/>
  <c r="G57" i="46"/>
  <c r="G29" i="46"/>
  <c r="H69" i="46"/>
  <c r="I121" i="46"/>
  <c r="I33" i="46"/>
  <c r="H109" i="46"/>
  <c r="D89" i="46"/>
  <c r="D69" i="46"/>
  <c r="D14" i="47"/>
  <c r="D15" i="47"/>
  <c r="O57" i="47"/>
  <c r="O58" i="47"/>
  <c r="N57" i="47"/>
  <c r="N58" i="47"/>
  <c r="M58" i="47"/>
  <c r="M57" i="47"/>
  <c r="D45" i="47"/>
  <c r="D46" i="47"/>
  <c r="G52" i="24"/>
  <c r="G51" i="47"/>
  <c r="G52" i="47"/>
  <c r="H77" i="47"/>
  <c r="H86" i="47" s="1"/>
  <c r="H78" i="47"/>
  <c r="H87" i="47" s="1"/>
  <c r="D21" i="47"/>
  <c r="D20" i="47"/>
  <c r="H48" i="47"/>
  <c r="H49" i="47"/>
  <c r="E20" i="47"/>
  <c r="E21" i="47"/>
  <c r="H42" i="47"/>
  <c r="H43" i="47"/>
  <c r="H45" i="47"/>
  <c r="H46" i="47"/>
  <c r="E17" i="47"/>
  <c r="E18" i="47"/>
  <c r="E58" i="24"/>
  <c r="E58" i="47"/>
  <c r="E57" i="47"/>
  <c r="R58" i="47"/>
  <c r="R57" i="47"/>
  <c r="K180" i="1"/>
  <c r="K57" i="47"/>
  <c r="K58" i="47"/>
  <c r="H56" i="24"/>
  <c r="H57" i="47"/>
  <c r="H58" i="47"/>
  <c r="G57" i="24"/>
  <c r="G57" i="47"/>
  <c r="G58" i="47"/>
  <c r="J80" i="47"/>
  <c r="J81" i="47"/>
  <c r="P59" i="47"/>
  <c r="D53" i="47"/>
  <c r="E53" i="47"/>
  <c r="D48" i="47"/>
  <c r="D49" i="47"/>
  <c r="E48" i="47"/>
  <c r="E49" i="47"/>
  <c r="H14" i="47"/>
  <c r="H15" i="47"/>
  <c r="G48" i="47"/>
  <c r="G49" i="47"/>
  <c r="H21" i="47"/>
  <c r="H20" i="47"/>
  <c r="E43" i="47"/>
  <c r="E42" i="47"/>
  <c r="E14" i="47"/>
  <c r="E15" i="47"/>
  <c r="G96" i="47"/>
  <c r="G97" i="47"/>
  <c r="G17" i="47"/>
  <c r="G18" i="47"/>
  <c r="H18" i="47"/>
  <c r="H17" i="47"/>
  <c r="S57" i="47"/>
  <c r="S58" i="47"/>
  <c r="L57" i="47"/>
  <c r="L58" i="47"/>
  <c r="D83" i="47"/>
  <c r="D84" i="47"/>
  <c r="J94" i="47"/>
  <c r="J93" i="47"/>
  <c r="I28" i="47"/>
  <c r="Q59" i="47"/>
  <c r="H96" i="47"/>
  <c r="H97" i="47"/>
  <c r="E46" i="47"/>
  <c r="E45" i="47"/>
  <c r="E96" i="47"/>
  <c r="E97" i="47"/>
  <c r="G15" i="47"/>
  <c r="G14" i="47"/>
  <c r="G46" i="47"/>
  <c r="G45" i="47"/>
  <c r="I52" i="47"/>
  <c r="I51" i="47"/>
  <c r="J258" i="1"/>
  <c r="I83" i="47"/>
  <c r="I84" i="47"/>
  <c r="G22" i="47"/>
  <c r="E48" i="4"/>
  <c r="E47" i="4"/>
  <c r="E46" i="4"/>
  <c r="E45" i="4"/>
  <c r="K249" i="1"/>
  <c r="J251" i="1"/>
  <c r="J109" i="3"/>
  <c r="J110" i="3"/>
  <c r="J108" i="3"/>
  <c r="J107" i="3"/>
  <c r="J111" i="3"/>
  <c r="D43" i="4"/>
  <c r="D44" i="4"/>
  <c r="D39" i="4"/>
  <c r="D40" i="4"/>
  <c r="D41" i="4"/>
  <c r="D42" i="4"/>
  <c r="D22" i="4"/>
  <c r="D21" i="4"/>
  <c r="D23" i="4"/>
  <c r="D57" i="4"/>
  <c r="D55" i="4"/>
  <c r="D56" i="4"/>
  <c r="T66" i="1"/>
  <c r="D27" i="4"/>
  <c r="D28" i="4"/>
  <c r="D26" i="4"/>
  <c r="D25" i="4"/>
  <c r="D24" i="4"/>
  <c r="J119" i="3"/>
  <c r="J116" i="3"/>
  <c r="J120" i="3"/>
  <c r="J118" i="3"/>
  <c r="J122" i="3"/>
  <c r="J117" i="3"/>
  <c r="J121" i="3"/>
  <c r="D27" i="3"/>
  <c r="D28" i="3"/>
  <c r="D29" i="3"/>
  <c r="D26" i="3"/>
  <c r="T48" i="1"/>
  <c r="H27" i="3"/>
  <c r="H29" i="3"/>
  <c r="H28" i="3"/>
  <c r="H26" i="3"/>
  <c r="E26" i="3"/>
  <c r="E28" i="3"/>
  <c r="E27" i="3"/>
  <c r="E29" i="3"/>
  <c r="G26" i="3"/>
  <c r="G28" i="3"/>
  <c r="G27" i="3"/>
  <c r="G29" i="3"/>
  <c r="G70" i="3"/>
  <c r="M180" i="1"/>
  <c r="H16" i="24"/>
  <c r="E16" i="24"/>
  <c r="H63" i="3"/>
  <c r="H62" i="3"/>
  <c r="H64" i="3"/>
  <c r="H65" i="3"/>
  <c r="E64" i="3"/>
  <c r="E62" i="3"/>
  <c r="E63" i="3"/>
  <c r="E65" i="3"/>
  <c r="G16" i="24"/>
  <c r="D16" i="24"/>
  <c r="G180" i="1"/>
  <c r="G58" i="24"/>
  <c r="G56" i="24"/>
  <c r="H57" i="24"/>
  <c r="D239" i="1"/>
  <c r="N180" i="1"/>
  <c r="H180" i="1"/>
  <c r="D45" i="24"/>
  <c r="D46" i="24"/>
  <c r="D44" i="24"/>
  <c r="I52" i="24"/>
  <c r="H44" i="24"/>
  <c r="H45" i="24"/>
  <c r="H46" i="24"/>
  <c r="E44" i="24"/>
  <c r="E45" i="24"/>
  <c r="E46" i="24"/>
  <c r="G44" i="24"/>
  <c r="G45" i="24"/>
  <c r="G46" i="24"/>
  <c r="D279" i="1"/>
  <c r="D280" i="1" s="1"/>
  <c r="H276" i="1"/>
  <c r="H179" i="1"/>
  <c r="H58" i="24"/>
  <c r="K289" i="1"/>
  <c r="J291" i="1"/>
  <c r="J123" i="3"/>
  <c r="D260" i="1"/>
  <c r="D82" i="24"/>
  <c r="E259" i="1"/>
  <c r="D80" i="24"/>
  <c r="D81" i="24"/>
  <c r="L180" i="1"/>
  <c r="D47" i="24"/>
  <c r="S180" i="1"/>
  <c r="E56" i="24"/>
  <c r="E57" i="24"/>
  <c r="E180" i="1"/>
  <c r="H67" i="3"/>
  <c r="H66" i="3"/>
  <c r="H42" i="24"/>
  <c r="H43" i="24"/>
  <c r="H41" i="24"/>
  <c r="H68" i="3"/>
  <c r="H69" i="3"/>
  <c r="D153" i="1"/>
  <c r="D79" i="3"/>
  <c r="D80" i="3"/>
  <c r="D77" i="3"/>
  <c r="D76" i="3"/>
  <c r="D78" i="3"/>
  <c r="D48" i="24"/>
  <c r="D49" i="24"/>
  <c r="D81" i="3"/>
  <c r="D82" i="3"/>
  <c r="H78" i="3"/>
  <c r="H77" i="3"/>
  <c r="H76" i="3"/>
  <c r="H80" i="3"/>
  <c r="H79" i="3"/>
  <c r="H48" i="24"/>
  <c r="H47" i="24"/>
  <c r="H49" i="24"/>
  <c r="H81" i="3"/>
  <c r="H82" i="3"/>
  <c r="H144" i="1"/>
  <c r="D144" i="1"/>
  <c r="D50" i="1"/>
  <c r="D19" i="24"/>
  <c r="G50" i="1"/>
  <c r="G19" i="24"/>
  <c r="R180" i="1"/>
  <c r="E79" i="3"/>
  <c r="E78" i="3"/>
  <c r="E77" i="3"/>
  <c r="E80" i="3"/>
  <c r="E76" i="3"/>
  <c r="E47" i="24"/>
  <c r="E49" i="24"/>
  <c r="E48" i="24"/>
  <c r="E81" i="3"/>
  <c r="E82" i="3"/>
  <c r="E135" i="1"/>
  <c r="E67" i="3"/>
  <c r="E66" i="3"/>
  <c r="E41" i="24"/>
  <c r="E43" i="24"/>
  <c r="E42" i="24"/>
  <c r="E68" i="3"/>
  <c r="E69" i="3"/>
  <c r="H153" i="1"/>
  <c r="G300" i="1"/>
  <c r="G94" i="24"/>
  <c r="G92" i="24"/>
  <c r="G93" i="24"/>
  <c r="G33" i="3"/>
  <c r="G32" i="3"/>
  <c r="G31" i="3"/>
  <c r="G20" i="24"/>
  <c r="G22" i="24"/>
  <c r="G21" i="24"/>
  <c r="E92" i="24"/>
  <c r="E94" i="24"/>
  <c r="E93" i="24"/>
  <c r="E19" i="24"/>
  <c r="G144" i="1"/>
  <c r="G153" i="1"/>
  <c r="G77" i="3"/>
  <c r="G76" i="3"/>
  <c r="G80" i="3"/>
  <c r="G79" i="3"/>
  <c r="G78" i="3"/>
  <c r="G48" i="24"/>
  <c r="G47" i="24"/>
  <c r="G49" i="24"/>
  <c r="G81" i="3"/>
  <c r="G82" i="3"/>
  <c r="G71" i="3"/>
  <c r="G72" i="3"/>
  <c r="G75" i="3"/>
  <c r="G74" i="3"/>
  <c r="G73" i="3"/>
  <c r="G50" i="24"/>
  <c r="G51" i="24"/>
  <c r="H299" i="1"/>
  <c r="H93" i="24"/>
  <c r="H94" i="24"/>
  <c r="H92" i="24"/>
  <c r="H67" i="1"/>
  <c r="H37" i="3"/>
  <c r="H36" i="3"/>
  <c r="H39" i="3"/>
  <c r="H38" i="3"/>
  <c r="H25" i="24"/>
  <c r="H40" i="3"/>
  <c r="H50" i="1"/>
  <c r="H19" i="24"/>
  <c r="E144" i="1"/>
  <c r="H104" i="3"/>
  <c r="H102" i="3"/>
  <c r="H101" i="3"/>
  <c r="H103" i="3"/>
  <c r="H75" i="24"/>
  <c r="H84" i="24" s="1"/>
  <c r="H74" i="24"/>
  <c r="H83" i="24" s="1"/>
  <c r="H76" i="24"/>
  <c r="H85" i="24" s="1"/>
  <c r="H105" i="3"/>
  <c r="H106" i="3"/>
  <c r="D68" i="1"/>
  <c r="D37" i="3"/>
  <c r="D36" i="3"/>
  <c r="D38" i="3"/>
  <c r="D39" i="3"/>
  <c r="D25" i="24"/>
  <c r="D40" i="3"/>
  <c r="E38" i="3"/>
  <c r="E37" i="3"/>
  <c r="E36" i="3"/>
  <c r="E39" i="3"/>
  <c r="E25" i="24"/>
  <c r="E40" i="3"/>
  <c r="E59" i="1"/>
  <c r="E33" i="3"/>
  <c r="E32" i="3"/>
  <c r="E31" i="3"/>
  <c r="E21" i="24"/>
  <c r="E20" i="24"/>
  <c r="E22" i="24"/>
  <c r="H59" i="1"/>
  <c r="H21" i="24"/>
  <c r="H33" i="3"/>
  <c r="H32" i="3"/>
  <c r="H31" i="3"/>
  <c r="H20" i="24"/>
  <c r="H22" i="24"/>
  <c r="O180" i="1"/>
  <c r="E152" i="1"/>
  <c r="E153" i="1"/>
  <c r="H58" i="1"/>
  <c r="G59" i="1"/>
  <c r="E67" i="1"/>
  <c r="E68" i="1"/>
  <c r="E49" i="1"/>
  <c r="E50" i="1"/>
  <c r="S217" i="1"/>
  <c r="E217" i="1"/>
  <c r="E218" i="1" s="1"/>
  <c r="D114" i="1"/>
  <c r="D115" i="1" s="1"/>
  <c r="D111" i="1"/>
  <c r="E143" i="1"/>
  <c r="P114" i="1"/>
  <c r="P111" i="1"/>
  <c r="M199" i="1"/>
  <c r="M196" i="1"/>
  <c r="N199" i="1"/>
  <c r="N196" i="1"/>
  <c r="I114" i="1"/>
  <c r="I115" i="1" s="1"/>
  <c r="I111" i="1"/>
  <c r="K120" i="1"/>
  <c r="K123" i="1"/>
  <c r="H114" i="1"/>
  <c r="H115" i="1" s="1"/>
  <c r="H111" i="1"/>
  <c r="J111" i="1"/>
  <c r="J114" i="1"/>
  <c r="G114" i="1"/>
  <c r="G115" i="1" s="1"/>
  <c r="G111" i="1"/>
  <c r="E196" i="1"/>
  <c r="E199" i="1"/>
  <c r="S196" i="1"/>
  <c r="S199" i="1"/>
  <c r="D217" i="1"/>
  <c r="D218" i="1" s="1"/>
  <c r="R196" i="1"/>
  <c r="R199" i="1"/>
  <c r="L114" i="1"/>
  <c r="L111" i="1"/>
  <c r="I123" i="1"/>
  <c r="I124" i="1" s="1"/>
  <c r="J124" i="1" s="1"/>
  <c r="I120" i="1"/>
  <c r="I199" i="1"/>
  <c r="I200" i="1" s="1"/>
  <c r="I196" i="1"/>
  <c r="H120" i="1"/>
  <c r="H123" i="1"/>
  <c r="H124" i="1" s="1"/>
  <c r="J123" i="1"/>
  <c r="J120" i="1"/>
  <c r="G120" i="1"/>
  <c r="G123" i="1"/>
  <c r="G124" i="1" s="1"/>
  <c r="D123" i="1"/>
  <c r="D124" i="1" s="1"/>
  <c r="D120" i="1"/>
  <c r="P120" i="1"/>
  <c r="P123" i="1"/>
  <c r="M114" i="1"/>
  <c r="M111" i="1"/>
  <c r="H300" i="1"/>
  <c r="H68" i="1"/>
  <c r="D199" i="1"/>
  <c r="D196" i="1"/>
  <c r="Q114" i="1"/>
  <c r="Q111" i="1"/>
  <c r="P199" i="1"/>
  <c r="P196" i="1"/>
  <c r="E279" i="1"/>
  <c r="E276" i="1"/>
  <c r="S123" i="1"/>
  <c r="S120" i="1"/>
  <c r="O196" i="1"/>
  <c r="O199" i="1"/>
  <c r="G196" i="1"/>
  <c r="G199" i="1"/>
  <c r="M123" i="1"/>
  <c r="M120" i="1"/>
  <c r="O114" i="1"/>
  <c r="O111" i="1"/>
  <c r="L120" i="1"/>
  <c r="L123" i="1"/>
  <c r="R114" i="1"/>
  <c r="R111" i="1"/>
  <c r="N111" i="1"/>
  <c r="N114" i="1"/>
  <c r="G217" i="1"/>
  <c r="G218" i="1" s="1"/>
  <c r="Q199" i="1"/>
  <c r="Q196" i="1"/>
  <c r="E114" i="1"/>
  <c r="E115" i="1" s="1"/>
  <c r="E111" i="1"/>
  <c r="Q276" i="1"/>
  <c r="H49" i="1"/>
  <c r="H217" i="1"/>
  <c r="H218" i="1" s="1"/>
  <c r="S111" i="1"/>
  <c r="S114" i="1"/>
  <c r="Q120" i="1"/>
  <c r="Q123" i="1"/>
  <c r="K199" i="1"/>
  <c r="K196" i="1"/>
  <c r="G162" i="1"/>
  <c r="H161" i="1"/>
  <c r="H242" i="1"/>
  <c r="L199" i="1"/>
  <c r="L196" i="1"/>
  <c r="O123" i="1"/>
  <c r="O120" i="1"/>
  <c r="J196" i="1"/>
  <c r="J199" i="1"/>
  <c r="I217" i="1"/>
  <c r="I218" i="1" s="1"/>
  <c r="R123" i="1"/>
  <c r="R120" i="1"/>
  <c r="N123" i="1"/>
  <c r="N120" i="1"/>
  <c r="H152" i="1"/>
  <c r="H199" i="1"/>
  <c r="H196" i="1"/>
  <c r="K114" i="1"/>
  <c r="K111" i="1"/>
  <c r="E300" i="1"/>
  <c r="E123" i="1"/>
  <c r="E124" i="1" s="1"/>
  <c r="E120" i="1"/>
  <c r="H135" i="1"/>
  <c r="H134" i="1"/>
  <c r="H143" i="1"/>
  <c r="Q217" i="1"/>
  <c r="R217" i="1"/>
  <c r="I227" i="1" l="1"/>
  <c r="E99" i="46"/>
  <c r="E111" i="46" s="1"/>
  <c r="E267" i="1"/>
  <c r="E273" i="1" s="1"/>
  <c r="L313" i="1"/>
  <c r="G100" i="46"/>
  <c r="G112" i="46" s="1"/>
  <c r="G267" i="1"/>
  <c r="G273" i="1" s="1"/>
  <c r="J94" i="3"/>
  <c r="J96" i="3"/>
  <c r="J95" i="3"/>
  <c r="J211" i="1"/>
  <c r="J97" i="3"/>
  <c r="J100" i="3"/>
  <c r="J86" i="46"/>
  <c r="K209" i="1"/>
  <c r="K87" i="46" s="1"/>
  <c r="J68" i="47"/>
  <c r="J99" i="3"/>
  <c r="J98" i="3"/>
  <c r="J67" i="47"/>
  <c r="J87" i="46"/>
  <c r="I89" i="46"/>
  <c r="K118" i="46"/>
  <c r="K119" i="46"/>
  <c r="K120" i="46"/>
  <c r="J68" i="46"/>
  <c r="J67" i="46"/>
  <c r="J66" i="46"/>
  <c r="D22" i="46"/>
  <c r="D23" i="46"/>
  <c r="D24" i="46"/>
  <c r="G98" i="46"/>
  <c r="G110" i="46" s="1"/>
  <c r="G74" i="24"/>
  <c r="G83" i="24" s="1"/>
  <c r="G103" i="3"/>
  <c r="E74" i="24"/>
  <c r="E83" i="24" s="1"/>
  <c r="E242" i="1"/>
  <c r="H268" i="1"/>
  <c r="G104" i="3"/>
  <c r="I226" i="1"/>
  <c r="G77" i="47"/>
  <c r="G86" i="47" s="1"/>
  <c r="E98" i="46"/>
  <c r="E110" i="46" s="1"/>
  <c r="E75" i="24"/>
  <c r="E84" i="24" s="1"/>
  <c r="E104" i="3"/>
  <c r="E78" i="47"/>
  <c r="E87" i="47" s="1"/>
  <c r="E100" i="46"/>
  <c r="E112" i="46" s="1"/>
  <c r="E103" i="3"/>
  <c r="H241" i="1"/>
  <c r="G76" i="24"/>
  <c r="G85" i="24" s="1"/>
  <c r="O85" i="24" s="1"/>
  <c r="G101" i="3"/>
  <c r="E106" i="3"/>
  <c r="E101" i="3"/>
  <c r="G99" i="46"/>
  <c r="G111" i="46" s="1"/>
  <c r="G105" i="3"/>
  <c r="G75" i="24"/>
  <c r="G84" i="24" s="1"/>
  <c r="G102" i="3"/>
  <c r="G242" i="1"/>
  <c r="E105" i="3"/>
  <c r="E76" i="24"/>
  <c r="E85" i="24" s="1"/>
  <c r="M85" i="24" s="1"/>
  <c r="E102" i="3"/>
  <c r="G78" i="47"/>
  <c r="G87" i="47" s="1"/>
  <c r="E77" i="47"/>
  <c r="E86" i="47" s="1"/>
  <c r="D43" i="24"/>
  <c r="E280" i="1"/>
  <c r="E306" i="1"/>
  <c r="G200" i="1"/>
  <c r="G226" i="1"/>
  <c r="E200" i="1"/>
  <c r="E226" i="1"/>
  <c r="H200" i="1"/>
  <c r="H226" i="1"/>
  <c r="D200" i="1"/>
  <c r="D226" i="1"/>
  <c r="D240" i="1"/>
  <c r="D266" i="1"/>
  <c r="D20" i="24"/>
  <c r="M77" i="46"/>
  <c r="D62" i="3"/>
  <c r="D43" i="47"/>
  <c r="D44" i="47" s="1"/>
  <c r="D135" i="1"/>
  <c r="E57" i="46"/>
  <c r="D65" i="3"/>
  <c r="L77" i="46"/>
  <c r="D22" i="24"/>
  <c r="E134" i="1"/>
  <c r="D33" i="3"/>
  <c r="D41" i="24"/>
  <c r="D63" i="3"/>
  <c r="D18" i="47"/>
  <c r="D69" i="3"/>
  <c r="D66" i="3"/>
  <c r="E58" i="1"/>
  <c r="D21" i="24"/>
  <c r="D68" i="3"/>
  <c r="D42" i="24"/>
  <c r="D67" i="3"/>
  <c r="D64" i="3"/>
  <c r="E77" i="46"/>
  <c r="K77" i="46"/>
  <c r="O77" i="46"/>
  <c r="H57" i="46"/>
  <c r="G61" i="46"/>
  <c r="S77" i="46"/>
  <c r="R77" i="46"/>
  <c r="G77" i="46"/>
  <c r="H77" i="46"/>
  <c r="N77" i="46"/>
  <c r="H19" i="47"/>
  <c r="G69" i="46"/>
  <c r="G25" i="46"/>
  <c r="I69" i="46"/>
  <c r="J121" i="46"/>
  <c r="E44" i="47"/>
  <c r="G65" i="46"/>
  <c r="H16" i="47"/>
  <c r="D16" i="47"/>
  <c r="G47" i="47"/>
  <c r="E65" i="46"/>
  <c r="E41" i="3"/>
  <c r="H91" i="46"/>
  <c r="H90" i="46"/>
  <c r="H92" i="46"/>
  <c r="E47" i="46"/>
  <c r="E46" i="46"/>
  <c r="E48" i="46"/>
  <c r="D52" i="46"/>
  <c r="D50" i="46"/>
  <c r="D51" i="46"/>
  <c r="G46" i="46"/>
  <c r="G48" i="46"/>
  <c r="G47" i="46"/>
  <c r="E92" i="46"/>
  <c r="E91" i="46"/>
  <c r="E90" i="46"/>
  <c r="D41" i="3"/>
  <c r="D31" i="3"/>
  <c r="H41" i="3"/>
  <c r="G30" i="3"/>
  <c r="E30" i="3"/>
  <c r="I100" i="46"/>
  <c r="I112" i="46" s="1"/>
  <c r="I99" i="46"/>
  <c r="I111" i="46" s="1"/>
  <c r="I98" i="46"/>
  <c r="D17" i="47"/>
  <c r="D56" i="46"/>
  <c r="D54" i="46"/>
  <c r="D55" i="46"/>
  <c r="G90" i="46"/>
  <c r="G92" i="46"/>
  <c r="G91" i="46"/>
  <c r="G50" i="46"/>
  <c r="G52" i="46"/>
  <c r="G51" i="46"/>
  <c r="H51" i="46"/>
  <c r="H50" i="46"/>
  <c r="H52" i="46"/>
  <c r="H47" i="46"/>
  <c r="H46" i="46"/>
  <c r="H48" i="46"/>
  <c r="D32" i="3"/>
  <c r="D59" i="1"/>
  <c r="H30" i="3"/>
  <c r="K102" i="46"/>
  <c r="K104" i="46"/>
  <c r="K103" i="46"/>
  <c r="J108" i="46"/>
  <c r="J107" i="46"/>
  <c r="J106" i="46"/>
  <c r="E52" i="46"/>
  <c r="E51" i="46"/>
  <c r="E50" i="46"/>
  <c r="D92" i="46"/>
  <c r="D90" i="46"/>
  <c r="D91" i="46"/>
  <c r="D47" i="46"/>
  <c r="D48" i="46"/>
  <c r="D46" i="46"/>
  <c r="D30" i="3"/>
  <c r="H125" i="46"/>
  <c r="H25" i="46"/>
  <c r="E16" i="47"/>
  <c r="E59" i="47"/>
  <c r="E25" i="46"/>
  <c r="S59" i="47"/>
  <c r="H44" i="47"/>
  <c r="E47" i="47"/>
  <c r="H59" i="47"/>
  <c r="E19" i="47"/>
  <c r="D22" i="47"/>
  <c r="G21" i="46"/>
  <c r="E125" i="46"/>
  <c r="E61" i="46"/>
  <c r="E21" i="46"/>
  <c r="H29" i="46"/>
  <c r="D65" i="46"/>
  <c r="J105" i="46"/>
  <c r="H61" i="46"/>
  <c r="D29" i="46"/>
  <c r="H110" i="46"/>
  <c r="H113" i="46" s="1"/>
  <c r="Z110" i="46" s="1"/>
  <c r="H101" i="46"/>
  <c r="I109" i="46"/>
  <c r="D109" i="46"/>
  <c r="G125" i="46"/>
  <c r="H21" i="46"/>
  <c r="E29" i="46"/>
  <c r="H65" i="46"/>
  <c r="D61" i="46"/>
  <c r="D21" i="46"/>
  <c r="H70" i="47"/>
  <c r="H71" i="47"/>
  <c r="E39" i="47"/>
  <c r="E40" i="47"/>
  <c r="G70" i="47"/>
  <c r="G71" i="47"/>
  <c r="H39" i="47"/>
  <c r="H40" i="47"/>
  <c r="J51" i="47"/>
  <c r="J52" i="47"/>
  <c r="G19" i="47"/>
  <c r="H47" i="47"/>
  <c r="E22" i="47"/>
  <c r="O59" i="47"/>
  <c r="E37" i="47"/>
  <c r="E36" i="47"/>
  <c r="D36" i="47"/>
  <c r="D37" i="47"/>
  <c r="I17" i="47"/>
  <c r="I18" i="47"/>
  <c r="I53" i="47"/>
  <c r="G16" i="47"/>
  <c r="H22" i="47"/>
  <c r="M59" i="47"/>
  <c r="N59" i="47"/>
  <c r="G39" i="47"/>
  <c r="G40" i="47"/>
  <c r="K93" i="47"/>
  <c r="K94" i="47"/>
  <c r="I20" i="47"/>
  <c r="I21" i="47"/>
  <c r="I77" i="47"/>
  <c r="I86" i="47" s="1"/>
  <c r="I78" i="47"/>
  <c r="I87" i="47" s="1"/>
  <c r="H79" i="47"/>
  <c r="G53" i="47"/>
  <c r="D70" i="47"/>
  <c r="D71" i="47"/>
  <c r="D39" i="47"/>
  <c r="D40" i="47"/>
  <c r="G37" i="47"/>
  <c r="G36" i="47"/>
  <c r="E71" i="47"/>
  <c r="E70" i="47"/>
  <c r="I14" i="47"/>
  <c r="I15" i="47"/>
  <c r="K80" i="47"/>
  <c r="K81" i="47"/>
  <c r="K258" i="1"/>
  <c r="J84" i="47"/>
  <c r="J83" i="47"/>
  <c r="D47" i="47"/>
  <c r="H36" i="47"/>
  <c r="H37" i="47"/>
  <c r="E21" i="4"/>
  <c r="E22" i="4"/>
  <c r="E23" i="4"/>
  <c r="D38" i="4"/>
  <c r="D37" i="4"/>
  <c r="D35" i="4"/>
  <c r="D36" i="4"/>
  <c r="E28" i="4"/>
  <c r="E27" i="4"/>
  <c r="J240" i="1"/>
  <c r="E55" i="4"/>
  <c r="E56" i="4"/>
  <c r="E57" i="4"/>
  <c r="L249" i="1"/>
  <c r="K111" i="3"/>
  <c r="K251" i="1"/>
  <c r="K110" i="3"/>
  <c r="K108" i="3"/>
  <c r="K109" i="3"/>
  <c r="K107" i="3"/>
  <c r="E24" i="4"/>
  <c r="E26" i="4"/>
  <c r="E25" i="4"/>
  <c r="K116" i="3"/>
  <c r="K120" i="3"/>
  <c r="K119" i="3"/>
  <c r="K117" i="3"/>
  <c r="K118" i="3"/>
  <c r="K122" i="3"/>
  <c r="K121" i="3"/>
  <c r="I27" i="3"/>
  <c r="I29" i="3"/>
  <c r="I26" i="3"/>
  <c r="I28" i="3"/>
  <c r="H70" i="3"/>
  <c r="E70" i="3"/>
  <c r="H279" i="1"/>
  <c r="D276" i="1"/>
  <c r="K160" i="1"/>
  <c r="J71" i="3"/>
  <c r="J72" i="3"/>
  <c r="J162" i="1"/>
  <c r="J75" i="3"/>
  <c r="J74" i="3"/>
  <c r="J73" i="3"/>
  <c r="I276" i="1"/>
  <c r="R276" i="1"/>
  <c r="G279" i="1"/>
  <c r="P85" i="24"/>
  <c r="L289" i="1"/>
  <c r="K291" i="1"/>
  <c r="K123" i="3"/>
  <c r="S276" i="1"/>
  <c r="G276" i="1"/>
  <c r="P84" i="24"/>
  <c r="P83" i="24"/>
  <c r="D126" i="1"/>
  <c r="D58" i="3"/>
  <c r="D59" i="3"/>
  <c r="D57" i="3"/>
  <c r="D39" i="24"/>
  <c r="D40" i="24"/>
  <c r="D38" i="24"/>
  <c r="D60" i="3"/>
  <c r="H117" i="1"/>
  <c r="H52" i="3"/>
  <c r="H53" i="3"/>
  <c r="H54" i="3"/>
  <c r="H36" i="24"/>
  <c r="H37" i="24"/>
  <c r="H35" i="24"/>
  <c r="H55" i="3"/>
  <c r="E220" i="1"/>
  <c r="E69" i="24"/>
  <c r="E68" i="24"/>
  <c r="E70" i="24"/>
  <c r="D220" i="1"/>
  <c r="D69" i="24"/>
  <c r="D70" i="24"/>
  <c r="D68" i="24"/>
  <c r="E126" i="1"/>
  <c r="E59" i="3"/>
  <c r="E58" i="3"/>
  <c r="E57" i="3"/>
  <c r="E39" i="24"/>
  <c r="E38" i="24"/>
  <c r="E40" i="24"/>
  <c r="E60" i="3"/>
  <c r="I70" i="24"/>
  <c r="E53" i="3"/>
  <c r="E52" i="3"/>
  <c r="E54" i="3"/>
  <c r="E35" i="24"/>
  <c r="E37" i="24"/>
  <c r="E36" i="24"/>
  <c r="E55" i="3"/>
  <c r="G220" i="1"/>
  <c r="G68" i="24"/>
  <c r="G70" i="24"/>
  <c r="G69" i="24"/>
  <c r="H59" i="3"/>
  <c r="H58" i="3"/>
  <c r="H57" i="3"/>
  <c r="H39" i="24"/>
  <c r="H38" i="24"/>
  <c r="H40" i="24"/>
  <c r="H60" i="3"/>
  <c r="G126" i="1"/>
  <c r="G58" i="3"/>
  <c r="G57" i="3"/>
  <c r="G59" i="3"/>
  <c r="G38" i="24"/>
  <c r="G40" i="24"/>
  <c r="G39" i="24"/>
  <c r="G60" i="3"/>
  <c r="D117" i="1"/>
  <c r="D53" i="3"/>
  <c r="D54" i="3"/>
  <c r="D52" i="3"/>
  <c r="D37" i="24"/>
  <c r="D35" i="24"/>
  <c r="D36" i="24"/>
  <c r="D55" i="3"/>
  <c r="H69" i="24"/>
  <c r="H68" i="24"/>
  <c r="H70" i="24"/>
  <c r="G117" i="1"/>
  <c r="G53" i="3"/>
  <c r="G52" i="3"/>
  <c r="G54" i="3"/>
  <c r="G36" i="24"/>
  <c r="G35" i="24"/>
  <c r="G37" i="24"/>
  <c r="G55" i="3"/>
  <c r="H125" i="1"/>
  <c r="E117" i="1"/>
  <c r="E116" i="1"/>
  <c r="H220" i="1"/>
  <c r="H219" i="1"/>
  <c r="H126" i="1"/>
  <c r="H116" i="1"/>
  <c r="E219" i="1"/>
  <c r="E125" i="1"/>
  <c r="I233" i="1" l="1"/>
  <c r="J89" i="46"/>
  <c r="E307" i="1"/>
  <c r="E313" i="1" s="1"/>
  <c r="J267" i="1"/>
  <c r="J268" i="1" s="1"/>
  <c r="E82" i="46"/>
  <c r="E94" i="46" s="1"/>
  <c r="E227" i="1"/>
  <c r="E233" i="1" s="1"/>
  <c r="M313" i="1"/>
  <c r="H82" i="46"/>
  <c r="H94" i="46" s="1"/>
  <c r="H227" i="1"/>
  <c r="H233" i="1" s="1"/>
  <c r="G83" i="46"/>
  <c r="G95" i="46" s="1"/>
  <c r="G227" i="1"/>
  <c r="G233" i="1" s="1"/>
  <c r="K211" i="1"/>
  <c r="L209" i="1"/>
  <c r="L88" i="46" s="1"/>
  <c r="K68" i="47"/>
  <c r="E101" i="46"/>
  <c r="K88" i="46"/>
  <c r="K99" i="3"/>
  <c r="K98" i="3"/>
  <c r="K94" i="3"/>
  <c r="K95" i="3"/>
  <c r="K67" i="47"/>
  <c r="K86" i="46"/>
  <c r="D64" i="47"/>
  <c r="D73" i="47" s="1"/>
  <c r="D227" i="1"/>
  <c r="D233" i="1" s="1"/>
  <c r="K97" i="3"/>
  <c r="K100" i="3"/>
  <c r="K96" i="3"/>
  <c r="L118" i="46"/>
  <c r="L119" i="46"/>
  <c r="L120" i="46"/>
  <c r="D115" i="46"/>
  <c r="D114" i="46"/>
  <c r="D116" i="46"/>
  <c r="K66" i="46"/>
  <c r="K68" i="46"/>
  <c r="K67" i="46"/>
  <c r="E114" i="46"/>
  <c r="E126" i="46" s="1"/>
  <c r="E115" i="46"/>
  <c r="E127" i="46" s="1"/>
  <c r="E116" i="46"/>
  <c r="E128" i="46" s="1"/>
  <c r="Z112" i="46"/>
  <c r="Z111" i="46"/>
  <c r="T240" i="1"/>
  <c r="I69" i="24"/>
  <c r="T218" i="1"/>
  <c r="O84" i="24"/>
  <c r="E113" i="46"/>
  <c r="W112" i="46" s="1"/>
  <c r="E79" i="47"/>
  <c r="G101" i="46"/>
  <c r="E89" i="3"/>
  <c r="D92" i="3"/>
  <c r="E87" i="24"/>
  <c r="E96" i="24" s="1"/>
  <c r="E88" i="24"/>
  <c r="E97" i="24" s="1"/>
  <c r="D63" i="24"/>
  <c r="D72" i="24" s="1"/>
  <c r="E112" i="3"/>
  <c r="E91" i="47"/>
  <c r="E100" i="47" s="1"/>
  <c r="E64" i="47"/>
  <c r="E73" i="47" s="1"/>
  <c r="D90" i="3"/>
  <c r="D83" i="46"/>
  <c r="D95" i="46" s="1"/>
  <c r="D62" i="24"/>
  <c r="D71" i="24" s="1"/>
  <c r="D88" i="3"/>
  <c r="E86" i="24"/>
  <c r="E95" i="24" s="1"/>
  <c r="E282" i="1"/>
  <c r="E64" i="24"/>
  <c r="E73" i="24" s="1"/>
  <c r="E90" i="3"/>
  <c r="E202" i="1"/>
  <c r="E90" i="47"/>
  <c r="E99" i="47" s="1"/>
  <c r="E83" i="46"/>
  <c r="E95" i="46" s="1"/>
  <c r="D82" i="46"/>
  <c r="D94" i="46" s="1"/>
  <c r="D89" i="3"/>
  <c r="E115" i="3"/>
  <c r="E93" i="3"/>
  <c r="E62" i="24"/>
  <c r="E71" i="24" s="1"/>
  <c r="E91" i="3"/>
  <c r="D65" i="47"/>
  <c r="D74" i="47" s="1"/>
  <c r="E84" i="46"/>
  <c r="E96" i="46" s="1"/>
  <c r="D84" i="46"/>
  <c r="D96" i="46" s="1"/>
  <c r="D202" i="1"/>
  <c r="E201" i="1"/>
  <c r="D93" i="3"/>
  <c r="D64" i="24"/>
  <c r="D73" i="24" s="1"/>
  <c r="D91" i="3"/>
  <c r="E114" i="3"/>
  <c r="E113" i="3"/>
  <c r="E92" i="3"/>
  <c r="E63" i="24"/>
  <c r="E72" i="24" s="1"/>
  <c r="E88" i="3"/>
  <c r="E65" i="47"/>
  <c r="E74" i="47" s="1"/>
  <c r="G79" i="47"/>
  <c r="G113" i="46"/>
  <c r="Y111" i="46" s="1"/>
  <c r="H64" i="24"/>
  <c r="H73" i="24" s="1"/>
  <c r="G92" i="3"/>
  <c r="G90" i="3"/>
  <c r="D102" i="3"/>
  <c r="D98" i="46"/>
  <c r="D110" i="46" s="1"/>
  <c r="D52" i="4"/>
  <c r="H65" i="47"/>
  <c r="H74" i="47" s="1"/>
  <c r="H93" i="3"/>
  <c r="H91" i="3"/>
  <c r="G202" i="1"/>
  <c r="D74" i="24"/>
  <c r="D83" i="24" s="1"/>
  <c r="D106" i="3"/>
  <c r="D103" i="3"/>
  <c r="G65" i="47"/>
  <c r="G74" i="47" s="1"/>
  <c r="G82" i="46"/>
  <c r="G94" i="46" s="1"/>
  <c r="H84" i="46"/>
  <c r="H96" i="46" s="1"/>
  <c r="H62" i="24"/>
  <c r="H71" i="24" s="1"/>
  <c r="G93" i="3"/>
  <c r="G88" i="3"/>
  <c r="D76" i="24"/>
  <c r="D85" i="24" s="1"/>
  <c r="L85" i="24" s="1"/>
  <c r="H64" i="47"/>
  <c r="H73" i="47" s="1"/>
  <c r="G84" i="46"/>
  <c r="G96" i="46" s="1"/>
  <c r="H202" i="1"/>
  <c r="H92" i="3"/>
  <c r="H89" i="3"/>
  <c r="G64" i="24"/>
  <c r="G73" i="24" s="1"/>
  <c r="D75" i="24"/>
  <c r="D84" i="24" s="1"/>
  <c r="D51" i="4"/>
  <c r="G64" i="47"/>
  <c r="G73" i="47" s="1"/>
  <c r="D100" i="46"/>
  <c r="D112" i="46" s="1"/>
  <c r="D101" i="3"/>
  <c r="G280" i="1"/>
  <c r="G307" i="1" s="1"/>
  <c r="G306" i="1"/>
  <c r="H201" i="1"/>
  <c r="H63" i="24"/>
  <c r="H72" i="24" s="1"/>
  <c r="H90" i="3"/>
  <c r="G63" i="24"/>
  <c r="G72" i="24" s="1"/>
  <c r="G62" i="24"/>
  <c r="G71" i="24" s="1"/>
  <c r="G89" i="3"/>
  <c r="D105" i="3"/>
  <c r="D50" i="4"/>
  <c r="D78" i="47"/>
  <c r="D87" i="47" s="1"/>
  <c r="H83" i="46"/>
  <c r="H95" i="46" s="1"/>
  <c r="D99" i="46"/>
  <c r="D111" i="46" s="1"/>
  <c r="D267" i="1"/>
  <c r="D273" i="1" s="1"/>
  <c r="D242" i="1"/>
  <c r="D104" i="3"/>
  <c r="H88" i="3"/>
  <c r="G91" i="3"/>
  <c r="H280" i="1"/>
  <c r="H306" i="1"/>
  <c r="E241" i="1"/>
  <c r="D49" i="4"/>
  <c r="D77" i="47"/>
  <c r="D86" i="47" s="1"/>
  <c r="T86" i="47" s="1"/>
  <c r="D70" i="3"/>
  <c r="D19" i="47"/>
  <c r="E49" i="46"/>
  <c r="J109" i="46"/>
  <c r="D53" i="46"/>
  <c r="I68" i="24"/>
  <c r="I220" i="1"/>
  <c r="E53" i="46"/>
  <c r="D25" i="46"/>
  <c r="D57" i="46"/>
  <c r="H56" i="3"/>
  <c r="L103" i="46"/>
  <c r="L102" i="46"/>
  <c r="L104" i="46"/>
  <c r="J100" i="46"/>
  <c r="J112" i="46" s="1"/>
  <c r="J99" i="46"/>
  <c r="J111" i="46" s="1"/>
  <c r="J98" i="46"/>
  <c r="G41" i="47"/>
  <c r="I92" i="46"/>
  <c r="I91" i="46"/>
  <c r="I90" i="46"/>
  <c r="D56" i="3"/>
  <c r="H61" i="3"/>
  <c r="E56" i="3"/>
  <c r="E61" i="3"/>
  <c r="G56" i="3"/>
  <c r="D61" i="3"/>
  <c r="I30" i="3"/>
  <c r="K106" i="46"/>
  <c r="K108" i="46"/>
  <c r="K107" i="46"/>
  <c r="G61" i="3"/>
  <c r="G38" i="47"/>
  <c r="E41" i="47"/>
  <c r="D41" i="47"/>
  <c r="I22" i="47"/>
  <c r="D38" i="47"/>
  <c r="G53" i="46"/>
  <c r="H49" i="46"/>
  <c r="I21" i="46"/>
  <c r="H53" i="46"/>
  <c r="K105" i="46"/>
  <c r="E93" i="46"/>
  <c r="D49" i="46"/>
  <c r="I110" i="46"/>
  <c r="I113" i="46" s="1"/>
  <c r="AA110" i="46" s="1"/>
  <c r="I101" i="46"/>
  <c r="I29" i="46"/>
  <c r="H93" i="46"/>
  <c r="G49" i="46"/>
  <c r="D93" i="46"/>
  <c r="K121" i="46"/>
  <c r="I25" i="46"/>
  <c r="J69" i="46"/>
  <c r="G93" i="46"/>
  <c r="I19" i="47"/>
  <c r="J53" i="47"/>
  <c r="H41" i="47"/>
  <c r="D91" i="47"/>
  <c r="D90" i="47"/>
  <c r="K51" i="47"/>
  <c r="K52" i="47"/>
  <c r="L258" i="1"/>
  <c r="K83" i="47"/>
  <c r="K84" i="47"/>
  <c r="I16" i="47"/>
  <c r="I79" i="47"/>
  <c r="E38" i="47"/>
  <c r="J218" i="1"/>
  <c r="I70" i="47"/>
  <c r="I71" i="47"/>
  <c r="L80" i="47"/>
  <c r="L81" i="47"/>
  <c r="L93" i="47"/>
  <c r="L94" i="47"/>
  <c r="J77" i="47"/>
  <c r="J86" i="47" s="1"/>
  <c r="J78" i="47"/>
  <c r="J87" i="47" s="1"/>
  <c r="H38" i="47"/>
  <c r="K240" i="1"/>
  <c r="K267" i="1" s="1"/>
  <c r="K273" i="1" s="1"/>
  <c r="J103" i="3"/>
  <c r="J106" i="3"/>
  <c r="J101" i="3"/>
  <c r="J242" i="1"/>
  <c r="J102" i="3"/>
  <c r="J105" i="3"/>
  <c r="J104" i="3"/>
  <c r="M249" i="1"/>
  <c r="L108" i="3"/>
  <c r="L251" i="1"/>
  <c r="L110" i="3"/>
  <c r="L107" i="3"/>
  <c r="L109" i="3"/>
  <c r="L111" i="3"/>
  <c r="L117" i="3"/>
  <c r="L121" i="3"/>
  <c r="L118" i="3"/>
  <c r="L116" i="3"/>
  <c r="L120" i="3"/>
  <c r="L122" i="3"/>
  <c r="L119" i="3"/>
  <c r="E281" i="1"/>
  <c r="D112" i="3"/>
  <c r="D114" i="3"/>
  <c r="D86" i="24"/>
  <c r="D88" i="24"/>
  <c r="D113" i="3"/>
  <c r="D115" i="3"/>
  <c r="D282" i="1"/>
  <c r="D87" i="24"/>
  <c r="L160" i="1"/>
  <c r="K74" i="3"/>
  <c r="K71" i="3"/>
  <c r="K73" i="3"/>
  <c r="K162" i="1"/>
  <c r="K72" i="3"/>
  <c r="K75" i="3"/>
  <c r="M84" i="24"/>
  <c r="O83" i="24"/>
  <c r="M83" i="24"/>
  <c r="M289" i="1"/>
  <c r="L291" i="1"/>
  <c r="L123" i="3"/>
  <c r="L217" i="1"/>
  <c r="P217" i="1"/>
  <c r="L276" i="1"/>
  <c r="P276" i="1"/>
  <c r="O276" i="1"/>
  <c r="N217" i="1"/>
  <c r="M217" i="1"/>
  <c r="N276" i="1"/>
  <c r="J217" i="1"/>
  <c r="K217" i="1"/>
  <c r="O217" i="1"/>
  <c r="K276" i="1"/>
  <c r="J276" i="1"/>
  <c r="M276" i="1"/>
  <c r="F288" i="1"/>
  <c r="F289" i="1" s="1"/>
  <c r="F248" i="1"/>
  <c r="F249" i="1" s="1"/>
  <c r="J272" i="1" l="1"/>
  <c r="J271" i="1" s="1"/>
  <c r="J270" i="1"/>
  <c r="J269" i="1" s="1"/>
  <c r="L86" i="46"/>
  <c r="L99" i="3"/>
  <c r="L98" i="3"/>
  <c r="L94" i="3"/>
  <c r="L87" i="46"/>
  <c r="L211" i="1"/>
  <c r="L96" i="3"/>
  <c r="L95" i="3"/>
  <c r="L68" i="47"/>
  <c r="L100" i="3"/>
  <c r="L97" i="3"/>
  <c r="M209" i="1"/>
  <c r="M88" i="46" s="1"/>
  <c r="L67" i="47"/>
  <c r="H307" i="1"/>
  <c r="H313" i="1" s="1"/>
  <c r="J273" i="1"/>
  <c r="G91" i="47"/>
  <c r="G100" i="47" s="1"/>
  <c r="G313" i="1"/>
  <c r="N313" i="1"/>
  <c r="K89" i="46"/>
  <c r="G282" i="1"/>
  <c r="G113" i="3"/>
  <c r="G112" i="3"/>
  <c r="G86" i="24"/>
  <c r="G95" i="24" s="1"/>
  <c r="Z113" i="46"/>
  <c r="H114" i="46"/>
  <c r="H126" i="46" s="1"/>
  <c r="H115" i="46"/>
  <c r="H127" i="46" s="1"/>
  <c r="H116" i="46"/>
  <c r="H128" i="46" s="1"/>
  <c r="F118" i="46"/>
  <c r="F119" i="46"/>
  <c r="F120" i="46"/>
  <c r="L67" i="46"/>
  <c r="L66" i="46"/>
  <c r="L68" i="46"/>
  <c r="M118" i="46"/>
  <c r="M119" i="46"/>
  <c r="M120" i="46"/>
  <c r="E117" i="46"/>
  <c r="G114" i="46"/>
  <c r="G126" i="46" s="1"/>
  <c r="G115" i="46"/>
  <c r="G127" i="46" s="1"/>
  <c r="G116" i="46"/>
  <c r="G128" i="46" s="1"/>
  <c r="T110" i="46"/>
  <c r="T87" i="47"/>
  <c r="E129" i="46"/>
  <c r="W127" i="46" s="1"/>
  <c r="AA111" i="46"/>
  <c r="W110" i="46"/>
  <c r="W111" i="46"/>
  <c r="Y110" i="46"/>
  <c r="Y112" i="46"/>
  <c r="AA112" i="46"/>
  <c r="T112" i="46"/>
  <c r="T111" i="46"/>
  <c r="D97" i="46"/>
  <c r="V96" i="46" s="1"/>
  <c r="E85" i="46"/>
  <c r="E228" i="1"/>
  <c r="H113" i="3"/>
  <c r="I83" i="46"/>
  <c r="I95" i="46" s="1"/>
  <c r="T95" i="46" s="1"/>
  <c r="T200" i="1"/>
  <c r="M96" i="24"/>
  <c r="E101" i="47"/>
  <c r="E102" i="47" s="1"/>
  <c r="D113" i="46"/>
  <c r="V111" i="46" s="1"/>
  <c r="D85" i="46"/>
  <c r="I202" i="1"/>
  <c r="E52" i="4"/>
  <c r="H85" i="46"/>
  <c r="G90" i="47"/>
  <c r="G87" i="24"/>
  <c r="G96" i="24" s="1"/>
  <c r="H115" i="3"/>
  <c r="G114" i="3"/>
  <c r="G115" i="3"/>
  <c r="L84" i="24"/>
  <c r="G88" i="24"/>
  <c r="G97" i="24" s="1"/>
  <c r="H91" i="47"/>
  <c r="H100" i="47" s="1"/>
  <c r="L83" i="24"/>
  <c r="D101" i="46"/>
  <c r="I91" i="3"/>
  <c r="I84" i="46"/>
  <c r="I96" i="46" s="1"/>
  <c r="T96" i="46" s="1"/>
  <c r="D61" i="4"/>
  <c r="G85" i="46"/>
  <c r="H228" i="1"/>
  <c r="I62" i="24"/>
  <c r="I71" i="24" s="1"/>
  <c r="I88" i="3"/>
  <c r="E268" i="1"/>
  <c r="H112" i="3"/>
  <c r="D62" i="4"/>
  <c r="H90" i="47"/>
  <c r="H99" i="47" s="1"/>
  <c r="I82" i="46"/>
  <c r="I94" i="46" s="1"/>
  <c r="T94" i="46" s="1"/>
  <c r="J200" i="1"/>
  <c r="H281" i="1"/>
  <c r="H114" i="3"/>
  <c r="I93" i="3"/>
  <c r="I92" i="3"/>
  <c r="I63" i="24"/>
  <c r="I72" i="24" s="1"/>
  <c r="H88" i="24"/>
  <c r="H97" i="24" s="1"/>
  <c r="E50" i="4"/>
  <c r="I90" i="3"/>
  <c r="I64" i="47"/>
  <c r="I73" i="47" s="1"/>
  <c r="H86" i="24"/>
  <c r="H95" i="24" s="1"/>
  <c r="I89" i="3"/>
  <c r="H87" i="24"/>
  <c r="H96" i="24" s="1"/>
  <c r="E51" i="4"/>
  <c r="I65" i="47"/>
  <c r="I74" i="47" s="1"/>
  <c r="I64" i="24"/>
  <c r="I73" i="24" s="1"/>
  <c r="H282" i="1"/>
  <c r="E49" i="4"/>
  <c r="D79" i="47"/>
  <c r="H97" i="46"/>
  <c r="K98" i="46"/>
  <c r="K100" i="46"/>
  <c r="K112" i="46" s="1"/>
  <c r="K99" i="46"/>
  <c r="K111" i="46" s="1"/>
  <c r="F104" i="46"/>
  <c r="F103" i="46"/>
  <c r="F102" i="46"/>
  <c r="M104" i="46"/>
  <c r="M103" i="46"/>
  <c r="M102" i="46"/>
  <c r="L107" i="46"/>
  <c r="L106" i="46"/>
  <c r="L108" i="46"/>
  <c r="M86" i="46"/>
  <c r="J92" i="46"/>
  <c r="J91" i="46"/>
  <c r="J90" i="46"/>
  <c r="G97" i="46"/>
  <c r="K53" i="47"/>
  <c r="K109" i="46"/>
  <c r="L121" i="46"/>
  <c r="D117" i="46"/>
  <c r="L105" i="46"/>
  <c r="J110" i="46"/>
  <c r="J113" i="46" s="1"/>
  <c r="AB111" i="46" s="1"/>
  <c r="J101" i="46"/>
  <c r="E97" i="46"/>
  <c r="I93" i="46"/>
  <c r="K69" i="46"/>
  <c r="I90" i="47"/>
  <c r="F80" i="47"/>
  <c r="F81" i="47"/>
  <c r="L51" i="47"/>
  <c r="L52" i="47"/>
  <c r="M80" i="47"/>
  <c r="M81" i="47"/>
  <c r="M258" i="1"/>
  <c r="L83" i="47"/>
  <c r="L84" i="47"/>
  <c r="F94" i="47"/>
  <c r="F93" i="47"/>
  <c r="M93" i="47"/>
  <c r="M94" i="47"/>
  <c r="M98" i="47"/>
  <c r="F98" i="47" s="1"/>
  <c r="M95" i="47"/>
  <c r="F95" i="47" s="1"/>
  <c r="M68" i="47"/>
  <c r="J79" i="47"/>
  <c r="J71" i="47"/>
  <c r="J70" i="47"/>
  <c r="K218" i="1"/>
  <c r="J220" i="1"/>
  <c r="D92" i="47"/>
  <c r="K77" i="47"/>
  <c r="K86" i="47" s="1"/>
  <c r="K78" i="47"/>
  <c r="K87" i="47" s="1"/>
  <c r="L240" i="1"/>
  <c r="L267" i="1" s="1"/>
  <c r="L273" i="1" s="1"/>
  <c r="K104" i="3"/>
  <c r="K106" i="3"/>
  <c r="K242" i="1"/>
  <c r="K102" i="3"/>
  <c r="K101" i="3"/>
  <c r="K105" i="3"/>
  <c r="K103" i="3"/>
  <c r="M108" i="3"/>
  <c r="M111" i="3"/>
  <c r="M107" i="3"/>
  <c r="M109" i="3"/>
  <c r="M251" i="1"/>
  <c r="N249" i="1"/>
  <c r="M110" i="3"/>
  <c r="M100" i="3"/>
  <c r="M96" i="3"/>
  <c r="M99" i="3"/>
  <c r="M118" i="3"/>
  <c r="M122" i="3"/>
  <c r="M117" i="3"/>
  <c r="M121" i="3"/>
  <c r="M116" i="3"/>
  <c r="M120" i="3"/>
  <c r="M119" i="3"/>
  <c r="F119" i="3"/>
  <c r="F118" i="3"/>
  <c r="F122" i="3"/>
  <c r="F120" i="3"/>
  <c r="F117" i="3"/>
  <c r="F121" i="3"/>
  <c r="F116" i="3"/>
  <c r="I115" i="3"/>
  <c r="I86" i="24"/>
  <c r="I88" i="24"/>
  <c r="M160" i="1"/>
  <c r="L75" i="3"/>
  <c r="L73" i="3"/>
  <c r="L74" i="3"/>
  <c r="L71" i="3"/>
  <c r="L72" i="3"/>
  <c r="L162" i="1"/>
  <c r="M95" i="24"/>
  <c r="M97" i="24"/>
  <c r="N289" i="1"/>
  <c r="M123" i="3"/>
  <c r="M291" i="1"/>
  <c r="G250" i="1"/>
  <c r="F77" i="24"/>
  <c r="F79" i="24"/>
  <c r="F109" i="3"/>
  <c r="F108" i="3"/>
  <c r="F78" i="24"/>
  <c r="F107" i="3"/>
  <c r="F110" i="3"/>
  <c r="F111" i="3"/>
  <c r="G290" i="1"/>
  <c r="F90" i="24"/>
  <c r="F89" i="24"/>
  <c r="F91" i="24"/>
  <c r="F123" i="3"/>
  <c r="F290" i="1"/>
  <c r="F291" i="1"/>
  <c r="F250" i="1"/>
  <c r="F251" i="1"/>
  <c r="M95" i="3" l="1"/>
  <c r="M97" i="3"/>
  <c r="M98" i="3"/>
  <c r="M67" i="47"/>
  <c r="M87" i="46"/>
  <c r="M94" i="3"/>
  <c r="M211" i="1"/>
  <c r="N209" i="1"/>
  <c r="L89" i="46"/>
  <c r="O313" i="1"/>
  <c r="J227" i="1"/>
  <c r="J233" i="1" s="1"/>
  <c r="O95" i="24"/>
  <c r="N118" i="46"/>
  <c r="N119" i="46"/>
  <c r="N120" i="46"/>
  <c r="M68" i="46"/>
  <c r="M67" i="46"/>
  <c r="M66" i="46"/>
  <c r="T73" i="47"/>
  <c r="T74" i="47"/>
  <c r="W99" i="47"/>
  <c r="G99" i="47"/>
  <c r="G101" i="47" s="1"/>
  <c r="Y100" i="47" s="1"/>
  <c r="W100" i="47"/>
  <c r="W128" i="46"/>
  <c r="W126" i="46"/>
  <c r="AA113" i="46"/>
  <c r="W113" i="46"/>
  <c r="Y113" i="46"/>
  <c r="AB110" i="46"/>
  <c r="AB112" i="46"/>
  <c r="T113" i="46"/>
  <c r="V110" i="46"/>
  <c r="V112" i="46"/>
  <c r="V95" i="46"/>
  <c r="V94" i="46"/>
  <c r="W94" i="46"/>
  <c r="W95" i="46"/>
  <c r="W96" i="46"/>
  <c r="Z94" i="46"/>
  <c r="Z96" i="46"/>
  <c r="Z95" i="46"/>
  <c r="Y94" i="46"/>
  <c r="Y95" i="46"/>
  <c r="Y96" i="46"/>
  <c r="T227" i="1"/>
  <c r="H117" i="46"/>
  <c r="I91" i="47"/>
  <c r="T280" i="1"/>
  <c r="H101" i="47"/>
  <c r="H102" i="47" s="1"/>
  <c r="I112" i="3"/>
  <c r="I282" i="1"/>
  <c r="E62" i="4"/>
  <c r="I114" i="3"/>
  <c r="I113" i="3"/>
  <c r="E61" i="4"/>
  <c r="I87" i="24"/>
  <c r="J280" i="1"/>
  <c r="J82" i="46"/>
  <c r="J94" i="46" s="1"/>
  <c r="G129" i="46"/>
  <c r="Y127" i="46" s="1"/>
  <c r="G117" i="46"/>
  <c r="J64" i="47"/>
  <c r="J73" i="47" s="1"/>
  <c r="J93" i="3"/>
  <c r="J90" i="3"/>
  <c r="K200" i="1"/>
  <c r="J65" i="47"/>
  <c r="J74" i="47" s="1"/>
  <c r="J92" i="3"/>
  <c r="J89" i="3"/>
  <c r="J84" i="46"/>
  <c r="J96" i="46" s="1"/>
  <c r="I85" i="46"/>
  <c r="J91" i="3"/>
  <c r="J83" i="46"/>
  <c r="J95" i="46" s="1"/>
  <c r="J88" i="3"/>
  <c r="J202" i="1"/>
  <c r="H308" i="1"/>
  <c r="P95" i="24"/>
  <c r="I228" i="1"/>
  <c r="I97" i="46"/>
  <c r="J93" i="46"/>
  <c r="L109" i="46"/>
  <c r="M105" i="46"/>
  <c r="M121" i="46"/>
  <c r="N88" i="46"/>
  <c r="N87" i="46"/>
  <c r="N86" i="46"/>
  <c r="M108" i="46"/>
  <c r="M107" i="46"/>
  <c r="M106" i="46"/>
  <c r="I117" i="46"/>
  <c r="N104" i="46"/>
  <c r="N103" i="46"/>
  <c r="N102" i="46"/>
  <c r="L99" i="46"/>
  <c r="L111" i="46" s="1"/>
  <c r="L98" i="46"/>
  <c r="L100" i="46"/>
  <c r="L112" i="46" s="1"/>
  <c r="K90" i="46"/>
  <c r="K92" i="46"/>
  <c r="K91" i="46"/>
  <c r="K110" i="46"/>
  <c r="K113" i="46" s="1"/>
  <c r="AC110" i="46" s="1"/>
  <c r="K101" i="46"/>
  <c r="L69" i="46"/>
  <c r="M89" i="46"/>
  <c r="F121" i="46"/>
  <c r="F105" i="46"/>
  <c r="M51" i="47"/>
  <c r="M52" i="47"/>
  <c r="L218" i="1"/>
  <c r="K70" i="47"/>
  <c r="K71" i="47"/>
  <c r="K220" i="1"/>
  <c r="N93" i="47"/>
  <c r="N94" i="47"/>
  <c r="N98" i="47"/>
  <c r="G98" i="47" s="1"/>
  <c r="N95" i="47"/>
  <c r="G95" i="47" s="1"/>
  <c r="N68" i="47"/>
  <c r="N67" i="47"/>
  <c r="L53" i="47"/>
  <c r="L59" i="47" s="1"/>
  <c r="N80" i="47"/>
  <c r="N81" i="47"/>
  <c r="L77" i="47"/>
  <c r="L86" i="47" s="1"/>
  <c r="L78" i="47"/>
  <c r="L87" i="47" s="1"/>
  <c r="K79" i="47"/>
  <c r="N258" i="1"/>
  <c r="M84" i="47"/>
  <c r="M83" i="47"/>
  <c r="M240" i="1"/>
  <c r="M267" i="1" s="1"/>
  <c r="M273" i="1" s="1"/>
  <c r="L102" i="3"/>
  <c r="L105" i="3"/>
  <c r="L242" i="1"/>
  <c r="L101" i="3"/>
  <c r="L106" i="3"/>
  <c r="L104" i="3"/>
  <c r="L103" i="3"/>
  <c r="O249" i="1"/>
  <c r="N107" i="3"/>
  <c r="N109" i="3"/>
  <c r="N108" i="3"/>
  <c r="N251" i="1"/>
  <c r="N110" i="3"/>
  <c r="N111" i="3"/>
  <c r="O209" i="1"/>
  <c r="N95" i="3"/>
  <c r="N94" i="3"/>
  <c r="N211" i="1"/>
  <c r="N98" i="3"/>
  <c r="N97" i="3"/>
  <c r="N96" i="3"/>
  <c r="N99" i="3"/>
  <c r="N100" i="3"/>
  <c r="N119" i="3"/>
  <c r="N118" i="3"/>
  <c r="N122" i="3"/>
  <c r="N116" i="3"/>
  <c r="N117" i="3"/>
  <c r="N121" i="3"/>
  <c r="N120" i="3"/>
  <c r="N160" i="1"/>
  <c r="M73" i="3"/>
  <c r="M71" i="3"/>
  <c r="M162" i="1"/>
  <c r="M72" i="3"/>
  <c r="M74" i="3"/>
  <c r="M75" i="3"/>
  <c r="P96" i="24"/>
  <c r="P97" i="24"/>
  <c r="O96" i="24"/>
  <c r="O97" i="24"/>
  <c r="O289" i="1"/>
  <c r="N291" i="1"/>
  <c r="N123" i="3"/>
  <c r="J114" i="3" l="1"/>
  <c r="J113" i="3"/>
  <c r="J91" i="47"/>
  <c r="K280" i="1"/>
  <c r="K116" i="46" s="1"/>
  <c r="J115" i="3"/>
  <c r="K84" i="46"/>
  <c r="K96" i="46" s="1"/>
  <c r="K227" i="1"/>
  <c r="K233" i="1" s="1"/>
  <c r="P313" i="1"/>
  <c r="K65" i="47"/>
  <c r="K74" i="47" s="1"/>
  <c r="J112" i="3"/>
  <c r="J90" i="47"/>
  <c r="K89" i="3"/>
  <c r="L200" i="1"/>
  <c r="L84" i="46" s="1"/>
  <c r="K90" i="3"/>
  <c r="K93" i="3"/>
  <c r="K82" i="46"/>
  <c r="K94" i="46" s="1"/>
  <c r="K202" i="1"/>
  <c r="K92" i="3"/>
  <c r="K64" i="47"/>
  <c r="K73" i="47" s="1"/>
  <c r="K88" i="3"/>
  <c r="K91" i="3"/>
  <c r="K83" i="46"/>
  <c r="K95" i="46" s="1"/>
  <c r="O118" i="46"/>
  <c r="O119" i="46"/>
  <c r="O120" i="46"/>
  <c r="N68" i="46"/>
  <c r="N67" i="46"/>
  <c r="N66" i="46"/>
  <c r="J114" i="46"/>
  <c r="J115" i="46"/>
  <c r="J116" i="46"/>
  <c r="Z99" i="47"/>
  <c r="G102" i="47"/>
  <c r="Y102" i="47" s="1"/>
  <c r="Y99" i="47"/>
  <c r="Y101" i="47" s="1"/>
  <c r="Z100" i="47"/>
  <c r="W101" i="47"/>
  <c r="W129" i="46"/>
  <c r="Y126" i="46"/>
  <c r="Y128" i="46"/>
  <c r="H129" i="46"/>
  <c r="Z126" i="46" s="1"/>
  <c r="AB113" i="46"/>
  <c r="V113" i="46"/>
  <c r="AC112" i="46"/>
  <c r="AC111" i="46"/>
  <c r="J85" i="46"/>
  <c r="Z97" i="46"/>
  <c r="V97" i="46"/>
  <c r="Y97" i="46"/>
  <c r="AA94" i="46"/>
  <c r="AA96" i="46"/>
  <c r="AA95" i="46"/>
  <c r="T97" i="46"/>
  <c r="W97" i="46"/>
  <c r="J282" i="1"/>
  <c r="J228" i="1"/>
  <c r="M53" i="47"/>
  <c r="N108" i="46"/>
  <c r="N107" i="46"/>
  <c r="N106" i="46"/>
  <c r="O86" i="46"/>
  <c r="O88" i="46"/>
  <c r="O87" i="46"/>
  <c r="O102" i="46"/>
  <c r="O104" i="46"/>
  <c r="O103" i="46"/>
  <c r="M100" i="46"/>
  <c r="M112" i="46" s="1"/>
  <c r="M99" i="46"/>
  <c r="M111" i="46" s="1"/>
  <c r="M98" i="46"/>
  <c r="L91" i="46"/>
  <c r="L90" i="46"/>
  <c r="L92" i="46"/>
  <c r="N121" i="46"/>
  <c r="L110" i="46"/>
  <c r="L113" i="46" s="1"/>
  <c r="AD110" i="46" s="1"/>
  <c r="L101" i="46"/>
  <c r="N89" i="46"/>
  <c r="M69" i="46"/>
  <c r="N105" i="46"/>
  <c r="M109" i="46"/>
  <c r="K93" i="46"/>
  <c r="J97" i="46"/>
  <c r="O67" i="47"/>
  <c r="O68" i="47"/>
  <c r="N51" i="47"/>
  <c r="N52" i="47"/>
  <c r="O81" i="47"/>
  <c r="O80" i="47"/>
  <c r="L79" i="47"/>
  <c r="M77" i="47"/>
  <c r="M86" i="47" s="1"/>
  <c r="M78" i="47"/>
  <c r="M87" i="47" s="1"/>
  <c r="O258" i="1"/>
  <c r="N83" i="47"/>
  <c r="N84" i="47"/>
  <c r="M218" i="1"/>
  <c r="L70" i="47"/>
  <c r="L71" i="47"/>
  <c r="L220" i="1"/>
  <c r="O93" i="47"/>
  <c r="O94" i="47"/>
  <c r="O98" i="47"/>
  <c r="H98" i="47" s="1"/>
  <c r="O95" i="47"/>
  <c r="H95" i="47" s="1"/>
  <c r="P209" i="1"/>
  <c r="O96" i="3"/>
  <c r="O95" i="3"/>
  <c r="O100" i="3"/>
  <c r="O94" i="3"/>
  <c r="O97" i="3"/>
  <c r="O98" i="3"/>
  <c r="O99" i="3"/>
  <c r="O211" i="1"/>
  <c r="P249" i="1"/>
  <c r="O251" i="1"/>
  <c r="O109" i="3"/>
  <c r="O107" i="3"/>
  <c r="O110" i="3"/>
  <c r="O108" i="3"/>
  <c r="O111" i="3"/>
  <c r="N240" i="1"/>
  <c r="N267" i="1" s="1"/>
  <c r="N273" i="1" s="1"/>
  <c r="M242" i="1"/>
  <c r="M104" i="3"/>
  <c r="M101" i="3"/>
  <c r="M103" i="3"/>
  <c r="M105" i="3"/>
  <c r="M102" i="3"/>
  <c r="M106" i="3"/>
  <c r="O116" i="3"/>
  <c r="O120" i="3"/>
  <c r="O117" i="3"/>
  <c r="O119" i="3"/>
  <c r="O121" i="3"/>
  <c r="O118" i="3"/>
  <c r="O122" i="3"/>
  <c r="O160" i="1"/>
  <c r="N73" i="3"/>
  <c r="N162" i="1"/>
  <c r="N72" i="3"/>
  <c r="N75" i="3"/>
  <c r="N71" i="3"/>
  <c r="N74" i="3"/>
  <c r="P289" i="1"/>
  <c r="O123" i="3"/>
  <c r="O291" i="1"/>
  <c r="F159" i="1"/>
  <c r="F160" i="1" s="1"/>
  <c r="F156" i="1"/>
  <c r="F298" i="1"/>
  <c r="F257" i="1"/>
  <c r="F258" i="1" s="1"/>
  <c r="F208" i="1"/>
  <c r="F209" i="1" s="1"/>
  <c r="F177" i="1"/>
  <c r="F178" i="1" s="1"/>
  <c r="F83" i="1"/>
  <c r="F84" i="1" s="1"/>
  <c r="J232" i="1" l="1"/>
  <c r="J231" i="1" s="1"/>
  <c r="J230" i="1"/>
  <c r="J229" i="1" s="1"/>
  <c r="K112" i="3"/>
  <c r="K282" i="1"/>
  <c r="L280" i="1"/>
  <c r="L116" i="46" s="1"/>
  <c r="K90" i="47"/>
  <c r="K113" i="3"/>
  <c r="K114" i="3"/>
  <c r="K115" i="46"/>
  <c r="K91" i="47"/>
  <c r="K114" i="46"/>
  <c r="K117" i="46" s="1"/>
  <c r="K115" i="3"/>
  <c r="L92" i="3"/>
  <c r="L64" i="47"/>
  <c r="L73" i="47" s="1"/>
  <c r="L65" i="47"/>
  <c r="L74" i="47" s="1"/>
  <c r="L227" i="1"/>
  <c r="L233" i="1" s="1"/>
  <c r="Q313" i="1"/>
  <c r="L91" i="3"/>
  <c r="L83" i="46"/>
  <c r="L95" i="46" s="1"/>
  <c r="L202" i="1"/>
  <c r="M200" i="1"/>
  <c r="N200" i="1" s="1"/>
  <c r="L88" i="3"/>
  <c r="L93" i="3"/>
  <c r="L82" i="46"/>
  <c r="L89" i="3"/>
  <c r="L90" i="3"/>
  <c r="L96" i="46"/>
  <c r="K85" i="46"/>
  <c r="K228" i="1"/>
  <c r="J117" i="46"/>
  <c r="P118" i="46"/>
  <c r="P119" i="46"/>
  <c r="P120" i="46"/>
  <c r="F36" i="46"/>
  <c r="F35" i="46"/>
  <c r="F34" i="46"/>
  <c r="F122" i="46"/>
  <c r="F123" i="46"/>
  <c r="F124" i="46"/>
  <c r="F68" i="46"/>
  <c r="F67" i="46"/>
  <c r="F66" i="46"/>
  <c r="O66" i="46"/>
  <c r="O68" i="46"/>
  <c r="O67" i="46"/>
  <c r="L114" i="46"/>
  <c r="Z101" i="47"/>
  <c r="Y129" i="46"/>
  <c r="Z127" i="46"/>
  <c r="Z128" i="46"/>
  <c r="AC113" i="46"/>
  <c r="AD111" i="46"/>
  <c r="AD112" i="46"/>
  <c r="AA97" i="46"/>
  <c r="AB95" i="46"/>
  <c r="AB94" i="46"/>
  <c r="AB96" i="46"/>
  <c r="F74" i="46"/>
  <c r="F76" i="46"/>
  <c r="F75" i="46"/>
  <c r="M92" i="46"/>
  <c r="M91" i="46"/>
  <c r="M90" i="46"/>
  <c r="P87" i="46"/>
  <c r="P86" i="46"/>
  <c r="P88" i="46"/>
  <c r="O106" i="46"/>
  <c r="O108" i="46"/>
  <c r="O107" i="46"/>
  <c r="F88" i="46"/>
  <c r="F87" i="46"/>
  <c r="F86" i="46"/>
  <c r="F108" i="46"/>
  <c r="F107" i="46"/>
  <c r="F106" i="46"/>
  <c r="N100" i="46"/>
  <c r="N112" i="46" s="1"/>
  <c r="N99" i="46"/>
  <c r="N111" i="46" s="1"/>
  <c r="N98" i="46"/>
  <c r="P103" i="46"/>
  <c r="P102" i="46"/>
  <c r="P104" i="46"/>
  <c r="M110" i="46"/>
  <c r="M113" i="46" s="1"/>
  <c r="AE110" i="46" s="1"/>
  <c r="M101" i="46"/>
  <c r="O121" i="46"/>
  <c r="N109" i="46"/>
  <c r="N69" i="46"/>
  <c r="L93" i="46"/>
  <c r="O105" i="46"/>
  <c r="K97" i="46"/>
  <c r="O89" i="46"/>
  <c r="F68" i="47"/>
  <c r="F67" i="47"/>
  <c r="F83" i="47"/>
  <c r="F84" i="47"/>
  <c r="F27" i="47"/>
  <c r="F26" i="47"/>
  <c r="F97" i="47"/>
  <c r="F96" i="47"/>
  <c r="N53" i="47"/>
  <c r="F52" i="24"/>
  <c r="F51" i="47"/>
  <c r="F52" i="47"/>
  <c r="P67" i="47"/>
  <c r="P68" i="47"/>
  <c r="F58" i="47"/>
  <c r="F57" i="47"/>
  <c r="O51" i="47"/>
  <c r="O52" i="47"/>
  <c r="N78" i="47"/>
  <c r="N87" i="47" s="1"/>
  <c r="N77" i="47"/>
  <c r="N86" i="47" s="1"/>
  <c r="P80" i="47"/>
  <c r="P81" i="47"/>
  <c r="M79" i="47"/>
  <c r="N218" i="1"/>
  <c r="M71" i="47"/>
  <c r="M70" i="47"/>
  <c r="M220" i="1"/>
  <c r="P258" i="1"/>
  <c r="O83" i="47"/>
  <c r="O84" i="47"/>
  <c r="P93" i="47"/>
  <c r="P94" i="47"/>
  <c r="P98" i="47"/>
  <c r="I98" i="47" s="1"/>
  <c r="P95" i="47"/>
  <c r="I95" i="47" s="1"/>
  <c r="O240" i="1"/>
  <c r="O267" i="1" s="1"/>
  <c r="O273" i="1" s="1"/>
  <c r="N101" i="3"/>
  <c r="N102" i="3"/>
  <c r="N242" i="1"/>
  <c r="N104" i="3"/>
  <c r="N105" i="3"/>
  <c r="N103" i="3"/>
  <c r="N106" i="3"/>
  <c r="Q249" i="1"/>
  <c r="P111" i="3"/>
  <c r="P110" i="3"/>
  <c r="P109" i="3"/>
  <c r="P251" i="1"/>
  <c r="P107" i="3"/>
  <c r="P108" i="3"/>
  <c r="Q209" i="1"/>
  <c r="P94" i="3"/>
  <c r="P211" i="1"/>
  <c r="P96" i="3"/>
  <c r="P99" i="3"/>
  <c r="P98" i="3"/>
  <c r="P100" i="3"/>
  <c r="P95" i="3"/>
  <c r="P97" i="3"/>
  <c r="P117" i="3"/>
  <c r="P121" i="3"/>
  <c r="P116" i="3"/>
  <c r="P120" i="3"/>
  <c r="P119" i="3"/>
  <c r="P118" i="3"/>
  <c r="P122" i="3"/>
  <c r="P160" i="1"/>
  <c r="O71" i="3"/>
  <c r="O73" i="3"/>
  <c r="O72" i="3"/>
  <c r="O162" i="1"/>
  <c r="O75" i="3"/>
  <c r="O74" i="3"/>
  <c r="Q289" i="1"/>
  <c r="P291" i="1"/>
  <c r="P123" i="3"/>
  <c r="F28" i="24"/>
  <c r="F26" i="24"/>
  <c r="F27" i="24"/>
  <c r="G299" i="1"/>
  <c r="F92" i="24"/>
  <c r="F94" i="24"/>
  <c r="F93" i="24"/>
  <c r="G210" i="1"/>
  <c r="F95" i="3"/>
  <c r="F97" i="3"/>
  <c r="F96" i="3"/>
  <c r="F98" i="3"/>
  <c r="F94" i="3"/>
  <c r="F66" i="24"/>
  <c r="F65" i="24"/>
  <c r="F67" i="24"/>
  <c r="F99" i="3"/>
  <c r="F100" i="3"/>
  <c r="G259" i="1"/>
  <c r="F81" i="24"/>
  <c r="F82" i="24"/>
  <c r="F80" i="24"/>
  <c r="F72" i="3"/>
  <c r="F75" i="3"/>
  <c r="F74" i="3"/>
  <c r="F71" i="3"/>
  <c r="F73" i="3"/>
  <c r="F51" i="24"/>
  <c r="F50" i="24"/>
  <c r="G179" i="1"/>
  <c r="F56" i="24"/>
  <c r="F57" i="24"/>
  <c r="F58" i="24"/>
  <c r="F162" i="1"/>
  <c r="G161" i="1"/>
  <c r="F86" i="1"/>
  <c r="G85" i="1"/>
  <c r="F161" i="1"/>
  <c r="F300" i="1"/>
  <c r="F299" i="1"/>
  <c r="F259" i="1"/>
  <c r="F260" i="1"/>
  <c r="F211" i="1"/>
  <c r="F210" i="1"/>
  <c r="F179" i="1"/>
  <c r="F180" i="1"/>
  <c r="F85" i="1"/>
  <c r="K230" i="1" l="1"/>
  <c r="K229" i="1" s="1"/>
  <c r="K232" i="1"/>
  <c r="K231" i="1" s="1"/>
  <c r="M280" i="1"/>
  <c r="M114" i="46" s="1"/>
  <c r="L115" i="46"/>
  <c r="L117" i="46" s="1"/>
  <c r="L91" i="47"/>
  <c r="L90" i="47"/>
  <c r="L228" i="1"/>
  <c r="N227" i="1"/>
  <c r="N233" i="1" s="1"/>
  <c r="M82" i="46"/>
  <c r="M94" i="46" s="1"/>
  <c r="M90" i="3"/>
  <c r="R313" i="1"/>
  <c r="S313" i="1"/>
  <c r="M84" i="46"/>
  <c r="M96" i="46" s="1"/>
  <c r="M227" i="1"/>
  <c r="M233" i="1" s="1"/>
  <c r="M91" i="3"/>
  <c r="M88" i="3"/>
  <c r="M92" i="3"/>
  <c r="M64" i="47"/>
  <c r="M73" i="47" s="1"/>
  <c r="M83" i="46"/>
  <c r="M95" i="46" s="1"/>
  <c r="M89" i="3"/>
  <c r="M93" i="3"/>
  <c r="M202" i="1"/>
  <c r="M65" i="47"/>
  <c r="M74" i="47" s="1"/>
  <c r="L85" i="46"/>
  <c r="L94" i="46"/>
  <c r="L97" i="46" s="1"/>
  <c r="M115" i="46"/>
  <c r="Q118" i="46"/>
  <c r="Q119" i="46"/>
  <c r="Q120" i="46"/>
  <c r="P67" i="46"/>
  <c r="P66" i="46"/>
  <c r="P68" i="46"/>
  <c r="Z129" i="46"/>
  <c r="AD113" i="46"/>
  <c r="AE112" i="46"/>
  <c r="AE111" i="46"/>
  <c r="AC94" i="46"/>
  <c r="AC95" i="46"/>
  <c r="AC96" i="46"/>
  <c r="AB97" i="46"/>
  <c r="P107" i="46"/>
  <c r="P106" i="46"/>
  <c r="P108" i="46"/>
  <c r="Q88" i="46"/>
  <c r="Q87" i="46"/>
  <c r="Q86" i="46"/>
  <c r="Q104" i="46"/>
  <c r="Q103" i="46"/>
  <c r="Q102" i="46"/>
  <c r="N92" i="46"/>
  <c r="N91" i="46"/>
  <c r="N90" i="46"/>
  <c r="O98" i="46"/>
  <c r="O100" i="46"/>
  <c r="O112" i="46" s="1"/>
  <c r="O99" i="46"/>
  <c r="O111" i="46" s="1"/>
  <c r="N82" i="46"/>
  <c r="N84" i="46"/>
  <c r="N83" i="46"/>
  <c r="F59" i="47"/>
  <c r="O53" i="47"/>
  <c r="F28" i="47"/>
  <c r="P121" i="46"/>
  <c r="O69" i="46"/>
  <c r="F69" i="46"/>
  <c r="P89" i="46"/>
  <c r="F125" i="46"/>
  <c r="F37" i="46"/>
  <c r="P105" i="46"/>
  <c r="F109" i="46"/>
  <c r="O109" i="46"/>
  <c r="M93" i="46"/>
  <c r="N110" i="46"/>
  <c r="N113" i="46" s="1"/>
  <c r="AF110" i="46" s="1"/>
  <c r="N101" i="46"/>
  <c r="F77" i="46"/>
  <c r="F33" i="46"/>
  <c r="F89" i="46"/>
  <c r="N79" i="47"/>
  <c r="N64" i="47"/>
  <c r="N65" i="47"/>
  <c r="Q67" i="47"/>
  <c r="Q68" i="47"/>
  <c r="Q80" i="47"/>
  <c r="Q81" i="47"/>
  <c r="O218" i="1"/>
  <c r="N71" i="47"/>
  <c r="N70" i="47"/>
  <c r="N220" i="1"/>
  <c r="F53" i="47"/>
  <c r="Q93" i="47"/>
  <c r="Q94" i="47"/>
  <c r="Q98" i="47"/>
  <c r="J98" i="47" s="1"/>
  <c r="Q95" i="47"/>
  <c r="J95" i="47" s="1"/>
  <c r="O77" i="47"/>
  <c r="O86" i="47" s="1"/>
  <c r="O78" i="47"/>
  <c r="O87" i="47" s="1"/>
  <c r="P51" i="47"/>
  <c r="P52" i="47"/>
  <c r="Q258" i="1"/>
  <c r="P83" i="47"/>
  <c r="P84" i="47"/>
  <c r="R209" i="1"/>
  <c r="Q98" i="3"/>
  <c r="Q211" i="1"/>
  <c r="Q96" i="3"/>
  <c r="Q99" i="3"/>
  <c r="Q97" i="3"/>
  <c r="Q95" i="3"/>
  <c r="Q100" i="3"/>
  <c r="Q94" i="3"/>
  <c r="Q107" i="3"/>
  <c r="Q111" i="3"/>
  <c r="Q110" i="3"/>
  <c r="Q251" i="1"/>
  <c r="R249" i="1"/>
  <c r="Q108" i="3"/>
  <c r="Q109" i="3"/>
  <c r="P240" i="1"/>
  <c r="P267" i="1" s="1"/>
  <c r="P273" i="1" s="1"/>
  <c r="O104" i="3"/>
  <c r="O106" i="3"/>
  <c r="O102" i="3"/>
  <c r="O242" i="1"/>
  <c r="O103" i="3"/>
  <c r="O105" i="3"/>
  <c r="O101" i="3"/>
  <c r="Q118" i="3"/>
  <c r="Q122" i="3"/>
  <c r="Q117" i="3"/>
  <c r="Q121" i="3"/>
  <c r="Q116" i="3"/>
  <c r="Q120" i="3"/>
  <c r="Q119" i="3"/>
  <c r="Q160" i="1"/>
  <c r="P73" i="3"/>
  <c r="P162" i="1"/>
  <c r="P72" i="3"/>
  <c r="P75" i="3"/>
  <c r="P71" i="3"/>
  <c r="P74" i="3"/>
  <c r="O200" i="1"/>
  <c r="N90" i="3"/>
  <c r="N93" i="3"/>
  <c r="N88" i="3"/>
  <c r="N92" i="3"/>
  <c r="N91" i="3"/>
  <c r="N89" i="3"/>
  <c r="N202" i="1"/>
  <c r="R289" i="1"/>
  <c r="Q123" i="3"/>
  <c r="Q291" i="1"/>
  <c r="F294" i="1"/>
  <c r="F254" i="1"/>
  <c r="F174" i="1"/>
  <c r="F80" i="1"/>
  <c r="M92" i="47" l="1"/>
  <c r="M91" i="47"/>
  <c r="M90" i="47"/>
  <c r="M116" i="46"/>
  <c r="M117" i="46" s="1"/>
  <c r="L230" i="1"/>
  <c r="L229" i="1" s="1"/>
  <c r="L232" i="1"/>
  <c r="L231" i="1" s="1"/>
  <c r="N280" i="1"/>
  <c r="N114" i="46" s="1"/>
  <c r="N96" i="46"/>
  <c r="O227" i="1"/>
  <c r="O233" i="1" s="1"/>
  <c r="M85" i="46"/>
  <c r="M228" i="1"/>
  <c r="N95" i="46"/>
  <c r="N73" i="47"/>
  <c r="N74" i="47"/>
  <c r="N94" i="46"/>
  <c r="R118" i="46"/>
  <c r="R119" i="46"/>
  <c r="R120" i="46"/>
  <c r="Q68" i="46"/>
  <c r="Q67" i="46"/>
  <c r="Q66" i="46"/>
  <c r="AE113" i="46"/>
  <c r="AF112" i="46"/>
  <c r="AF111" i="46"/>
  <c r="AD96" i="46"/>
  <c r="AD94" i="46"/>
  <c r="AD95" i="46"/>
  <c r="AC97" i="46"/>
  <c r="N85" i="46"/>
  <c r="N93" i="46"/>
  <c r="Q121" i="46"/>
  <c r="O82" i="46"/>
  <c r="O84" i="46"/>
  <c r="O83" i="46"/>
  <c r="R88" i="46"/>
  <c r="R87" i="46"/>
  <c r="R86" i="46"/>
  <c r="P53" i="47"/>
  <c r="P99" i="46"/>
  <c r="P111" i="46" s="1"/>
  <c r="P98" i="46"/>
  <c r="P100" i="46"/>
  <c r="P112" i="46" s="1"/>
  <c r="R104" i="46"/>
  <c r="R103" i="46"/>
  <c r="R102" i="46"/>
  <c r="Q108" i="46"/>
  <c r="Q107" i="46"/>
  <c r="Q106" i="46"/>
  <c r="O90" i="46"/>
  <c r="O92" i="46"/>
  <c r="O91" i="46"/>
  <c r="M97" i="46"/>
  <c r="P109" i="46"/>
  <c r="Q105" i="46"/>
  <c r="P69" i="46"/>
  <c r="O110" i="46"/>
  <c r="O113" i="46" s="1"/>
  <c r="AG110" i="46" s="1"/>
  <c r="O101" i="46"/>
  <c r="Q89" i="46"/>
  <c r="Q52" i="47"/>
  <c r="Q51" i="47"/>
  <c r="P77" i="47"/>
  <c r="P86" i="47" s="1"/>
  <c r="P78" i="47"/>
  <c r="P87" i="47" s="1"/>
  <c r="R80" i="47"/>
  <c r="R81" i="47"/>
  <c r="R258" i="1"/>
  <c r="Q83" i="47"/>
  <c r="Q84" i="47"/>
  <c r="O79" i="47"/>
  <c r="P218" i="1"/>
  <c r="O70" i="47"/>
  <c r="O71" i="47"/>
  <c r="O220" i="1"/>
  <c r="R94" i="47"/>
  <c r="R93" i="47"/>
  <c r="R95" i="47"/>
  <c r="K95" i="47" s="1"/>
  <c r="R98" i="47"/>
  <c r="K98" i="47" s="1"/>
  <c r="O64" i="47"/>
  <c r="O73" i="47" s="1"/>
  <c r="O65" i="47"/>
  <c r="O74" i="47" s="1"/>
  <c r="R67" i="47"/>
  <c r="R68" i="47"/>
  <c r="Q240" i="1"/>
  <c r="Q267" i="1" s="1"/>
  <c r="Q273" i="1" s="1"/>
  <c r="P101" i="3"/>
  <c r="P106" i="3"/>
  <c r="P242" i="1"/>
  <c r="P103" i="3"/>
  <c r="P105" i="3"/>
  <c r="P102" i="3"/>
  <c r="P104" i="3"/>
  <c r="S249" i="1"/>
  <c r="U249" i="1" s="1"/>
  <c r="R251" i="1"/>
  <c r="R109" i="3"/>
  <c r="R108" i="3"/>
  <c r="R111" i="3"/>
  <c r="R107" i="3"/>
  <c r="R110" i="3"/>
  <c r="S209" i="1"/>
  <c r="U209" i="1" s="1"/>
  <c r="R95" i="3"/>
  <c r="R94" i="3"/>
  <c r="R97" i="3"/>
  <c r="R96" i="3"/>
  <c r="R98" i="3"/>
  <c r="R211" i="1"/>
  <c r="R99" i="3"/>
  <c r="R100" i="3"/>
  <c r="R119" i="3"/>
  <c r="R116" i="3"/>
  <c r="R118" i="3"/>
  <c r="R122" i="3"/>
  <c r="R120" i="3"/>
  <c r="R117" i="3"/>
  <c r="R121" i="3"/>
  <c r="R160" i="1"/>
  <c r="Q71" i="3"/>
  <c r="Q73" i="3"/>
  <c r="Q72" i="3"/>
  <c r="Q162" i="1"/>
  <c r="Q74" i="3"/>
  <c r="Q75" i="3"/>
  <c r="N228" i="1"/>
  <c r="P200" i="1"/>
  <c r="P227" i="1" s="1"/>
  <c r="P233" i="1" s="1"/>
  <c r="O88" i="3"/>
  <c r="O202" i="1"/>
  <c r="O92" i="3"/>
  <c r="O91" i="3"/>
  <c r="O90" i="3"/>
  <c r="O89" i="3"/>
  <c r="O93" i="3"/>
  <c r="S289" i="1"/>
  <c r="R123" i="3"/>
  <c r="R291" i="1"/>
  <c r="AJ34" i="3"/>
  <c r="AI34" i="3"/>
  <c r="AH34" i="3"/>
  <c r="AG34" i="3"/>
  <c r="AF34" i="3"/>
  <c r="AE34" i="3"/>
  <c r="AD34" i="3"/>
  <c r="AC34" i="3"/>
  <c r="AB34" i="3"/>
  <c r="AA34" i="3"/>
  <c r="Z34" i="3"/>
  <c r="Y34" i="3"/>
  <c r="H34" i="3" s="1"/>
  <c r="H35" i="3" s="1"/>
  <c r="X34" i="3"/>
  <c r="G34" i="3" s="1"/>
  <c r="G35" i="3" s="1"/>
  <c r="W34" i="3"/>
  <c r="V34" i="3"/>
  <c r="E34" i="3" s="1"/>
  <c r="E35" i="3" s="1"/>
  <c r="U34" i="3"/>
  <c r="D34" i="3" s="1"/>
  <c r="D35" i="3" s="1"/>
  <c r="U24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U5" i="3"/>
  <c r="N91" i="47" l="1"/>
  <c r="N90" i="47"/>
  <c r="O280" i="1"/>
  <c r="O116" i="46" s="1"/>
  <c r="N92" i="47"/>
  <c r="G92" i="47" s="1"/>
  <c r="N116" i="46"/>
  <c r="N115" i="46"/>
  <c r="N230" i="1"/>
  <c r="N232" i="1"/>
  <c r="M232" i="1"/>
  <c r="M231" i="1" s="1"/>
  <c r="M230" i="1"/>
  <c r="M229" i="1" s="1"/>
  <c r="O95" i="46"/>
  <c r="O94" i="46"/>
  <c r="O96" i="46"/>
  <c r="AD97" i="46"/>
  <c r="U289" i="1"/>
  <c r="S118" i="46"/>
  <c r="S119" i="46"/>
  <c r="S120" i="46"/>
  <c r="O115" i="46"/>
  <c r="O114" i="46"/>
  <c r="R68" i="46"/>
  <c r="R67" i="46"/>
  <c r="R66" i="46"/>
  <c r="AF113" i="46"/>
  <c r="AG112" i="46"/>
  <c r="AG111" i="46"/>
  <c r="AE94" i="46"/>
  <c r="AE95" i="46"/>
  <c r="AE96" i="46"/>
  <c r="R105" i="46"/>
  <c r="R89" i="46"/>
  <c r="S86" i="46"/>
  <c r="S88" i="46"/>
  <c r="S87" i="46"/>
  <c r="S102" i="46"/>
  <c r="S104" i="46"/>
  <c r="S103" i="46"/>
  <c r="P91" i="46"/>
  <c r="P90" i="46"/>
  <c r="P92" i="46"/>
  <c r="P83" i="46"/>
  <c r="P82" i="46"/>
  <c r="P84" i="46"/>
  <c r="Q100" i="46"/>
  <c r="Q112" i="46" s="1"/>
  <c r="Q99" i="46"/>
  <c r="Q111" i="46" s="1"/>
  <c r="Q98" i="46"/>
  <c r="R108" i="46"/>
  <c r="R107" i="46"/>
  <c r="R106" i="46"/>
  <c r="O85" i="46"/>
  <c r="N97" i="46"/>
  <c r="R121" i="46"/>
  <c r="Q69" i="46"/>
  <c r="P110" i="46"/>
  <c r="P113" i="46" s="1"/>
  <c r="AH110" i="46" s="1"/>
  <c r="P101" i="46"/>
  <c r="O93" i="46"/>
  <c r="Q109" i="46"/>
  <c r="S68" i="47"/>
  <c r="S67" i="47"/>
  <c r="S81" i="47"/>
  <c r="S80" i="47"/>
  <c r="S258" i="1"/>
  <c r="R83" i="47"/>
  <c r="R84" i="47"/>
  <c r="O90" i="47"/>
  <c r="O91" i="47"/>
  <c r="R51" i="47"/>
  <c r="R52" i="47"/>
  <c r="Q218" i="1"/>
  <c r="P70" i="47"/>
  <c r="P71" i="47"/>
  <c r="P220" i="1"/>
  <c r="P64" i="47"/>
  <c r="P65" i="47"/>
  <c r="Q77" i="47"/>
  <c r="Q86" i="47" s="1"/>
  <c r="Q78" i="47"/>
  <c r="Q87" i="47" s="1"/>
  <c r="P79" i="47"/>
  <c r="S93" i="47"/>
  <c r="S94" i="47"/>
  <c r="S95" i="47"/>
  <c r="L95" i="47" s="1"/>
  <c r="E95" i="47" s="1"/>
  <c r="S98" i="47"/>
  <c r="L98" i="47" s="1"/>
  <c r="E98" i="47" s="1"/>
  <c r="Q53" i="47"/>
  <c r="S94" i="3"/>
  <c r="S95" i="3"/>
  <c r="S211" i="1"/>
  <c r="S98" i="3"/>
  <c r="S99" i="3"/>
  <c r="S96" i="3"/>
  <c r="S97" i="3"/>
  <c r="S100" i="3"/>
  <c r="S251" i="1"/>
  <c r="S107" i="3"/>
  <c r="S109" i="3"/>
  <c r="S111" i="3"/>
  <c r="S110" i="3"/>
  <c r="S108" i="3"/>
  <c r="R240" i="1"/>
  <c r="R267" i="1" s="1"/>
  <c r="R273" i="1" s="1"/>
  <c r="Q101" i="3"/>
  <c r="Q103" i="3"/>
  <c r="Q105" i="3"/>
  <c r="Q102" i="3"/>
  <c r="Q106" i="3"/>
  <c r="Q242" i="1"/>
  <c r="Q104" i="3"/>
  <c r="S116" i="3"/>
  <c r="S120" i="3"/>
  <c r="S119" i="3"/>
  <c r="S118" i="3"/>
  <c r="S122" i="3"/>
  <c r="S117" i="3"/>
  <c r="S121" i="3"/>
  <c r="S160" i="1"/>
  <c r="R74" i="3"/>
  <c r="R71" i="3"/>
  <c r="R162" i="1"/>
  <c r="R73" i="3"/>
  <c r="R75" i="3"/>
  <c r="R72" i="3"/>
  <c r="Q200" i="1"/>
  <c r="Q227" i="1" s="1"/>
  <c r="Q233" i="1" s="1"/>
  <c r="P89" i="3"/>
  <c r="P202" i="1"/>
  <c r="P91" i="3"/>
  <c r="P88" i="3"/>
  <c r="P92" i="3"/>
  <c r="P90" i="3"/>
  <c r="P93" i="3"/>
  <c r="O228" i="1"/>
  <c r="S291" i="1"/>
  <c r="S123" i="3"/>
  <c r="AJ45" i="3"/>
  <c r="X6" i="3"/>
  <c r="AF6" i="3"/>
  <c r="U6" i="3"/>
  <c r="Y6" i="3"/>
  <c r="AC6" i="3"/>
  <c r="AG6" i="3"/>
  <c r="Z6" i="3"/>
  <c r="AH6" i="3"/>
  <c r="V6" i="3"/>
  <c r="AD6" i="3"/>
  <c r="W6" i="3"/>
  <c r="AA6" i="3"/>
  <c r="AE6" i="3"/>
  <c r="AI6" i="3"/>
  <c r="AB6" i="3"/>
  <c r="AJ6" i="3"/>
  <c r="AJ11" i="3"/>
  <c r="P280" i="1" l="1"/>
  <c r="O92" i="47"/>
  <c r="H92" i="47" s="1"/>
  <c r="N117" i="46"/>
  <c r="N231" i="1"/>
  <c r="N229" i="1"/>
  <c r="O230" i="1"/>
  <c r="O232" i="1"/>
  <c r="U258" i="1"/>
  <c r="P96" i="46"/>
  <c r="P74" i="47"/>
  <c r="P95" i="46"/>
  <c r="P73" i="47"/>
  <c r="P94" i="46"/>
  <c r="U160" i="1"/>
  <c r="S66" i="46"/>
  <c r="S68" i="46"/>
  <c r="S67" i="46"/>
  <c r="P114" i="46"/>
  <c r="P115" i="46"/>
  <c r="P116" i="46"/>
  <c r="AG113" i="46"/>
  <c r="AH112" i="46"/>
  <c r="AH111" i="46"/>
  <c r="AF95" i="46"/>
  <c r="AF96" i="46"/>
  <c r="AF94" i="46"/>
  <c r="AE97" i="46"/>
  <c r="R100" i="46"/>
  <c r="R112" i="46" s="1"/>
  <c r="R99" i="46"/>
  <c r="R111" i="46" s="1"/>
  <c r="R98" i="46"/>
  <c r="Q84" i="46"/>
  <c r="Q83" i="46"/>
  <c r="Q82" i="46"/>
  <c r="Q92" i="46"/>
  <c r="Q91" i="46"/>
  <c r="Q90" i="46"/>
  <c r="S106" i="46"/>
  <c r="S108" i="46"/>
  <c r="S107" i="46"/>
  <c r="R53" i="47"/>
  <c r="R59" i="47" s="1"/>
  <c r="S121" i="46"/>
  <c r="P93" i="46"/>
  <c r="O117" i="46"/>
  <c r="P85" i="46"/>
  <c r="R69" i="46"/>
  <c r="S105" i="46"/>
  <c r="S89" i="46"/>
  <c r="Q110" i="46"/>
  <c r="Q113" i="46" s="1"/>
  <c r="AI110" i="46" s="1"/>
  <c r="Q101" i="46"/>
  <c r="O97" i="46"/>
  <c r="R109" i="46"/>
  <c r="R218" i="1"/>
  <c r="Q70" i="47"/>
  <c r="Q71" i="47"/>
  <c r="Q220" i="1"/>
  <c r="Q280" i="1"/>
  <c r="P90" i="47"/>
  <c r="P91" i="47"/>
  <c r="P92" i="47"/>
  <c r="I92" i="47" s="1"/>
  <c r="S51" i="47"/>
  <c r="S52" i="47"/>
  <c r="R77" i="47"/>
  <c r="R86" i="47" s="1"/>
  <c r="R78" i="47"/>
  <c r="R87" i="47" s="1"/>
  <c r="Q64" i="47"/>
  <c r="Q73" i="47" s="1"/>
  <c r="Q65" i="47"/>
  <c r="Q74" i="47" s="1"/>
  <c r="Q79" i="47"/>
  <c r="S83" i="47"/>
  <c r="S84" i="47"/>
  <c r="S240" i="1"/>
  <c r="U240" i="1" s="1"/>
  <c r="R101" i="3"/>
  <c r="R102" i="3"/>
  <c r="R242" i="1"/>
  <c r="R104" i="3"/>
  <c r="R105" i="3"/>
  <c r="R103" i="3"/>
  <c r="R106" i="3"/>
  <c r="S162" i="1"/>
  <c r="S71" i="3"/>
  <c r="S73" i="3"/>
  <c r="S72" i="3"/>
  <c r="S75" i="3"/>
  <c r="S74" i="3"/>
  <c r="P228" i="1"/>
  <c r="R200" i="1"/>
  <c r="Q89" i="3"/>
  <c r="Q90" i="3"/>
  <c r="Q202" i="1"/>
  <c r="Q92" i="3"/>
  <c r="Q88" i="3"/>
  <c r="Q91" i="3"/>
  <c r="Q93" i="3"/>
  <c r="F62" i="1"/>
  <c r="F65" i="1"/>
  <c r="F66" i="1" s="1"/>
  <c r="O231" i="1" l="1"/>
  <c r="O229" i="1"/>
  <c r="P230" i="1"/>
  <c r="P232" i="1"/>
  <c r="R227" i="1"/>
  <c r="R233" i="1" s="1"/>
  <c r="S267" i="1"/>
  <c r="S273" i="1" s="1"/>
  <c r="Q94" i="46"/>
  <c r="Q95" i="46"/>
  <c r="Q96" i="46"/>
  <c r="Q115" i="46"/>
  <c r="Q114" i="46"/>
  <c r="Q116" i="46"/>
  <c r="F28" i="46"/>
  <c r="F27" i="46"/>
  <c r="F26" i="46"/>
  <c r="AH113" i="46"/>
  <c r="AI111" i="46"/>
  <c r="AI112" i="46"/>
  <c r="AG94" i="46"/>
  <c r="AG96" i="46"/>
  <c r="AG95" i="46"/>
  <c r="AF97" i="46"/>
  <c r="S109" i="46"/>
  <c r="R84" i="46"/>
  <c r="R83" i="46"/>
  <c r="R82" i="46"/>
  <c r="S98" i="46"/>
  <c r="S100" i="46"/>
  <c r="S112" i="46" s="1"/>
  <c r="S99" i="46"/>
  <c r="S111" i="46" s="1"/>
  <c r="R92" i="46"/>
  <c r="R91" i="46"/>
  <c r="R90" i="46"/>
  <c r="Q85" i="46"/>
  <c r="R110" i="46"/>
  <c r="R113" i="46" s="1"/>
  <c r="AJ110" i="46" s="1"/>
  <c r="R101" i="46"/>
  <c r="S69" i="46"/>
  <c r="Q93" i="46"/>
  <c r="P117" i="46"/>
  <c r="P97" i="46"/>
  <c r="S218" i="1"/>
  <c r="U218" i="1" s="1"/>
  <c r="R70" i="47"/>
  <c r="R71" i="47"/>
  <c r="R220" i="1"/>
  <c r="S77" i="47"/>
  <c r="S86" i="47" s="1"/>
  <c r="S78" i="47"/>
  <c r="S87" i="47" s="1"/>
  <c r="R79" i="47"/>
  <c r="R280" i="1"/>
  <c r="Q90" i="47"/>
  <c r="Q91" i="47"/>
  <c r="Q92" i="47"/>
  <c r="J92" i="47" s="1"/>
  <c r="F21" i="47"/>
  <c r="F20" i="47"/>
  <c r="R65" i="47"/>
  <c r="R74" i="47" s="1"/>
  <c r="R64" i="47"/>
  <c r="S53" i="47"/>
  <c r="S101" i="3"/>
  <c r="S104" i="3"/>
  <c r="S242" i="1"/>
  <c r="S105" i="3"/>
  <c r="S103" i="3"/>
  <c r="S106" i="3"/>
  <c r="S102" i="3"/>
  <c r="Q228" i="1"/>
  <c r="S200" i="1"/>
  <c r="R88" i="3"/>
  <c r="R91" i="3"/>
  <c r="R92" i="3"/>
  <c r="R202" i="1"/>
  <c r="R89" i="3"/>
  <c r="R93" i="3"/>
  <c r="R90" i="3"/>
  <c r="F39" i="3"/>
  <c r="F38" i="3"/>
  <c r="F37" i="3"/>
  <c r="F36" i="3"/>
  <c r="F25" i="24"/>
  <c r="F40" i="3"/>
  <c r="F67" i="1"/>
  <c r="G67" i="1"/>
  <c r="F68" i="1"/>
  <c r="P229" i="1" l="1"/>
  <c r="P231" i="1"/>
  <c r="Q230" i="1"/>
  <c r="Q232" i="1"/>
  <c r="U200" i="1"/>
  <c r="S227" i="1"/>
  <c r="S233" i="1" s="1"/>
  <c r="R73" i="47"/>
  <c r="R95" i="46"/>
  <c r="R94" i="46"/>
  <c r="R96" i="46"/>
  <c r="R114" i="46"/>
  <c r="R115" i="46"/>
  <c r="R116" i="46"/>
  <c r="U87" i="47"/>
  <c r="U86" i="47"/>
  <c r="AI113" i="46"/>
  <c r="U111" i="46"/>
  <c r="U112" i="46"/>
  <c r="AJ111" i="46"/>
  <c r="AJ112" i="46"/>
  <c r="AH96" i="46"/>
  <c r="AH95" i="46"/>
  <c r="AH94" i="46"/>
  <c r="AG97" i="46"/>
  <c r="S90" i="46"/>
  <c r="S92" i="46"/>
  <c r="S91" i="46"/>
  <c r="F41" i="3"/>
  <c r="S82" i="46"/>
  <c r="S84" i="46"/>
  <c r="S96" i="46" s="1"/>
  <c r="U96" i="46" s="1"/>
  <c r="S83" i="46"/>
  <c r="S95" i="46" s="1"/>
  <c r="U95" i="46" s="1"/>
  <c r="F22" i="47"/>
  <c r="R93" i="46"/>
  <c r="F29" i="46"/>
  <c r="S110" i="46"/>
  <c r="S101" i="46"/>
  <c r="R85" i="46"/>
  <c r="Q117" i="46"/>
  <c r="Q97" i="46"/>
  <c r="S64" i="47"/>
  <c r="S65" i="47"/>
  <c r="S70" i="47"/>
  <c r="S71" i="47"/>
  <c r="S220" i="1"/>
  <c r="S280" i="1"/>
  <c r="R90" i="47"/>
  <c r="R91" i="47"/>
  <c r="R92" i="47"/>
  <c r="K92" i="47" s="1"/>
  <c r="S79" i="47"/>
  <c r="R228" i="1"/>
  <c r="S202" i="1"/>
  <c r="S88" i="3"/>
  <c r="S91" i="3"/>
  <c r="S89" i="3"/>
  <c r="S92" i="3"/>
  <c r="S90" i="3"/>
  <c r="S93" i="3"/>
  <c r="F120" i="1"/>
  <c r="F111" i="1"/>
  <c r="F132" i="1"/>
  <c r="F133" i="1" s="1"/>
  <c r="F199" i="1"/>
  <c r="F123" i="1"/>
  <c r="F124" i="1" s="1"/>
  <c r="F114" i="1"/>
  <c r="F115" i="1" s="1"/>
  <c r="Q229" i="1" l="1"/>
  <c r="Q231" i="1"/>
  <c r="R230" i="1"/>
  <c r="R232" i="1"/>
  <c r="R231" i="1" s="1"/>
  <c r="S94" i="46"/>
  <c r="U94" i="46" s="1"/>
  <c r="U227" i="1"/>
  <c r="S73" i="47"/>
  <c r="U73" i="47" s="1"/>
  <c r="S74" i="47"/>
  <c r="U74" i="47" s="1"/>
  <c r="U280" i="1"/>
  <c r="S114" i="46"/>
  <c r="S115" i="46"/>
  <c r="S116" i="46"/>
  <c r="S113" i="46"/>
  <c r="AK111" i="46" s="1"/>
  <c r="U110" i="46"/>
  <c r="AJ113" i="46"/>
  <c r="AH97" i="46"/>
  <c r="AI94" i="46"/>
  <c r="AI95" i="46"/>
  <c r="AI96" i="46"/>
  <c r="F200" i="1"/>
  <c r="F52" i="46"/>
  <c r="F51" i="46"/>
  <c r="F50" i="46"/>
  <c r="F47" i="46"/>
  <c r="F46" i="46"/>
  <c r="F48" i="46"/>
  <c r="F56" i="46"/>
  <c r="F55" i="46"/>
  <c r="F54" i="46"/>
  <c r="S93" i="46"/>
  <c r="S85" i="46"/>
  <c r="R117" i="46"/>
  <c r="R97" i="46"/>
  <c r="F36" i="47"/>
  <c r="F37" i="47"/>
  <c r="F40" i="47"/>
  <c r="F39" i="47"/>
  <c r="S90" i="47"/>
  <c r="S91" i="47"/>
  <c r="S92" i="47"/>
  <c r="L92" i="47" s="1"/>
  <c r="E92" i="47" s="1"/>
  <c r="F43" i="47"/>
  <c r="F42" i="47"/>
  <c r="F64" i="3"/>
  <c r="F63" i="3"/>
  <c r="F62" i="3"/>
  <c r="F65" i="3"/>
  <c r="S228" i="1"/>
  <c r="F141" i="1"/>
  <c r="F142" i="1" s="1"/>
  <c r="G116" i="1"/>
  <c r="F52" i="3"/>
  <c r="F53" i="3"/>
  <c r="F54" i="3"/>
  <c r="F36" i="24"/>
  <c r="F35" i="24"/>
  <c r="F37" i="24"/>
  <c r="F55" i="3"/>
  <c r="G125" i="1"/>
  <c r="F57" i="3"/>
  <c r="F59" i="3"/>
  <c r="F58" i="3"/>
  <c r="F39" i="24"/>
  <c r="F38" i="24"/>
  <c r="F40" i="24"/>
  <c r="F60" i="3"/>
  <c r="G134" i="1"/>
  <c r="F66" i="3"/>
  <c r="F67" i="3"/>
  <c r="F42" i="24"/>
  <c r="F41" i="24"/>
  <c r="F43" i="24"/>
  <c r="F68" i="3"/>
  <c r="F69" i="3"/>
  <c r="F116" i="1"/>
  <c r="F125" i="1"/>
  <c r="F126" i="1"/>
  <c r="F138" i="1"/>
  <c r="F147" i="1"/>
  <c r="F150" i="1"/>
  <c r="F151" i="1" s="1"/>
  <c r="F47" i="1"/>
  <c r="F48" i="1" s="1"/>
  <c r="F117" i="1"/>
  <c r="F236" i="1"/>
  <c r="F196" i="1"/>
  <c r="F129" i="1"/>
  <c r="F53" i="1"/>
  <c r="F239" i="1"/>
  <c r="F135" i="1"/>
  <c r="F56" i="1"/>
  <c r="F57" i="1" s="1"/>
  <c r="R229" i="1" l="1"/>
  <c r="S230" i="1"/>
  <c r="S229" i="1" s="1"/>
  <c r="U229" i="1" s="1"/>
  <c r="S232" i="1"/>
  <c r="S231" i="1" s="1"/>
  <c r="U231" i="1" s="1"/>
  <c r="F82" i="46"/>
  <c r="S75" i="47"/>
  <c r="AK74" i="47" s="1"/>
  <c r="F63" i="24"/>
  <c r="F93" i="3"/>
  <c r="F90" i="3"/>
  <c r="F88" i="3"/>
  <c r="F202" i="1"/>
  <c r="F62" i="24"/>
  <c r="U113" i="46"/>
  <c r="F63" i="46"/>
  <c r="F62" i="46"/>
  <c r="F64" i="46"/>
  <c r="F24" i="46"/>
  <c r="F23" i="46"/>
  <c r="F22" i="46"/>
  <c r="F17" i="24"/>
  <c r="F14" i="24"/>
  <c r="F18" i="24"/>
  <c r="F15" i="24"/>
  <c r="F20" i="46"/>
  <c r="F19" i="46"/>
  <c r="F18" i="46"/>
  <c r="AK110" i="46"/>
  <c r="AK112" i="46"/>
  <c r="AI97" i="46"/>
  <c r="AJ95" i="46"/>
  <c r="AJ94" i="46"/>
  <c r="AJ96" i="46"/>
  <c r="F84" i="46"/>
  <c r="F64" i="47"/>
  <c r="F64" i="24"/>
  <c r="F91" i="3"/>
  <c r="G201" i="1"/>
  <c r="F65" i="47"/>
  <c r="F92" i="3"/>
  <c r="F89" i="3"/>
  <c r="F83" i="46"/>
  <c r="F240" i="1"/>
  <c r="F266" i="1"/>
  <c r="F56" i="3"/>
  <c r="F58" i="46"/>
  <c r="F60" i="46"/>
  <c r="F59" i="46"/>
  <c r="F61" i="3"/>
  <c r="F44" i="47"/>
  <c r="F41" i="47"/>
  <c r="F53" i="46"/>
  <c r="S117" i="46"/>
  <c r="F49" i="46"/>
  <c r="F57" i="46"/>
  <c r="S97" i="46"/>
  <c r="F15" i="47"/>
  <c r="F14" i="47"/>
  <c r="F17" i="47"/>
  <c r="F18" i="47"/>
  <c r="F49" i="47"/>
  <c r="F48" i="47"/>
  <c r="F46" i="47"/>
  <c r="F45" i="47"/>
  <c r="F38" i="47"/>
  <c r="F26" i="3"/>
  <c r="F29" i="3"/>
  <c r="F28" i="3"/>
  <c r="F27" i="3"/>
  <c r="F70" i="3"/>
  <c r="F16" i="24"/>
  <c r="F44" i="24"/>
  <c r="F46" i="24"/>
  <c r="F45" i="24"/>
  <c r="F276" i="1"/>
  <c r="F144" i="1"/>
  <c r="G143" i="1"/>
  <c r="F19" i="24"/>
  <c r="G58" i="1"/>
  <c r="F33" i="3"/>
  <c r="F32" i="3"/>
  <c r="F31" i="3"/>
  <c r="F21" i="24"/>
  <c r="F20" i="24"/>
  <c r="F22" i="24"/>
  <c r="F34" i="3"/>
  <c r="G152" i="1"/>
  <c r="F76" i="3"/>
  <c r="F80" i="3"/>
  <c r="F79" i="3"/>
  <c r="F78" i="3"/>
  <c r="F77" i="3"/>
  <c r="F48" i="24"/>
  <c r="F47" i="24"/>
  <c r="F49" i="24"/>
  <c r="F81" i="3"/>
  <c r="F82" i="3"/>
  <c r="F50" i="1"/>
  <c r="G49" i="1"/>
  <c r="F58" i="1"/>
  <c r="F201" i="1"/>
  <c r="F152" i="1"/>
  <c r="F134" i="1"/>
  <c r="F49" i="1"/>
  <c r="F153" i="1"/>
  <c r="F143" i="1"/>
  <c r="F59" i="1"/>
  <c r="F217" i="1"/>
  <c r="F279" i="1"/>
  <c r="F100" i="46" l="1"/>
  <c r="F112" i="46" s="1"/>
  <c r="F267" i="1"/>
  <c r="F273" i="1" s="1"/>
  <c r="AK73" i="47"/>
  <c r="AK75" i="47" s="1"/>
  <c r="AK113" i="46"/>
  <c r="AJ97" i="46"/>
  <c r="U97" i="46"/>
  <c r="AK94" i="46"/>
  <c r="AK96" i="46"/>
  <c r="AK95" i="46"/>
  <c r="F85" i="46"/>
  <c r="F74" i="24"/>
  <c r="F83" i="24" s="1"/>
  <c r="G241" i="1"/>
  <c r="F75" i="24"/>
  <c r="F84" i="24" s="1"/>
  <c r="F241" i="1"/>
  <c r="F101" i="3"/>
  <c r="F77" i="47"/>
  <c r="F86" i="47" s="1"/>
  <c r="F104" i="3"/>
  <c r="F218" i="1"/>
  <c r="F226" i="1"/>
  <c r="F105" i="3"/>
  <c r="F103" i="3"/>
  <c r="F98" i="46"/>
  <c r="F110" i="46" s="1"/>
  <c r="F99" i="46"/>
  <c r="F111" i="46" s="1"/>
  <c r="F242" i="1"/>
  <c r="F106" i="3"/>
  <c r="F76" i="24"/>
  <c r="F85" i="24" s="1"/>
  <c r="F102" i="3"/>
  <c r="F78" i="47"/>
  <c r="F87" i="47" s="1"/>
  <c r="F280" i="1"/>
  <c r="F307" i="1" s="1"/>
  <c r="F306" i="1"/>
  <c r="F19" i="47"/>
  <c r="F16" i="47"/>
  <c r="F35" i="3"/>
  <c r="F30" i="3"/>
  <c r="F65" i="46"/>
  <c r="F25" i="46"/>
  <c r="F21" i="46"/>
  <c r="F61" i="46"/>
  <c r="F47" i="47"/>
  <c r="G268" i="1" l="1"/>
  <c r="F313" i="1"/>
  <c r="F90" i="46"/>
  <c r="F94" i="46" s="1"/>
  <c r="F227" i="1"/>
  <c r="F233" i="1" s="1"/>
  <c r="F220" i="1"/>
  <c r="F91" i="46"/>
  <c r="F95" i="46" s="1"/>
  <c r="F219" i="1"/>
  <c r="F71" i="47"/>
  <c r="F74" i="47" s="1"/>
  <c r="N83" i="24"/>
  <c r="F91" i="47"/>
  <c r="F100" i="47" s="1"/>
  <c r="F114" i="46"/>
  <c r="F126" i="46" s="1"/>
  <c r="F115" i="46"/>
  <c r="F127" i="46" s="1"/>
  <c r="F116" i="46"/>
  <c r="F128" i="46" s="1"/>
  <c r="AK97" i="46"/>
  <c r="F87" i="24"/>
  <c r="F96" i="24" s="1"/>
  <c r="F281" i="1"/>
  <c r="F86" i="24"/>
  <c r="F95" i="24" s="1"/>
  <c r="N84" i="24"/>
  <c r="F88" i="24"/>
  <c r="F97" i="24" s="1"/>
  <c r="N97" i="24" s="1"/>
  <c r="F113" i="3"/>
  <c r="F68" i="24"/>
  <c r="F71" i="24" s="1"/>
  <c r="G219" i="1"/>
  <c r="F114" i="3"/>
  <c r="F90" i="47"/>
  <c r="F113" i="46"/>
  <c r="F92" i="46"/>
  <c r="F96" i="46" s="1"/>
  <c r="F282" i="1"/>
  <c r="F70" i="24"/>
  <c r="F73" i="24" s="1"/>
  <c r="F69" i="24"/>
  <c r="F72" i="24" s="1"/>
  <c r="F115" i="3"/>
  <c r="G281" i="1"/>
  <c r="F70" i="47"/>
  <c r="F73" i="47" s="1"/>
  <c r="F101" i="46"/>
  <c r="F268" i="1"/>
  <c r="F79" i="47"/>
  <c r="F112" i="3"/>
  <c r="F92" i="47"/>
  <c r="N85" i="24"/>
  <c r="F308" i="1" l="1"/>
  <c r="F228" i="1"/>
  <c r="G228" i="1"/>
  <c r="F99" i="47"/>
  <c r="X110" i="46"/>
  <c r="X112" i="46"/>
  <c r="X111" i="46"/>
  <c r="F93" i="46"/>
  <c r="F97" i="46"/>
  <c r="G308" i="1"/>
  <c r="F117" i="46"/>
  <c r="N95" i="24"/>
  <c r="N96" i="24"/>
  <c r="F101" i="47" l="1"/>
  <c r="F129" i="46"/>
  <c r="X126" i="46" s="1"/>
  <c r="X113" i="46"/>
  <c r="X95" i="46"/>
  <c r="X94" i="46"/>
  <c r="X96" i="46"/>
  <c r="X97" i="46" l="1"/>
  <c r="X100" i="47"/>
  <c r="F102" i="47"/>
  <c r="X99" i="47"/>
  <c r="X127" i="46"/>
  <c r="X128" i="46"/>
  <c r="S282" i="1"/>
  <c r="S113" i="3"/>
  <c r="S114" i="3"/>
  <c r="S112" i="3"/>
  <c r="S115" i="3"/>
  <c r="L114" i="3"/>
  <c r="L115" i="3"/>
  <c r="L113" i="3"/>
  <c r="L282" i="1"/>
  <c r="L112" i="3"/>
  <c r="O115" i="3"/>
  <c r="O113" i="3"/>
  <c r="O114" i="3"/>
  <c r="O112" i="3"/>
  <c r="O282" i="1"/>
  <c r="P282" i="1"/>
  <c r="P112" i="3"/>
  <c r="P114" i="3"/>
  <c r="P115" i="3"/>
  <c r="P113" i="3"/>
  <c r="R114" i="3"/>
  <c r="R113" i="3"/>
  <c r="R282" i="1"/>
  <c r="R115" i="3"/>
  <c r="R112" i="3"/>
  <c r="N115" i="3"/>
  <c r="N112" i="3"/>
  <c r="N114" i="3"/>
  <c r="N113" i="3"/>
  <c r="N282" i="1"/>
  <c r="Q114" i="3"/>
  <c r="Q112" i="3"/>
  <c r="Q282" i="1"/>
  <c r="Q115" i="3"/>
  <c r="Q113" i="3"/>
  <c r="M112" i="3"/>
  <c r="M282" i="1"/>
  <c r="M114" i="3"/>
  <c r="M115" i="3"/>
  <c r="M113" i="3"/>
  <c r="X101" i="47" l="1"/>
  <c r="X129" i="46"/>
  <c r="I82" i="24"/>
  <c r="I81" i="24"/>
  <c r="I80" i="24"/>
  <c r="I260" i="1"/>
  <c r="S260" i="1" l="1"/>
  <c r="M260" i="1"/>
  <c r="L260" i="1"/>
  <c r="J260" i="1"/>
  <c r="O260" i="1"/>
  <c r="N260" i="1"/>
  <c r="Q260" i="1"/>
  <c r="K260" i="1"/>
  <c r="R260" i="1"/>
  <c r="P260" i="1"/>
  <c r="U267" i="1" l="1"/>
  <c r="R268" i="1"/>
  <c r="K268" i="1"/>
  <c r="L268" i="1"/>
  <c r="O268" i="1"/>
  <c r="N268" i="1"/>
  <c r="Q268" i="1"/>
  <c r="P268" i="1"/>
  <c r="S268" i="1"/>
  <c r="M268" i="1"/>
  <c r="P270" i="1" l="1"/>
  <c r="P272" i="1"/>
  <c r="N270" i="1"/>
  <c r="N272" i="1"/>
  <c r="L270" i="1"/>
  <c r="L272" i="1"/>
  <c r="S270" i="1"/>
  <c r="S272" i="1"/>
  <c r="Q270" i="1"/>
  <c r="Q272" i="1"/>
  <c r="O270" i="1"/>
  <c r="O272" i="1"/>
  <c r="K272" i="1"/>
  <c r="K271" i="1" s="1"/>
  <c r="K270" i="1"/>
  <c r="K269" i="1" s="1"/>
  <c r="R270" i="1"/>
  <c r="R272" i="1"/>
  <c r="M272" i="1"/>
  <c r="M270" i="1"/>
  <c r="L271" i="1" l="1"/>
  <c r="M271" i="1" s="1"/>
  <c r="N271" i="1" s="1"/>
  <c r="O271" i="1" s="1"/>
  <c r="P271" i="1" s="1"/>
  <c r="Q271" i="1" s="1"/>
  <c r="R271" i="1" s="1"/>
  <c r="S271" i="1" s="1"/>
  <c r="U271" i="1" s="1"/>
  <c r="L269" i="1"/>
  <c r="M269" i="1" s="1"/>
  <c r="N269" i="1" s="1"/>
  <c r="O269" i="1" s="1"/>
  <c r="P269" i="1" s="1"/>
  <c r="Q269" i="1" s="1"/>
  <c r="R269" i="1" s="1"/>
  <c r="S269" i="1" s="1"/>
  <c r="U269" i="1" s="1"/>
  <c r="I76" i="24"/>
  <c r="I85" i="24" s="1"/>
  <c r="I104" i="3"/>
  <c r="I103" i="3"/>
  <c r="I102" i="3"/>
  <c r="I105" i="3"/>
  <c r="I106" i="3"/>
  <c r="I101" i="3"/>
  <c r="I75" i="24"/>
  <c r="I84" i="24" s="1"/>
  <c r="I74" i="24"/>
  <c r="I83" i="24" s="1"/>
  <c r="I242" i="1"/>
  <c r="T267" i="1" l="1"/>
  <c r="Q85" i="24"/>
  <c r="Q83" i="24"/>
  <c r="I268" i="1"/>
  <c r="Q84" i="24" l="1"/>
  <c r="I50" i="24"/>
  <c r="I51" i="24"/>
  <c r="I162" i="1"/>
  <c r="I71" i="3"/>
  <c r="I73" i="3"/>
  <c r="I72" i="3"/>
  <c r="I75" i="3"/>
  <c r="I74" i="3"/>
  <c r="I76" i="46" l="1"/>
  <c r="I75" i="46"/>
  <c r="I74" i="46"/>
  <c r="I58" i="47"/>
  <c r="I57" i="47"/>
  <c r="I57" i="24"/>
  <c r="I58" i="24"/>
  <c r="I56" i="24"/>
  <c r="I180" i="1"/>
  <c r="I77" i="46" l="1"/>
  <c r="I59" i="47"/>
  <c r="I19" i="24" l="1"/>
  <c r="I16" i="24"/>
  <c r="J48" i="1"/>
  <c r="I50" i="1"/>
  <c r="J20" i="46" l="1"/>
  <c r="J19" i="46"/>
  <c r="J18" i="46"/>
  <c r="J14" i="47"/>
  <c r="J15" i="47"/>
  <c r="J26" i="3"/>
  <c r="J28" i="3"/>
  <c r="J27" i="3"/>
  <c r="J29" i="3"/>
  <c r="K48" i="1"/>
  <c r="J50" i="1"/>
  <c r="K20" i="46" l="1"/>
  <c r="K19" i="46"/>
  <c r="K18" i="46"/>
  <c r="J30" i="3"/>
  <c r="J21" i="46"/>
  <c r="K15" i="47"/>
  <c r="K14" i="47"/>
  <c r="J16" i="47"/>
  <c r="K26" i="3"/>
  <c r="K28" i="3"/>
  <c r="K27" i="3"/>
  <c r="K29" i="3"/>
  <c r="K50" i="1"/>
  <c r="L48" i="1"/>
  <c r="L18" i="46" l="1"/>
  <c r="L20" i="46"/>
  <c r="L19" i="46"/>
  <c r="K30" i="3"/>
  <c r="K21" i="46"/>
  <c r="K16" i="47"/>
  <c r="L14" i="47"/>
  <c r="L15" i="47"/>
  <c r="L27" i="3"/>
  <c r="L29" i="3"/>
  <c r="L26" i="3"/>
  <c r="L28" i="3"/>
  <c r="M48" i="1"/>
  <c r="L50" i="1"/>
  <c r="M19" i="46" l="1"/>
  <c r="M18" i="46"/>
  <c r="M20" i="46"/>
  <c r="L30" i="3"/>
  <c r="L21" i="46"/>
  <c r="M14" i="47"/>
  <c r="M15" i="47"/>
  <c r="L16" i="47"/>
  <c r="M27" i="3"/>
  <c r="M29" i="3"/>
  <c r="M26" i="3"/>
  <c r="M28" i="3"/>
  <c r="N48" i="1"/>
  <c r="M50" i="1"/>
  <c r="N20" i="46" l="1"/>
  <c r="N19" i="46"/>
  <c r="N18" i="46"/>
  <c r="M30" i="3"/>
  <c r="M21" i="46"/>
  <c r="N14" i="47"/>
  <c r="N15" i="47"/>
  <c r="M16" i="47"/>
  <c r="N26" i="3"/>
  <c r="N28" i="3"/>
  <c r="N27" i="3"/>
  <c r="N29" i="3"/>
  <c r="O48" i="1"/>
  <c r="N50" i="1"/>
  <c r="O20" i="46" l="1"/>
  <c r="O19" i="46"/>
  <c r="O18" i="46"/>
  <c r="N30" i="3"/>
  <c r="N21" i="46"/>
  <c r="O14" i="47"/>
  <c r="O15" i="47"/>
  <c r="N16" i="47"/>
  <c r="O26" i="3"/>
  <c r="O28" i="3"/>
  <c r="O27" i="3"/>
  <c r="O29" i="3"/>
  <c r="O50" i="1"/>
  <c r="P48" i="1"/>
  <c r="P18" i="46" l="1"/>
  <c r="P20" i="46"/>
  <c r="P19" i="46"/>
  <c r="O30" i="3"/>
  <c r="O21" i="46"/>
  <c r="P14" i="47"/>
  <c r="P15" i="47"/>
  <c r="O16" i="47"/>
  <c r="P27" i="3"/>
  <c r="P29" i="3"/>
  <c r="P26" i="3"/>
  <c r="P28" i="3"/>
  <c r="P50" i="1"/>
  <c r="Q48" i="1"/>
  <c r="Q19" i="46" l="1"/>
  <c r="Q18" i="46"/>
  <c r="Q20" i="46"/>
  <c r="P30" i="3"/>
  <c r="P21" i="46"/>
  <c r="Q14" i="47"/>
  <c r="Q15" i="47"/>
  <c r="P16" i="47"/>
  <c r="Q27" i="3"/>
  <c r="Q29" i="3"/>
  <c r="Q26" i="3"/>
  <c r="Q28" i="3"/>
  <c r="R48" i="1"/>
  <c r="Q50" i="1"/>
  <c r="R20" i="46" l="1"/>
  <c r="R19" i="46"/>
  <c r="R18" i="46"/>
  <c r="Q30" i="3"/>
  <c r="Q21" i="46"/>
  <c r="R14" i="47"/>
  <c r="R15" i="47"/>
  <c r="Q16" i="47"/>
  <c r="R26" i="3"/>
  <c r="R28" i="3"/>
  <c r="R27" i="3"/>
  <c r="R29" i="3"/>
  <c r="S48" i="1"/>
  <c r="R50" i="1"/>
  <c r="U48" i="1" l="1"/>
  <c r="S20" i="46"/>
  <c r="S19" i="46"/>
  <c r="S18" i="46"/>
  <c r="R30" i="3"/>
  <c r="R21" i="46"/>
  <c r="S15" i="47"/>
  <c r="S14" i="47"/>
  <c r="R16" i="47"/>
  <c r="S26" i="3"/>
  <c r="S28" i="3"/>
  <c r="S27" i="3"/>
  <c r="S29" i="3"/>
  <c r="J57" i="1"/>
  <c r="S50" i="1"/>
  <c r="I32" i="3"/>
  <c r="I59" i="1"/>
  <c r="I22" i="24"/>
  <c r="I33" i="3"/>
  <c r="I21" i="24"/>
  <c r="I31" i="3"/>
  <c r="I34" i="3"/>
  <c r="I20" i="24"/>
  <c r="J24" i="46" l="1"/>
  <c r="J23" i="46"/>
  <c r="J22" i="46"/>
  <c r="S30" i="3"/>
  <c r="I35" i="3"/>
  <c r="S21" i="46"/>
  <c r="J59" i="1"/>
  <c r="J17" i="47"/>
  <c r="J18" i="47"/>
  <c r="S16" i="47"/>
  <c r="J34" i="3"/>
  <c r="J33" i="3"/>
  <c r="K57" i="1"/>
  <c r="J31" i="3"/>
  <c r="J32" i="3"/>
  <c r="K24" i="46" l="1"/>
  <c r="K23" i="46"/>
  <c r="K22" i="46"/>
  <c r="J35" i="3"/>
  <c r="J25" i="46"/>
  <c r="K17" i="47"/>
  <c r="K18" i="47"/>
  <c r="J19" i="47"/>
  <c r="K59" i="1"/>
  <c r="K31" i="3"/>
  <c r="K34" i="3"/>
  <c r="L57" i="1"/>
  <c r="K32" i="3"/>
  <c r="K33" i="3"/>
  <c r="L22" i="46" l="1"/>
  <c r="L24" i="46"/>
  <c r="L23" i="46"/>
  <c r="K35" i="3"/>
  <c r="K25" i="46"/>
  <c r="K19" i="47"/>
  <c r="L18" i="47"/>
  <c r="L17" i="47"/>
  <c r="L31" i="3"/>
  <c r="L33" i="3"/>
  <c r="M57" i="1"/>
  <c r="L34" i="3"/>
  <c r="L32" i="3"/>
  <c r="L59" i="1"/>
  <c r="M23" i="46" l="1"/>
  <c r="M22" i="46"/>
  <c r="M24" i="46"/>
  <c r="L35" i="3"/>
  <c r="L25" i="46"/>
  <c r="M17" i="47"/>
  <c r="M18" i="47"/>
  <c r="L19" i="47"/>
  <c r="M34" i="3"/>
  <c r="N57" i="1"/>
  <c r="M31" i="3"/>
  <c r="M33" i="3"/>
  <c r="M59" i="1"/>
  <c r="M32" i="3"/>
  <c r="N24" i="46" l="1"/>
  <c r="N23" i="46"/>
  <c r="N22" i="46"/>
  <c r="M35" i="3"/>
  <c r="M25" i="46"/>
  <c r="N59" i="1"/>
  <c r="N17" i="47"/>
  <c r="N18" i="47"/>
  <c r="M19" i="47"/>
  <c r="N33" i="3"/>
  <c r="N34" i="3"/>
  <c r="O57" i="1"/>
  <c r="N32" i="3"/>
  <c r="N31" i="3"/>
  <c r="O24" i="46" l="1"/>
  <c r="O23" i="46"/>
  <c r="O22" i="46"/>
  <c r="N35" i="3"/>
  <c r="N25" i="46"/>
  <c r="O34" i="3"/>
  <c r="O17" i="47"/>
  <c r="O18" i="47"/>
  <c r="N19" i="47"/>
  <c r="O32" i="3"/>
  <c r="O31" i="3"/>
  <c r="O59" i="1"/>
  <c r="P57" i="1"/>
  <c r="O33" i="3"/>
  <c r="P22" i="46" l="1"/>
  <c r="P24" i="46"/>
  <c r="P23" i="46"/>
  <c r="O35" i="3"/>
  <c r="O25" i="46"/>
  <c r="O19" i="47"/>
  <c r="P18" i="47"/>
  <c r="P17" i="47"/>
  <c r="P33" i="3"/>
  <c r="P34" i="3"/>
  <c r="P32" i="3"/>
  <c r="P59" i="1"/>
  <c r="P31" i="3"/>
  <c r="Q57" i="1"/>
  <c r="Q23" i="46" l="1"/>
  <c r="Q22" i="46"/>
  <c r="Q24" i="46"/>
  <c r="P35" i="3"/>
  <c r="P25" i="46"/>
  <c r="Q17" i="47"/>
  <c r="Q18" i="47"/>
  <c r="P19" i="47"/>
  <c r="R57" i="1"/>
  <c r="R59" i="1" s="1"/>
  <c r="Q33" i="3"/>
  <c r="Q34" i="3"/>
  <c r="Q59" i="1"/>
  <c r="Q31" i="3"/>
  <c r="Q32" i="3"/>
  <c r="R32" i="3" l="1"/>
  <c r="R24" i="46"/>
  <c r="R23" i="46"/>
  <c r="R22" i="46"/>
  <c r="R31" i="3"/>
  <c r="R33" i="3"/>
  <c r="S57" i="1"/>
  <c r="R34" i="3"/>
  <c r="Q35" i="3"/>
  <c r="Q25" i="46"/>
  <c r="R18" i="47"/>
  <c r="R17" i="47"/>
  <c r="Q19" i="47"/>
  <c r="S24" i="46" l="1"/>
  <c r="S23" i="46"/>
  <c r="S22" i="46"/>
  <c r="U57" i="1"/>
  <c r="S33" i="3"/>
  <c r="R35" i="3"/>
  <c r="S17" i="47"/>
  <c r="S34" i="3"/>
  <c r="S32" i="3"/>
  <c r="S31" i="3"/>
  <c r="S18" i="47"/>
  <c r="S59" i="1"/>
  <c r="R25" i="46"/>
  <c r="R19" i="47"/>
  <c r="I37" i="3"/>
  <c r="I38" i="3"/>
  <c r="J66" i="1"/>
  <c r="I68" i="1"/>
  <c r="I25" i="24"/>
  <c r="I36" i="3"/>
  <c r="I40" i="3"/>
  <c r="I39" i="3"/>
  <c r="S25" i="46" l="1"/>
  <c r="J28" i="46"/>
  <c r="J27" i="46"/>
  <c r="J26" i="46"/>
  <c r="S19" i="47"/>
  <c r="S35" i="3"/>
  <c r="I41" i="3"/>
  <c r="J21" i="47"/>
  <c r="J20" i="47"/>
  <c r="J40" i="3"/>
  <c r="J38" i="3"/>
  <c r="J36" i="3"/>
  <c r="J39" i="3"/>
  <c r="J37" i="3"/>
  <c r="J68" i="1"/>
  <c r="K66" i="1"/>
  <c r="K28" i="46" l="1"/>
  <c r="K27" i="46"/>
  <c r="K26" i="46"/>
  <c r="J41" i="3"/>
  <c r="J29" i="46"/>
  <c r="K20" i="47"/>
  <c r="K21" i="47"/>
  <c r="J22" i="47"/>
  <c r="K37" i="3"/>
  <c r="L66" i="1"/>
  <c r="K68" i="1"/>
  <c r="K40" i="3"/>
  <c r="K38" i="3"/>
  <c r="K36" i="3"/>
  <c r="K39" i="3"/>
  <c r="L26" i="46" l="1"/>
  <c r="L28" i="46"/>
  <c r="L27" i="46"/>
  <c r="K41" i="3"/>
  <c r="K29" i="46"/>
  <c r="L21" i="47"/>
  <c r="L20" i="47"/>
  <c r="K22" i="47"/>
  <c r="L38" i="3"/>
  <c r="L39" i="3"/>
  <c r="L36" i="3"/>
  <c r="L68" i="1"/>
  <c r="L40" i="3"/>
  <c r="L37" i="3"/>
  <c r="M66" i="1"/>
  <c r="M27" i="46" l="1"/>
  <c r="M26" i="46"/>
  <c r="M28" i="46"/>
  <c r="L41" i="3"/>
  <c r="L29" i="46"/>
  <c r="M20" i="47"/>
  <c r="M21" i="47"/>
  <c r="L22" i="47"/>
  <c r="M40" i="3"/>
  <c r="M39" i="3"/>
  <c r="M38" i="3"/>
  <c r="M68" i="1"/>
  <c r="M36" i="3"/>
  <c r="M37" i="3"/>
  <c r="N66" i="1"/>
  <c r="N28" i="46" l="1"/>
  <c r="N27" i="46"/>
  <c r="N26" i="46"/>
  <c r="M41" i="3"/>
  <c r="M29" i="46"/>
  <c r="N21" i="47"/>
  <c r="N20" i="47"/>
  <c r="M22" i="47"/>
  <c r="N36" i="3"/>
  <c r="N39" i="3"/>
  <c r="N40" i="3"/>
  <c r="N68" i="1"/>
  <c r="N38" i="3"/>
  <c r="N37" i="3"/>
  <c r="O66" i="1"/>
  <c r="O28" i="46" l="1"/>
  <c r="O27" i="46"/>
  <c r="O26" i="46"/>
  <c r="N41" i="3"/>
  <c r="N29" i="46"/>
  <c r="O20" i="47"/>
  <c r="O21" i="47"/>
  <c r="N22" i="47"/>
  <c r="O40" i="3"/>
  <c r="O68" i="1"/>
  <c r="O37" i="3"/>
  <c r="O39" i="3"/>
  <c r="O38" i="3"/>
  <c r="O36" i="3"/>
  <c r="P66" i="1"/>
  <c r="P26" i="46" l="1"/>
  <c r="P28" i="46"/>
  <c r="P27" i="46"/>
  <c r="O41" i="3"/>
  <c r="O29" i="46"/>
  <c r="O22" i="47"/>
  <c r="P21" i="47"/>
  <c r="P20" i="47"/>
  <c r="Q66" i="1"/>
  <c r="P40" i="3"/>
  <c r="P39" i="3"/>
  <c r="P38" i="3"/>
  <c r="P37" i="3"/>
  <c r="P68" i="1"/>
  <c r="P36" i="3"/>
  <c r="Q27" i="46" l="1"/>
  <c r="Q26" i="46"/>
  <c r="Q28" i="46"/>
  <c r="P41" i="3"/>
  <c r="P29" i="46"/>
  <c r="P22" i="47"/>
  <c r="Q20" i="47"/>
  <c r="Q21" i="47"/>
  <c r="Q38" i="3"/>
  <c r="Q68" i="1"/>
  <c r="Q36" i="3"/>
  <c r="Q40" i="3"/>
  <c r="Q39" i="3"/>
  <c r="Q37" i="3"/>
  <c r="R66" i="1"/>
  <c r="R28" i="46" l="1"/>
  <c r="R27" i="46"/>
  <c r="R26" i="46"/>
  <c r="Q41" i="3"/>
  <c r="Q29" i="46"/>
  <c r="R21" i="47"/>
  <c r="R20" i="47"/>
  <c r="Q22" i="47"/>
  <c r="R39" i="3"/>
  <c r="R37" i="3"/>
  <c r="R38" i="3"/>
  <c r="R68" i="1"/>
  <c r="R40" i="3"/>
  <c r="R36" i="3"/>
  <c r="S66" i="1"/>
  <c r="U66" i="1" l="1"/>
  <c r="S28" i="46"/>
  <c r="S27" i="46"/>
  <c r="S26" i="46"/>
  <c r="R41" i="3"/>
  <c r="R29" i="46"/>
  <c r="R22" i="47"/>
  <c r="S20" i="47"/>
  <c r="S21" i="47"/>
  <c r="S38" i="3"/>
  <c r="S39" i="3"/>
  <c r="S36" i="3"/>
  <c r="S37" i="3"/>
  <c r="S40" i="3"/>
  <c r="S68" i="1"/>
  <c r="S41" i="3" l="1"/>
  <c r="S29" i="46"/>
  <c r="S22" i="47"/>
  <c r="J84" i="1"/>
  <c r="K84" i="1" s="1"/>
  <c r="L84" i="1" s="1"/>
  <c r="M84" i="1" s="1"/>
  <c r="N84" i="1" s="1"/>
  <c r="O84" i="1" s="1"/>
  <c r="P84" i="1" s="1"/>
  <c r="Q84" i="1" s="1"/>
  <c r="R84" i="1" s="1"/>
  <c r="S84" i="1" s="1"/>
  <c r="I27" i="24"/>
  <c r="I28" i="24"/>
  <c r="I86" i="1"/>
  <c r="I26" i="24"/>
  <c r="J36" i="46" l="1"/>
  <c r="J35" i="46"/>
  <c r="J34" i="46"/>
  <c r="J27" i="47"/>
  <c r="J26" i="47"/>
  <c r="J86" i="1"/>
  <c r="K34" i="46" l="1"/>
  <c r="K36" i="46"/>
  <c r="K35" i="46"/>
  <c r="J33" i="46"/>
  <c r="J37" i="46"/>
  <c r="J28" i="47"/>
  <c r="K26" i="47"/>
  <c r="K27" i="47"/>
  <c r="K86" i="1"/>
  <c r="L35" i="46" l="1"/>
  <c r="L34" i="46"/>
  <c r="L36" i="46"/>
  <c r="K37" i="46"/>
  <c r="K33" i="46"/>
  <c r="L26" i="47"/>
  <c r="L27" i="47"/>
  <c r="K28" i="47"/>
  <c r="L86" i="1"/>
  <c r="M36" i="46" l="1"/>
  <c r="M35" i="46"/>
  <c r="M34" i="46"/>
  <c r="L33" i="46"/>
  <c r="L37" i="46"/>
  <c r="M27" i="47"/>
  <c r="M26" i="47"/>
  <c r="L28" i="47"/>
  <c r="M86" i="1"/>
  <c r="N36" i="46" l="1"/>
  <c r="N35" i="46"/>
  <c r="N34" i="46"/>
  <c r="M33" i="46"/>
  <c r="M37" i="46"/>
  <c r="M28" i="47"/>
  <c r="N27" i="47"/>
  <c r="N26" i="47"/>
  <c r="N86" i="1"/>
  <c r="O34" i="46" l="1"/>
  <c r="O36" i="46"/>
  <c r="O35" i="46"/>
  <c r="N33" i="46"/>
  <c r="N37" i="46"/>
  <c r="O26" i="47"/>
  <c r="O27" i="47"/>
  <c r="N28" i="47"/>
  <c r="O86" i="1"/>
  <c r="P35" i="46" l="1"/>
  <c r="P34" i="46"/>
  <c r="P36" i="46"/>
  <c r="O33" i="46"/>
  <c r="O37" i="46"/>
  <c r="O28" i="47"/>
  <c r="P26" i="47"/>
  <c r="P27" i="47"/>
  <c r="P86" i="1"/>
  <c r="Q36" i="46" l="1"/>
  <c r="Q35" i="46"/>
  <c r="Q34" i="46"/>
  <c r="Q86" i="1"/>
  <c r="P37" i="46"/>
  <c r="P33" i="46"/>
  <c r="Q26" i="47"/>
  <c r="Q27" i="47"/>
  <c r="P28" i="47"/>
  <c r="R27" i="47" l="1"/>
  <c r="R36" i="46"/>
  <c r="R35" i="46"/>
  <c r="R34" i="46"/>
  <c r="R86" i="1"/>
  <c r="R26" i="47"/>
  <c r="Q33" i="46"/>
  <c r="R33" i="46"/>
  <c r="Q37" i="46"/>
  <c r="Q28" i="47"/>
  <c r="R28" i="47" l="1"/>
  <c r="S34" i="46"/>
  <c r="S36" i="46"/>
  <c r="S35" i="46"/>
  <c r="S27" i="47"/>
  <c r="U84" i="1"/>
  <c r="S86" i="1"/>
  <c r="S26" i="47"/>
  <c r="R37" i="46"/>
  <c r="S33" i="46"/>
  <c r="S28" i="47" l="1"/>
  <c r="S37" i="46"/>
  <c r="T115" i="1" l="1"/>
  <c r="I47" i="46" l="1"/>
  <c r="I48" i="46"/>
  <c r="I46" i="46"/>
  <c r="I37" i="47"/>
  <c r="I36" i="47"/>
  <c r="E35" i="4"/>
  <c r="E36" i="4"/>
  <c r="I35" i="24"/>
  <c r="I53" i="3"/>
  <c r="I36" i="24"/>
  <c r="I55" i="3"/>
  <c r="I117" i="1"/>
  <c r="I54" i="3"/>
  <c r="I52" i="3"/>
  <c r="J115" i="1"/>
  <c r="I37" i="24"/>
  <c r="I49" i="46" l="1"/>
  <c r="I56" i="3"/>
  <c r="J46" i="46"/>
  <c r="J48" i="46"/>
  <c r="J47" i="46"/>
  <c r="J37" i="47"/>
  <c r="J36" i="47"/>
  <c r="I38" i="47"/>
  <c r="J53" i="3"/>
  <c r="J117" i="1"/>
  <c r="J55" i="3"/>
  <c r="K115" i="1"/>
  <c r="J54" i="3"/>
  <c r="J52" i="3"/>
  <c r="J49" i="46" l="1"/>
  <c r="J56" i="3"/>
  <c r="K46" i="46"/>
  <c r="K47" i="46"/>
  <c r="K48" i="46"/>
  <c r="K37" i="47"/>
  <c r="K36" i="47"/>
  <c r="J38" i="47"/>
  <c r="K54" i="3"/>
  <c r="K55" i="3"/>
  <c r="K52" i="3"/>
  <c r="K53" i="3"/>
  <c r="L115" i="1"/>
  <c r="K117" i="1"/>
  <c r="K56" i="3" l="1"/>
  <c r="L47" i="46"/>
  <c r="L46" i="46"/>
  <c r="L48" i="46"/>
  <c r="K49" i="46"/>
  <c r="L36" i="47"/>
  <c r="L37" i="47"/>
  <c r="K38" i="47"/>
  <c r="L55" i="3"/>
  <c r="L54" i="3"/>
  <c r="L117" i="1"/>
  <c r="L53" i="3"/>
  <c r="L52" i="3"/>
  <c r="M115" i="1"/>
  <c r="M47" i="46" l="1"/>
  <c r="M46" i="46"/>
  <c r="M48" i="46"/>
  <c r="L56" i="3"/>
  <c r="L49" i="46"/>
  <c r="M37" i="47"/>
  <c r="M36" i="47"/>
  <c r="L38" i="47"/>
  <c r="M52" i="3"/>
  <c r="M54" i="3"/>
  <c r="M55" i="3"/>
  <c r="N115" i="1"/>
  <c r="M117" i="1"/>
  <c r="M53" i="3"/>
  <c r="N47" i="46" l="1"/>
  <c r="N46" i="46"/>
  <c r="N48" i="46"/>
  <c r="M56" i="3"/>
  <c r="M49" i="46"/>
  <c r="N37" i="47"/>
  <c r="N36" i="47"/>
  <c r="M38" i="47"/>
  <c r="N52" i="3"/>
  <c r="N55" i="3"/>
  <c r="N54" i="3"/>
  <c r="N117" i="1"/>
  <c r="N53" i="3"/>
  <c r="O115" i="1"/>
  <c r="O46" i="46" l="1"/>
  <c r="O48" i="46"/>
  <c r="O47" i="46"/>
  <c r="N56" i="3"/>
  <c r="N49" i="46"/>
  <c r="N38" i="47"/>
  <c r="O37" i="47"/>
  <c r="O36" i="47"/>
  <c r="O53" i="3"/>
  <c r="O52" i="3"/>
  <c r="O55" i="3"/>
  <c r="O117" i="1"/>
  <c r="O54" i="3"/>
  <c r="P115" i="1"/>
  <c r="P47" i="46" l="1"/>
  <c r="P46" i="46"/>
  <c r="P48" i="46"/>
  <c r="O56" i="3"/>
  <c r="O49" i="46"/>
  <c r="P36" i="47"/>
  <c r="P37" i="47"/>
  <c r="O38" i="47"/>
  <c r="P117" i="1"/>
  <c r="P55" i="3"/>
  <c r="P52" i="3"/>
  <c r="P54" i="3"/>
  <c r="Q115" i="1"/>
  <c r="P53" i="3"/>
  <c r="P56" i="3" l="1"/>
  <c r="Q48" i="46"/>
  <c r="Q46" i="46"/>
  <c r="Q47" i="46"/>
  <c r="P49" i="46"/>
  <c r="Q37" i="47"/>
  <c r="Q36" i="47"/>
  <c r="P38" i="47"/>
  <c r="Q117" i="1"/>
  <c r="Q53" i="3"/>
  <c r="Q54" i="3"/>
  <c r="Q52" i="3"/>
  <c r="Q55" i="3"/>
  <c r="R115" i="1"/>
  <c r="Q56" i="3" l="1"/>
  <c r="R46" i="46"/>
  <c r="R47" i="46"/>
  <c r="R48" i="46"/>
  <c r="Q49" i="46"/>
  <c r="R37" i="47"/>
  <c r="R36" i="47"/>
  <c r="Q38" i="47"/>
  <c r="R53" i="3"/>
  <c r="R52" i="3"/>
  <c r="R54" i="3"/>
  <c r="R55" i="3"/>
  <c r="R117" i="1"/>
  <c r="S115" i="1"/>
  <c r="U115" i="1" s="1"/>
  <c r="R56" i="3" l="1"/>
  <c r="S46" i="46"/>
  <c r="S48" i="46"/>
  <c r="S47" i="46"/>
  <c r="R49" i="46"/>
  <c r="R38" i="47"/>
  <c r="S37" i="47"/>
  <c r="S36" i="47"/>
  <c r="S53" i="3"/>
  <c r="S55" i="3"/>
  <c r="S54" i="3"/>
  <c r="S52" i="3"/>
  <c r="S117" i="1"/>
  <c r="T124" i="1"/>
  <c r="S49" i="46" l="1"/>
  <c r="S56" i="3"/>
  <c r="I52" i="46"/>
  <c r="I51" i="46"/>
  <c r="I50" i="46"/>
  <c r="I39" i="47"/>
  <c r="I40" i="47"/>
  <c r="S38" i="47"/>
  <c r="J126" i="1"/>
  <c r="E38" i="4"/>
  <c r="E37" i="4"/>
  <c r="I59" i="3"/>
  <c r="I60" i="3"/>
  <c r="I40" i="24"/>
  <c r="I126" i="1"/>
  <c r="I57" i="3"/>
  <c r="I39" i="24"/>
  <c r="I38" i="24"/>
  <c r="I58" i="3"/>
  <c r="J57" i="3" l="1"/>
  <c r="J60" i="3"/>
  <c r="I53" i="46"/>
  <c r="K124" i="1"/>
  <c r="K52" i="46" s="1"/>
  <c r="J58" i="3"/>
  <c r="I61" i="3"/>
  <c r="J52" i="46"/>
  <c r="J50" i="46"/>
  <c r="J51" i="46"/>
  <c r="J59" i="3"/>
  <c r="J39" i="47"/>
  <c r="J40" i="47"/>
  <c r="I41" i="47"/>
  <c r="K58" i="3" l="1"/>
  <c r="K60" i="3"/>
  <c r="K59" i="3"/>
  <c r="K126" i="1"/>
  <c r="L124" i="1"/>
  <c r="L50" i="46" s="1"/>
  <c r="K57" i="3"/>
  <c r="K40" i="47"/>
  <c r="K51" i="46"/>
  <c r="J61" i="3"/>
  <c r="K39" i="47"/>
  <c r="K50" i="46"/>
  <c r="J53" i="46"/>
  <c r="J41" i="47"/>
  <c r="L60" i="3" l="1"/>
  <c r="L39" i="47"/>
  <c r="L51" i="46"/>
  <c r="M124" i="1"/>
  <c r="M50" i="46" s="1"/>
  <c r="K41" i="47"/>
  <c r="K61" i="3"/>
  <c r="L59" i="3"/>
  <c r="L126" i="1"/>
  <c r="L52" i="46"/>
  <c r="L58" i="3"/>
  <c r="L57" i="3"/>
  <c r="L40" i="47"/>
  <c r="K53" i="46"/>
  <c r="L41" i="47" l="1"/>
  <c r="L53" i="46"/>
  <c r="M59" i="3"/>
  <c r="M126" i="1"/>
  <c r="M57" i="3"/>
  <c r="M40" i="47"/>
  <c r="M58" i="3"/>
  <c r="M51" i="46"/>
  <c r="N124" i="1"/>
  <c r="N40" i="47" s="1"/>
  <c r="M39" i="47"/>
  <c r="M52" i="46"/>
  <c r="M60" i="3"/>
  <c r="L61" i="3"/>
  <c r="N52" i="46" l="1"/>
  <c r="N59" i="3"/>
  <c r="N57" i="3"/>
  <c r="N39" i="47"/>
  <c r="N41" i="47" s="1"/>
  <c r="N50" i="46"/>
  <c r="M41" i="47"/>
  <c r="N126" i="1"/>
  <c r="N60" i="3"/>
  <c r="N58" i="3"/>
  <c r="N51" i="46"/>
  <c r="O124" i="1"/>
  <c r="O51" i="46" s="1"/>
  <c r="M53" i="46"/>
  <c r="M61" i="3"/>
  <c r="O58" i="3" l="1"/>
  <c r="O126" i="1"/>
  <c r="P124" i="1"/>
  <c r="P52" i="46" s="1"/>
  <c r="O40" i="47"/>
  <c r="N53" i="46"/>
  <c r="O59" i="3"/>
  <c r="O57" i="3"/>
  <c r="O60" i="3"/>
  <c r="O50" i="46"/>
  <c r="N61" i="3"/>
  <c r="O52" i="46"/>
  <c r="O39" i="47"/>
  <c r="Q124" i="1" l="1"/>
  <c r="Q39" i="47" s="1"/>
  <c r="P57" i="3"/>
  <c r="P39" i="47"/>
  <c r="P50" i="46"/>
  <c r="O53" i="46"/>
  <c r="O41" i="47"/>
  <c r="P59" i="3"/>
  <c r="P126" i="1"/>
  <c r="P40" i="47"/>
  <c r="P51" i="46"/>
  <c r="P60" i="3"/>
  <c r="P58" i="3"/>
  <c r="O61" i="3"/>
  <c r="Q57" i="3" l="1"/>
  <c r="Q52" i="46"/>
  <c r="R124" i="1"/>
  <c r="R51" i="46" s="1"/>
  <c r="Q59" i="3"/>
  <c r="Q40" i="47"/>
  <c r="Q41" i="47" s="1"/>
  <c r="Q58" i="3"/>
  <c r="Q60" i="3"/>
  <c r="Q50" i="46"/>
  <c r="Q126" i="1"/>
  <c r="Q51" i="46"/>
  <c r="P53" i="46"/>
  <c r="P41" i="47"/>
  <c r="P61" i="3"/>
  <c r="S124" i="1" l="1"/>
  <c r="U124" i="1" s="1"/>
  <c r="R39" i="47"/>
  <c r="R58" i="3"/>
  <c r="R50" i="46"/>
  <c r="R60" i="3"/>
  <c r="Q53" i="46"/>
  <c r="R126" i="1"/>
  <c r="R40" i="47"/>
  <c r="R41" i="47" s="1"/>
  <c r="R52" i="46"/>
  <c r="R59" i="3"/>
  <c r="R57" i="3"/>
  <c r="Q61" i="3"/>
  <c r="T133" i="1"/>
  <c r="S57" i="3" l="1"/>
  <c r="S60" i="3"/>
  <c r="S39" i="47"/>
  <c r="S58" i="3"/>
  <c r="S126" i="1"/>
  <c r="S51" i="46"/>
  <c r="S59" i="3"/>
  <c r="S52" i="46"/>
  <c r="S40" i="47"/>
  <c r="S50" i="46"/>
  <c r="R53" i="46"/>
  <c r="R61" i="3"/>
  <c r="I56" i="46"/>
  <c r="I55" i="46"/>
  <c r="I54" i="46"/>
  <c r="I42" i="47"/>
  <c r="I43" i="47"/>
  <c r="E40" i="4"/>
  <c r="E39" i="4"/>
  <c r="I64" i="3"/>
  <c r="I63" i="3"/>
  <c r="I62" i="3"/>
  <c r="I65" i="3"/>
  <c r="I68" i="3"/>
  <c r="I135" i="1"/>
  <c r="I67" i="3"/>
  <c r="I42" i="24"/>
  <c r="I41" i="24"/>
  <c r="I66" i="3"/>
  <c r="I43" i="24"/>
  <c r="I69" i="3"/>
  <c r="S53" i="46" l="1"/>
  <c r="S61" i="3"/>
  <c r="S41" i="47"/>
  <c r="J56" i="46"/>
  <c r="J54" i="46"/>
  <c r="J55" i="46"/>
  <c r="I57" i="46"/>
  <c r="J43" i="47"/>
  <c r="J42" i="47"/>
  <c r="I44" i="47"/>
  <c r="I70" i="3"/>
  <c r="J63" i="3"/>
  <c r="J62" i="3"/>
  <c r="J64" i="3"/>
  <c r="J65" i="3"/>
  <c r="J68" i="3"/>
  <c r="J69" i="3"/>
  <c r="J135" i="1"/>
  <c r="J67" i="3"/>
  <c r="J66" i="3"/>
  <c r="K54" i="46" l="1"/>
  <c r="K55" i="46"/>
  <c r="K56" i="46"/>
  <c r="J57" i="46"/>
  <c r="K43" i="47"/>
  <c r="K42" i="47"/>
  <c r="J44" i="47"/>
  <c r="J70" i="3"/>
  <c r="K63" i="3"/>
  <c r="K62" i="3"/>
  <c r="K64" i="3"/>
  <c r="K65" i="3"/>
  <c r="K68" i="3"/>
  <c r="K67" i="3"/>
  <c r="K135" i="1"/>
  <c r="K66" i="3"/>
  <c r="K69" i="3"/>
  <c r="L55" i="46" l="1"/>
  <c r="L54" i="46"/>
  <c r="L56" i="46"/>
  <c r="K57" i="46"/>
  <c r="L42" i="47"/>
  <c r="L43" i="47"/>
  <c r="K44" i="47"/>
  <c r="K70" i="3"/>
  <c r="L63" i="3"/>
  <c r="L62" i="3"/>
  <c r="L64" i="3"/>
  <c r="L65" i="3"/>
  <c r="L66" i="3"/>
  <c r="L68" i="3"/>
  <c r="L69" i="3"/>
  <c r="L135" i="1"/>
  <c r="L67" i="3"/>
  <c r="M56" i="46" l="1"/>
  <c r="M55" i="46"/>
  <c r="M54" i="46"/>
  <c r="L57" i="46"/>
  <c r="L44" i="47"/>
  <c r="M42" i="47"/>
  <c r="M43" i="47"/>
  <c r="L70" i="3"/>
  <c r="M64" i="3"/>
  <c r="M62" i="3"/>
  <c r="M63" i="3"/>
  <c r="M65" i="3"/>
  <c r="M66" i="3"/>
  <c r="M69" i="3"/>
  <c r="M67" i="3"/>
  <c r="M135" i="1"/>
  <c r="M68" i="3"/>
  <c r="M57" i="46" l="1"/>
  <c r="N56" i="46"/>
  <c r="N55" i="46"/>
  <c r="N54" i="46"/>
  <c r="N42" i="47"/>
  <c r="N43" i="47"/>
  <c r="M44" i="47"/>
  <c r="M70" i="3"/>
  <c r="N64" i="3"/>
  <c r="N63" i="3"/>
  <c r="N62" i="3"/>
  <c r="N65" i="3"/>
  <c r="N67" i="3"/>
  <c r="N135" i="1"/>
  <c r="N66" i="3"/>
  <c r="N68" i="3"/>
  <c r="N69" i="3"/>
  <c r="N57" i="46" l="1"/>
  <c r="O54" i="46"/>
  <c r="O56" i="46"/>
  <c r="O55" i="46"/>
  <c r="O43" i="47"/>
  <c r="O42" i="47"/>
  <c r="N44" i="47"/>
  <c r="N70" i="3"/>
  <c r="O63" i="3"/>
  <c r="O62" i="3"/>
  <c r="O64" i="3"/>
  <c r="O65" i="3"/>
  <c r="O67" i="3"/>
  <c r="O69" i="3"/>
  <c r="O68" i="3"/>
  <c r="O135" i="1"/>
  <c r="O66" i="3"/>
  <c r="P55" i="46" l="1"/>
  <c r="P54" i="46"/>
  <c r="P56" i="46"/>
  <c r="O57" i="46"/>
  <c r="P42" i="47"/>
  <c r="P43" i="47"/>
  <c r="O44" i="47"/>
  <c r="O70" i="3"/>
  <c r="P63" i="3"/>
  <c r="P62" i="3"/>
  <c r="P64" i="3"/>
  <c r="P65" i="3"/>
  <c r="P67" i="3"/>
  <c r="P66" i="3"/>
  <c r="P68" i="3"/>
  <c r="P69" i="3"/>
  <c r="P135" i="1"/>
  <c r="Q56" i="46" l="1"/>
  <c r="Q55" i="46"/>
  <c r="Q54" i="46"/>
  <c r="P57" i="46"/>
  <c r="P44" i="47"/>
  <c r="Q42" i="47"/>
  <c r="Q43" i="47"/>
  <c r="P70" i="3"/>
  <c r="Q64" i="3"/>
  <c r="Q63" i="3"/>
  <c r="Q62" i="3"/>
  <c r="Q65" i="3"/>
  <c r="Q69" i="3"/>
  <c r="Q135" i="1"/>
  <c r="Q66" i="3"/>
  <c r="Q67" i="3"/>
  <c r="Q68" i="3"/>
  <c r="R56" i="46" l="1"/>
  <c r="R54" i="46"/>
  <c r="R55" i="46"/>
  <c r="Q57" i="46"/>
  <c r="R43" i="47"/>
  <c r="R42" i="47"/>
  <c r="Q44" i="47"/>
  <c r="Q70" i="3"/>
  <c r="R64" i="3"/>
  <c r="R63" i="3"/>
  <c r="R62" i="3"/>
  <c r="R65" i="3"/>
  <c r="R66" i="3"/>
  <c r="R67" i="3"/>
  <c r="R68" i="3"/>
  <c r="R69" i="3"/>
  <c r="R135" i="1"/>
  <c r="U133" i="1"/>
  <c r="S54" i="46" l="1"/>
  <c r="S55" i="46"/>
  <c r="S56" i="46"/>
  <c r="R57" i="46"/>
  <c r="S43" i="47"/>
  <c r="S42" i="47"/>
  <c r="R44" i="47"/>
  <c r="R70" i="3"/>
  <c r="S63" i="3"/>
  <c r="S62" i="3"/>
  <c r="S64" i="3"/>
  <c r="S65" i="3"/>
  <c r="S66" i="3"/>
  <c r="S67" i="3"/>
  <c r="S69" i="3"/>
  <c r="S68" i="3"/>
  <c r="S135" i="1"/>
  <c r="T142" i="1"/>
  <c r="I60" i="46" l="1"/>
  <c r="I59" i="46"/>
  <c r="I58" i="46"/>
  <c r="S57" i="46"/>
  <c r="I45" i="47"/>
  <c r="I46" i="47"/>
  <c r="S44" i="47"/>
  <c r="E42" i="4"/>
  <c r="E41" i="4"/>
  <c r="S70" i="3"/>
  <c r="I45" i="24"/>
  <c r="I144" i="1"/>
  <c r="I44" i="24"/>
  <c r="I46" i="24"/>
  <c r="J142" i="1"/>
  <c r="J58" i="46" l="1"/>
  <c r="J60" i="46"/>
  <c r="J59" i="46"/>
  <c r="I61" i="46"/>
  <c r="J46" i="47"/>
  <c r="J45" i="47"/>
  <c r="I47" i="47"/>
  <c r="J144" i="1"/>
  <c r="K142" i="1"/>
  <c r="K58" i="46" l="1"/>
  <c r="K59" i="46"/>
  <c r="K60" i="46"/>
  <c r="J61" i="46"/>
  <c r="K46" i="47"/>
  <c r="K45" i="47"/>
  <c r="J47" i="47"/>
  <c r="K144" i="1"/>
  <c r="L142" i="1"/>
  <c r="L59" i="46" l="1"/>
  <c r="L58" i="46"/>
  <c r="L60" i="46"/>
  <c r="K61" i="46"/>
  <c r="L45" i="47"/>
  <c r="L46" i="47"/>
  <c r="K47" i="47"/>
  <c r="L144" i="1"/>
  <c r="M142" i="1"/>
  <c r="M60" i="46" l="1"/>
  <c r="M59" i="46"/>
  <c r="M58" i="46"/>
  <c r="L61" i="46"/>
  <c r="M45" i="47"/>
  <c r="M46" i="47"/>
  <c r="L47" i="47"/>
  <c r="M144" i="1"/>
  <c r="N142" i="1"/>
  <c r="N58" i="46" l="1"/>
  <c r="N60" i="46"/>
  <c r="N59" i="46"/>
  <c r="M61" i="46"/>
  <c r="N46" i="47"/>
  <c r="N45" i="47"/>
  <c r="M47" i="47"/>
  <c r="N144" i="1"/>
  <c r="O142" i="1"/>
  <c r="O58" i="46" l="1"/>
  <c r="O60" i="46"/>
  <c r="O59" i="46"/>
  <c r="N61" i="46"/>
  <c r="O46" i="47"/>
  <c r="O45" i="47"/>
  <c r="N47" i="47"/>
  <c r="O144" i="1"/>
  <c r="P142" i="1"/>
  <c r="P59" i="46" l="1"/>
  <c r="P58" i="46"/>
  <c r="P60" i="46"/>
  <c r="O61" i="46"/>
  <c r="P45" i="47"/>
  <c r="P46" i="47"/>
  <c r="O47" i="47"/>
  <c r="P144" i="1"/>
  <c r="Q142" i="1"/>
  <c r="Q60" i="46" l="1"/>
  <c r="Q59" i="46"/>
  <c r="Q58" i="46"/>
  <c r="P61" i="46"/>
  <c r="Q45" i="47"/>
  <c r="Q46" i="47"/>
  <c r="P47" i="47"/>
  <c r="Q144" i="1"/>
  <c r="R142" i="1"/>
  <c r="R58" i="46" l="1"/>
  <c r="R60" i="46"/>
  <c r="R59" i="46"/>
  <c r="Q61" i="46"/>
  <c r="Q47" i="47"/>
  <c r="R45" i="47"/>
  <c r="R46" i="47"/>
  <c r="S142" i="1"/>
  <c r="U142" i="1" s="1"/>
  <c r="R144" i="1"/>
  <c r="R61" i="46" l="1"/>
  <c r="S58" i="46"/>
  <c r="S59" i="46"/>
  <c r="S60" i="46"/>
  <c r="S45" i="47"/>
  <c r="S46" i="47"/>
  <c r="R47" i="47"/>
  <c r="S144" i="1"/>
  <c r="T151" i="1"/>
  <c r="S61" i="46" l="1"/>
  <c r="S47" i="47"/>
  <c r="I48" i="47"/>
  <c r="I49" i="47"/>
  <c r="J151" i="1"/>
  <c r="E44" i="4"/>
  <c r="E43" i="4"/>
  <c r="I49" i="24"/>
  <c r="I82" i="3"/>
  <c r="I79" i="3"/>
  <c r="I153" i="1"/>
  <c r="I80" i="3"/>
  <c r="I77" i="3"/>
  <c r="I76" i="3"/>
  <c r="I48" i="24"/>
  <c r="I47" i="24"/>
  <c r="I78" i="3"/>
  <c r="I81" i="3"/>
  <c r="J62" i="46" l="1"/>
  <c r="J63" i="46"/>
  <c r="J64" i="46"/>
  <c r="J80" i="3"/>
  <c r="J77" i="3"/>
  <c r="J76" i="3"/>
  <c r="J153" i="1"/>
  <c r="J79" i="3"/>
  <c r="J81" i="3"/>
  <c r="J78" i="3"/>
  <c r="J82" i="3"/>
  <c r="K151" i="1"/>
  <c r="I65" i="46"/>
  <c r="J48" i="47"/>
  <c r="J49" i="47"/>
  <c r="K63" i="46" l="1"/>
  <c r="K62" i="46"/>
  <c r="K64" i="46"/>
  <c r="K76" i="3"/>
  <c r="K153" i="1"/>
  <c r="K48" i="47"/>
  <c r="K80" i="3"/>
  <c r="K79" i="3"/>
  <c r="K77" i="3"/>
  <c r="K49" i="47"/>
  <c r="L151" i="1"/>
  <c r="K82" i="3"/>
  <c r="K78" i="3"/>
  <c r="K81" i="3"/>
  <c r="J65" i="46"/>
  <c r="L63" i="46" l="1"/>
  <c r="L62" i="46"/>
  <c r="L64" i="46"/>
  <c r="L82" i="3"/>
  <c r="L78" i="3"/>
  <c r="L77" i="3"/>
  <c r="L76" i="3"/>
  <c r="L49" i="47"/>
  <c r="K65" i="46"/>
  <c r="L48" i="47"/>
  <c r="L79" i="3"/>
  <c r="M151" i="1"/>
  <c r="L80" i="3"/>
  <c r="L81" i="3"/>
  <c r="L153" i="1"/>
  <c r="M48" i="47" l="1"/>
  <c r="M62" i="46"/>
  <c r="M63" i="46"/>
  <c r="M64" i="46"/>
  <c r="M78" i="3"/>
  <c r="M80" i="3"/>
  <c r="M76" i="3"/>
  <c r="M77" i="3"/>
  <c r="M153" i="1"/>
  <c r="M82" i="3"/>
  <c r="M49" i="47"/>
  <c r="L65" i="46"/>
  <c r="N151" i="1"/>
  <c r="M81" i="3"/>
  <c r="M79" i="3"/>
  <c r="N48" i="47" l="1"/>
  <c r="N62" i="46"/>
  <c r="N63" i="46"/>
  <c r="N64" i="46"/>
  <c r="N49" i="47"/>
  <c r="N81" i="3"/>
  <c r="N82" i="3"/>
  <c r="O151" i="1"/>
  <c r="N153" i="1"/>
  <c r="N80" i="3"/>
  <c r="M65" i="46"/>
  <c r="N77" i="3"/>
  <c r="N78" i="3"/>
  <c r="N79" i="3"/>
  <c r="N76" i="3"/>
  <c r="O49" i="47" l="1"/>
  <c r="O63" i="46"/>
  <c r="O62" i="46"/>
  <c r="O64" i="46"/>
  <c r="O78" i="3"/>
  <c r="O82" i="3"/>
  <c r="O76" i="3"/>
  <c r="O48" i="47"/>
  <c r="O79" i="3"/>
  <c r="P151" i="1"/>
  <c r="P48" i="47" s="1"/>
  <c r="O77" i="3"/>
  <c r="O81" i="3"/>
  <c r="O80" i="3"/>
  <c r="O153" i="1"/>
  <c r="N65" i="46"/>
  <c r="P49" i="47" l="1"/>
  <c r="P63" i="46"/>
  <c r="P62" i="46"/>
  <c r="P64" i="46"/>
  <c r="P77" i="3"/>
  <c r="P78" i="3"/>
  <c r="P81" i="3"/>
  <c r="P79" i="3"/>
  <c r="Q151" i="1"/>
  <c r="P76" i="3"/>
  <c r="O65" i="46"/>
  <c r="P80" i="3"/>
  <c r="P153" i="1"/>
  <c r="P82" i="3"/>
  <c r="Q48" i="47" l="1"/>
  <c r="Q63" i="46"/>
  <c r="Q62" i="46"/>
  <c r="Q64" i="46"/>
  <c r="Q81" i="3"/>
  <c r="R151" i="1"/>
  <c r="Q80" i="3"/>
  <c r="Q82" i="3"/>
  <c r="Q77" i="3"/>
  <c r="Q49" i="47"/>
  <c r="P65" i="46"/>
  <c r="Q78" i="3"/>
  <c r="Q76" i="3"/>
  <c r="Q79" i="3"/>
  <c r="Q153" i="1"/>
  <c r="R62" i="46" l="1"/>
  <c r="R63" i="46"/>
  <c r="R64" i="46"/>
  <c r="R77" i="3"/>
  <c r="R76" i="3"/>
  <c r="R82" i="3"/>
  <c r="R49" i="47"/>
  <c r="R78" i="3"/>
  <c r="R81" i="3"/>
  <c r="R48" i="47"/>
  <c r="R153" i="1"/>
  <c r="R80" i="3"/>
  <c r="S151" i="1"/>
  <c r="R79" i="3"/>
  <c r="Q65" i="46"/>
  <c r="R65" i="46" l="1"/>
  <c r="S63" i="46"/>
  <c r="S62" i="46"/>
  <c r="S64" i="46"/>
  <c r="S49" i="47"/>
  <c r="U151" i="1"/>
  <c r="S82" i="3"/>
  <c r="S77" i="3"/>
  <c r="S80" i="3"/>
  <c r="S79" i="3"/>
  <c r="S78" i="3"/>
  <c r="S153" i="1"/>
  <c r="S81" i="3"/>
  <c r="S48" i="47"/>
  <c r="S76" i="3"/>
  <c r="S65" i="46" l="1"/>
  <c r="J298" i="1" l="1"/>
  <c r="I96" i="47"/>
  <c r="I99" i="47" s="1"/>
  <c r="I97" i="47"/>
  <c r="I100" i="47" s="1"/>
  <c r="I94" i="24"/>
  <c r="I97" i="24" s="1"/>
  <c r="I93" i="24"/>
  <c r="I96" i="24" s="1"/>
  <c r="I300" i="1"/>
  <c r="I92" i="24"/>
  <c r="I95" i="24" s="1"/>
  <c r="J122" i="46" l="1"/>
  <c r="J126" i="46" s="1"/>
  <c r="J123" i="46"/>
  <c r="J127" i="46" s="1"/>
  <c r="J124" i="46"/>
  <c r="J128" i="46" s="1"/>
  <c r="K298" i="1"/>
  <c r="J300" i="1"/>
  <c r="I125" i="46"/>
  <c r="I101" i="47"/>
  <c r="J97" i="47"/>
  <c r="J100" i="47" s="1"/>
  <c r="J96" i="47"/>
  <c r="J99" i="47" s="1"/>
  <c r="Q95" i="24"/>
  <c r="I308" i="1"/>
  <c r="Q96" i="24"/>
  <c r="Q97" i="24"/>
  <c r="K96" i="47" l="1"/>
  <c r="K99" i="47" s="1"/>
  <c r="K122" i="46"/>
  <c r="K126" i="46" s="1"/>
  <c r="K123" i="46"/>
  <c r="K127" i="46" s="1"/>
  <c r="K124" i="46"/>
  <c r="K128" i="46" s="1"/>
  <c r="I102" i="47"/>
  <c r="AA99" i="47"/>
  <c r="AA100" i="47"/>
  <c r="K97" i="47"/>
  <c r="L298" i="1"/>
  <c r="K300" i="1"/>
  <c r="J125" i="46"/>
  <c r="I129" i="46"/>
  <c r="AA126" i="46" s="1"/>
  <c r="J101" i="47"/>
  <c r="L96" i="47" l="1"/>
  <c r="L99" i="47" s="1"/>
  <c r="L122" i="46"/>
  <c r="L126" i="46" s="1"/>
  <c r="L123" i="46"/>
  <c r="L127" i="46" s="1"/>
  <c r="L124" i="46"/>
  <c r="L128" i="46" s="1"/>
  <c r="K100" i="47"/>
  <c r="K101" i="47" s="1"/>
  <c r="AB100" i="47"/>
  <c r="AB99" i="47"/>
  <c r="AA101" i="47"/>
  <c r="AA127" i="46"/>
  <c r="AA128" i="46"/>
  <c r="L97" i="47"/>
  <c r="M298" i="1"/>
  <c r="K125" i="46"/>
  <c r="L300" i="1"/>
  <c r="J129" i="46"/>
  <c r="AB126" i="46" s="1"/>
  <c r="K129" i="46"/>
  <c r="AC127" i="46" s="1"/>
  <c r="L125" i="46" l="1"/>
  <c r="M96" i="47"/>
  <c r="M99" i="47" s="1"/>
  <c r="M123" i="46"/>
  <c r="M127" i="46" s="1"/>
  <c r="M122" i="46"/>
  <c r="M126" i="46" s="1"/>
  <c r="M124" i="46"/>
  <c r="M128" i="46" s="1"/>
  <c r="AC99" i="47"/>
  <c r="AC100" i="47"/>
  <c r="L100" i="47"/>
  <c r="AB101" i="47"/>
  <c r="AA129" i="46"/>
  <c r="AC126" i="46"/>
  <c r="AC128" i="46"/>
  <c r="AB127" i="46"/>
  <c r="AB128" i="46"/>
  <c r="N298" i="1"/>
  <c r="M300" i="1"/>
  <c r="M97" i="47"/>
  <c r="L129" i="46"/>
  <c r="AD127" i="46" s="1"/>
  <c r="AC101" i="47" l="1"/>
  <c r="N97" i="47"/>
  <c r="N100" i="47" s="1"/>
  <c r="N122" i="46"/>
  <c r="N126" i="46" s="1"/>
  <c r="N123" i="46"/>
  <c r="N127" i="46" s="1"/>
  <c r="N124" i="46"/>
  <c r="N128" i="46" s="1"/>
  <c r="L101" i="47"/>
  <c r="AD99" i="47" s="1"/>
  <c r="M100" i="47"/>
  <c r="M101" i="47" s="1"/>
  <c r="AE99" i="47" s="1"/>
  <c r="AB129" i="46"/>
  <c r="AD128" i="46"/>
  <c r="AC129" i="46"/>
  <c r="AD126" i="46"/>
  <c r="O298" i="1"/>
  <c r="O96" i="47" s="1"/>
  <c r="O99" i="47" s="1"/>
  <c r="N96" i="47"/>
  <c r="N300" i="1"/>
  <c r="M125" i="46"/>
  <c r="M129" i="46"/>
  <c r="AE127" i="46" s="1"/>
  <c r="O300" i="1" l="1"/>
  <c r="P298" i="1"/>
  <c r="O97" i="47"/>
  <c r="O100" i="47" s="1"/>
  <c r="O101" i="47" s="1"/>
  <c r="O122" i="46"/>
  <c r="O126" i="46" s="1"/>
  <c r="O123" i="46"/>
  <c r="O127" i="46" s="1"/>
  <c r="O124" i="46"/>
  <c r="O128" i="46" s="1"/>
  <c r="AD100" i="47"/>
  <c r="AD101" i="47" s="1"/>
  <c r="AE100" i="47"/>
  <c r="AE101" i="47" s="1"/>
  <c r="N99" i="47"/>
  <c r="N101" i="47" s="1"/>
  <c r="AF100" i="47" s="1"/>
  <c r="AE128" i="46"/>
  <c r="AD129" i="46"/>
  <c r="AE126" i="46"/>
  <c r="N125" i="46"/>
  <c r="N129" i="46"/>
  <c r="AF127" i="46" s="1"/>
  <c r="P96" i="47"/>
  <c r="P99" i="47" s="1"/>
  <c r="P124" i="46" l="1"/>
  <c r="P128" i="46" s="1"/>
  <c r="Q298" i="1"/>
  <c r="Q124" i="46" s="1"/>
  <c r="Q128" i="46" s="1"/>
  <c r="P300" i="1"/>
  <c r="P123" i="46"/>
  <c r="P127" i="46" s="1"/>
  <c r="P122" i="46"/>
  <c r="P126" i="46" s="1"/>
  <c r="P97" i="47"/>
  <c r="P100" i="47" s="1"/>
  <c r="P101" i="47" s="1"/>
  <c r="O125" i="46"/>
  <c r="Q123" i="46"/>
  <c r="Q127" i="46" s="1"/>
  <c r="AF99" i="47"/>
  <c r="AF101" i="47" s="1"/>
  <c r="AG100" i="47"/>
  <c r="AG99" i="47"/>
  <c r="AE129" i="46"/>
  <c r="AF126" i="46"/>
  <c r="AF128" i="46"/>
  <c r="O129" i="46"/>
  <c r="AG126" i="46" s="1"/>
  <c r="R298" i="1"/>
  <c r="Q300" i="1" l="1"/>
  <c r="Q96" i="47"/>
  <c r="Q99" i="47" s="1"/>
  <c r="Q122" i="46"/>
  <c r="Q126" i="46" s="1"/>
  <c r="Q97" i="47"/>
  <c r="Q100" i="47" s="1"/>
  <c r="P125" i="46"/>
  <c r="R123" i="46"/>
  <c r="R127" i="46" s="1"/>
  <c r="R122" i="46"/>
  <c r="R126" i="46" s="1"/>
  <c r="R124" i="46"/>
  <c r="R128" i="46" s="1"/>
  <c r="AH99" i="47"/>
  <c r="AH100" i="47"/>
  <c r="AG101" i="47"/>
  <c r="AG127" i="46"/>
  <c r="AG128" i="46"/>
  <c r="AF129" i="46"/>
  <c r="P129" i="46"/>
  <c r="AH126" i="46" s="1"/>
  <c r="R96" i="47"/>
  <c r="R99" i="47" s="1"/>
  <c r="R97" i="47"/>
  <c r="R100" i="47" s="1"/>
  <c r="R300" i="1"/>
  <c r="S298" i="1"/>
  <c r="Q101" i="47" l="1"/>
  <c r="AI99" i="47" s="1"/>
  <c r="Q125" i="46"/>
  <c r="U298" i="1"/>
  <c r="S122" i="46"/>
  <c r="S126" i="46" s="1"/>
  <c r="U126" i="46" s="1"/>
  <c r="S123" i="46"/>
  <c r="S127" i="46" s="1"/>
  <c r="U127" i="46" s="1"/>
  <c r="S124" i="46"/>
  <c r="S128" i="46" s="1"/>
  <c r="U128" i="46" s="1"/>
  <c r="AH101" i="47"/>
  <c r="AG129" i="46"/>
  <c r="AH127" i="46"/>
  <c r="AH128" i="46"/>
  <c r="Q129" i="46"/>
  <c r="R125" i="46"/>
  <c r="S96" i="47"/>
  <c r="S99" i="47" s="1"/>
  <c r="U99" i="47" s="1"/>
  <c r="S97" i="47"/>
  <c r="S100" i="47" s="1"/>
  <c r="U100" i="47" s="1"/>
  <c r="R101" i="47"/>
  <c r="S300" i="1"/>
  <c r="AI100" i="47" l="1"/>
  <c r="AI101" i="47" s="1"/>
  <c r="AJ99" i="47"/>
  <c r="AJ100" i="47"/>
  <c r="AH129" i="46"/>
  <c r="AI127" i="46"/>
  <c r="AI128" i="46"/>
  <c r="AI126" i="46"/>
  <c r="R129" i="46"/>
  <c r="S125" i="46"/>
  <c r="S101" i="47"/>
  <c r="AJ101" i="47" l="1"/>
  <c r="AK99" i="47"/>
  <c r="AK100" i="47"/>
  <c r="AI129" i="46"/>
  <c r="AJ127" i="46"/>
  <c r="AJ128" i="46"/>
  <c r="AJ126" i="46"/>
  <c r="S129" i="46"/>
  <c r="J102" i="47"/>
  <c r="AB102" i="47" s="1"/>
  <c r="AK101" i="47" l="1"/>
  <c r="AK127" i="46"/>
  <c r="U129" i="46"/>
  <c r="AK128" i="46"/>
  <c r="AJ129" i="46"/>
  <c r="AK126" i="46"/>
  <c r="K102" i="47"/>
  <c r="AK129" i="46" l="1"/>
  <c r="L102" i="47"/>
  <c r="N102" i="47" l="1"/>
  <c r="AF102" i="47" s="1"/>
  <c r="M102" i="47" l="1"/>
  <c r="O102" i="47"/>
  <c r="P102" i="47" l="1"/>
  <c r="Q102" i="47" l="1"/>
  <c r="AI102" i="47" s="1"/>
  <c r="R102" i="47" l="1"/>
  <c r="S102" i="47" l="1"/>
  <c r="U307" i="1"/>
  <c r="P50" i="47" l="1"/>
  <c r="L50" i="47"/>
  <c r="R50" i="47"/>
  <c r="J50" i="47"/>
  <c r="F50" i="47"/>
  <c r="E50" i="47"/>
  <c r="G50" i="47"/>
  <c r="Q50" i="47"/>
  <c r="H50" i="47"/>
  <c r="O50" i="47" l="1"/>
  <c r="S50" i="47"/>
  <c r="M50" i="47"/>
  <c r="K50" i="47"/>
  <c r="I50" i="47"/>
  <c r="D50" i="47"/>
  <c r="N50" i="47"/>
  <c r="L66" i="47" l="1"/>
  <c r="K66" i="47"/>
  <c r="M66" i="47"/>
  <c r="I66" i="47"/>
  <c r="R66" i="47"/>
  <c r="H66" i="47"/>
  <c r="N66" i="47"/>
  <c r="E66" i="47"/>
  <c r="P66" i="47"/>
  <c r="Q66" i="47"/>
  <c r="D66" i="47"/>
  <c r="F66" i="47"/>
  <c r="G66" i="47"/>
  <c r="O66" i="47"/>
  <c r="S66" i="47"/>
  <c r="J66" i="47"/>
  <c r="L69" i="47"/>
  <c r="K69" i="47"/>
  <c r="N72" i="47" l="1"/>
  <c r="M69" i="47"/>
  <c r="F69" i="47"/>
  <c r="S69" i="47"/>
  <c r="K72" i="47"/>
  <c r="Q75" i="47"/>
  <c r="AI73" i="47" l="1"/>
  <c r="AI74" i="47"/>
  <c r="Q72" i="47"/>
  <c r="Q76" i="47"/>
  <c r="L72" i="47"/>
  <c r="E72" i="47"/>
  <c r="R72" i="47"/>
  <c r="S72" i="47"/>
  <c r="P75" i="47"/>
  <c r="F72" i="47"/>
  <c r="J72" i="47"/>
  <c r="H72" i="47"/>
  <c r="G72" i="47"/>
  <c r="M75" i="47"/>
  <c r="O72" i="47"/>
  <c r="R75" i="47"/>
  <c r="K75" i="47"/>
  <c r="D72" i="47"/>
  <c r="N75" i="47"/>
  <c r="I69" i="47"/>
  <c r="P69" i="47"/>
  <c r="G69" i="47"/>
  <c r="H69" i="47"/>
  <c r="J69" i="47"/>
  <c r="O69" i="47"/>
  <c r="R69" i="47"/>
  <c r="E69" i="47"/>
  <c r="N69" i="47"/>
  <c r="D69" i="47"/>
  <c r="Q69" i="47"/>
  <c r="AI75" i="47" l="1"/>
  <c r="AJ74" i="47"/>
  <c r="AJ73" i="47"/>
  <c r="AF73" i="47"/>
  <c r="AF74" i="47"/>
  <c r="AE74" i="47"/>
  <c r="AE73" i="47"/>
  <c r="AC73" i="47"/>
  <c r="AC74" i="47"/>
  <c r="AH73" i="47"/>
  <c r="AH74" i="47"/>
  <c r="K76" i="47"/>
  <c r="N76" i="47"/>
  <c r="L75" i="47"/>
  <c r="G75" i="47"/>
  <c r="P76" i="47"/>
  <c r="O75" i="47"/>
  <c r="M76" i="47"/>
  <c r="J75" i="47"/>
  <c r="R76" i="47"/>
  <c r="P72" i="47"/>
  <c r="H75" i="47"/>
  <c r="M72" i="47"/>
  <c r="F75" i="47"/>
  <c r="I72" i="47"/>
  <c r="D75" i="47"/>
  <c r="I75" i="47"/>
  <c r="E75" i="47"/>
  <c r="Q82" i="47"/>
  <c r="AH75" i="47" l="1"/>
  <c r="AG73" i="47"/>
  <c r="AG74" i="47"/>
  <c r="AC75" i="47"/>
  <c r="AF75" i="47"/>
  <c r="W74" i="47"/>
  <c r="W73" i="47"/>
  <c r="X74" i="47"/>
  <c r="X73" i="47"/>
  <c r="AA73" i="47"/>
  <c r="AA74" i="47"/>
  <c r="AB73" i="47"/>
  <c r="AB74" i="47"/>
  <c r="Y73" i="47"/>
  <c r="Y74" i="47"/>
  <c r="AE75" i="47"/>
  <c r="AJ75" i="47"/>
  <c r="V73" i="47"/>
  <c r="V74" i="47"/>
  <c r="Z74" i="47"/>
  <c r="Z73" i="47"/>
  <c r="AD73" i="47"/>
  <c r="AD74" i="47"/>
  <c r="J76" i="47"/>
  <c r="D76" i="47"/>
  <c r="H76" i="47"/>
  <c r="G76" i="47"/>
  <c r="S76" i="47"/>
  <c r="I76" i="47"/>
  <c r="O76" i="47"/>
  <c r="L76" i="47"/>
  <c r="E76" i="47"/>
  <c r="F76" i="47"/>
  <c r="R82" i="47"/>
  <c r="P82" i="47"/>
  <c r="M82" i="47"/>
  <c r="N82" i="47"/>
  <c r="K82" i="47"/>
  <c r="W75" i="47" l="1"/>
  <c r="Z75" i="47"/>
  <c r="X75" i="47"/>
  <c r="AD75" i="47"/>
  <c r="V75" i="47"/>
  <c r="AG75" i="47"/>
  <c r="AB75" i="47"/>
  <c r="Y75" i="47"/>
  <c r="AA75" i="47"/>
  <c r="M88" i="47"/>
  <c r="R85" i="47"/>
  <c r="N85" i="47"/>
  <c r="M85" i="47"/>
  <c r="P85" i="47"/>
  <c r="P88" i="47"/>
  <c r="Q85" i="47"/>
  <c r="H82" i="47"/>
  <c r="I82" i="47"/>
  <c r="D82" i="47"/>
  <c r="L82" i="47"/>
  <c r="S82" i="47"/>
  <c r="E82" i="47"/>
  <c r="O82" i="47"/>
  <c r="J82" i="47"/>
  <c r="G82" i="47"/>
  <c r="F82" i="47"/>
  <c r="K85" i="47"/>
  <c r="Q88" i="47"/>
  <c r="N88" i="47"/>
  <c r="R88" i="47"/>
  <c r="AI87" i="47" l="1"/>
  <c r="AI86" i="47"/>
  <c r="AF87" i="47"/>
  <c r="AF86" i="47"/>
  <c r="AH86" i="47"/>
  <c r="AH87" i="47"/>
  <c r="AJ87" i="47"/>
  <c r="AJ86" i="47"/>
  <c r="AE87" i="47"/>
  <c r="AE86" i="47"/>
  <c r="Q89" i="47"/>
  <c r="R89" i="47"/>
  <c r="M89" i="47"/>
  <c r="P89" i="47"/>
  <c r="N89" i="47"/>
  <c r="F85" i="47"/>
  <c r="J85" i="47"/>
  <c r="E85" i="47"/>
  <c r="L85" i="47"/>
  <c r="I85" i="47"/>
  <c r="K88" i="47"/>
  <c r="G85" i="47"/>
  <c r="O85" i="47"/>
  <c r="S85" i="47"/>
  <c r="D85" i="47"/>
  <c r="H85" i="47"/>
  <c r="AH88" i="47" l="1"/>
  <c r="AJ88" i="47"/>
  <c r="AF88" i="47"/>
  <c r="AI88" i="47"/>
  <c r="AE88" i="47"/>
  <c r="AC87" i="47"/>
  <c r="AC86" i="47"/>
  <c r="K89" i="47"/>
  <c r="S88" i="47"/>
  <c r="H88" i="47"/>
  <c r="G88" i="47"/>
  <c r="L88" i="47"/>
  <c r="J88" i="47"/>
  <c r="D88" i="47"/>
  <c r="O88" i="47"/>
  <c r="I88" i="47"/>
  <c r="E88" i="47"/>
  <c r="F88" i="47"/>
  <c r="AC88" i="47" l="1"/>
  <c r="AA87" i="47"/>
  <c r="AA86" i="47"/>
  <c r="AD87" i="47"/>
  <c r="AD86" i="47"/>
  <c r="AG86" i="47"/>
  <c r="AG87" i="47"/>
  <c r="Y86" i="47"/>
  <c r="Y87" i="47"/>
  <c r="X86" i="47"/>
  <c r="X87" i="47"/>
  <c r="V86" i="47"/>
  <c r="V87" i="47"/>
  <c r="Z87" i="47"/>
  <c r="Z86" i="47"/>
  <c r="W86" i="47"/>
  <c r="W87" i="47"/>
  <c r="AB86" i="47"/>
  <c r="AB87" i="47"/>
  <c r="AK87" i="47"/>
  <c r="AK86" i="47"/>
  <c r="J89" i="47"/>
  <c r="F89" i="47"/>
  <c r="H89" i="47"/>
  <c r="L89" i="47"/>
  <c r="E89" i="47"/>
  <c r="O89" i="47"/>
  <c r="I89" i="47"/>
  <c r="D89" i="47"/>
  <c r="G89" i="47"/>
  <c r="S89" i="47"/>
  <c r="Z88" i="47" l="1"/>
  <c r="AA88" i="47"/>
  <c r="AK88" i="47"/>
  <c r="AD88" i="47"/>
  <c r="W88" i="47"/>
  <c r="V88" i="47"/>
  <c r="Y88" i="47"/>
  <c r="AB88" i="47"/>
  <c r="X88" i="47"/>
  <c r="AG88" i="47"/>
  <c r="I44" i="35"/>
  <c r="T44" i="35"/>
  <c r="O44" i="35"/>
  <c r="M44" i="35"/>
  <c r="G44" i="35"/>
  <c r="E44" i="35" l="1"/>
  <c r="I55" i="35"/>
  <c r="I59" i="35"/>
  <c r="L44" i="35"/>
  <c r="O55" i="35"/>
  <c r="O59" i="35" s="1"/>
  <c r="G55" i="35"/>
  <c r="S44" i="35" l="1"/>
  <c r="Q44" i="35"/>
  <c r="M55" i="35"/>
  <c r="M59" i="35" s="1"/>
  <c r="N44" i="35"/>
  <c r="T59" i="35"/>
  <c r="O62" i="35"/>
  <c r="N25" i="9" s="1"/>
  <c r="N25" i="38" s="1"/>
  <c r="N26" i="38" s="1"/>
  <c r="K44" i="35"/>
  <c r="J44" i="35"/>
  <c r="L55" i="35"/>
  <c r="G59" i="35"/>
  <c r="G62" i="35" s="1"/>
  <c r="F25" i="9" s="1"/>
  <c r="F25" i="38" s="1"/>
  <c r="F26" i="38" s="1"/>
  <c r="E55" i="35"/>
  <c r="E59" i="35"/>
  <c r="I62" i="35"/>
  <c r="H25" i="9" s="1"/>
  <c r="H25" i="38" s="1"/>
  <c r="H26" i="38" s="1"/>
  <c r="H25" i="1" l="1"/>
  <c r="H26" i="9"/>
  <c r="H24" i="1" s="1"/>
  <c r="N26" i="9"/>
  <c r="N24" i="1" s="1"/>
  <c r="N25" i="1"/>
  <c r="F25" i="1"/>
  <c r="F26" i="9"/>
  <c r="F24" i="1" s="1"/>
  <c r="T62" i="35"/>
  <c r="S25" i="9" s="1"/>
  <c r="S25" i="38" s="1"/>
  <c r="S26" i="38" s="1"/>
  <c r="K55" i="35"/>
  <c r="K59" i="35" s="1"/>
  <c r="I68" i="35"/>
  <c r="H69" i="38" s="1"/>
  <c r="H70" i="38" s="1"/>
  <c r="S55" i="35"/>
  <c r="S59" i="35" s="1"/>
  <c r="R44" i="35"/>
  <c r="M62" i="35"/>
  <c r="L25" i="9" s="1"/>
  <c r="L25" i="38" s="1"/>
  <c r="L26" i="38" s="1"/>
  <c r="O71" i="35"/>
  <c r="H44" i="35"/>
  <c r="E62" i="35"/>
  <c r="D25" i="9" s="1"/>
  <c r="D25" i="38" s="1"/>
  <c r="D26" i="38" s="1"/>
  <c r="L59" i="35"/>
  <c r="L62" i="35" s="1"/>
  <c r="K25" i="9" s="1"/>
  <c r="K25" i="38" s="1"/>
  <c r="K26" i="38" s="1"/>
  <c r="O68" i="35"/>
  <c r="N69" i="38" s="1"/>
  <c r="N70" i="38" s="1"/>
  <c r="F44" i="35"/>
  <c r="F26" i="1" l="1"/>
  <c r="N29" i="1"/>
  <c r="N26" i="1"/>
  <c r="H164" i="1"/>
  <c r="H69" i="9"/>
  <c r="H163" i="1" s="1"/>
  <c r="N164" i="1"/>
  <c r="N69" i="9"/>
  <c r="N163" i="1" s="1"/>
  <c r="L25" i="1"/>
  <c r="L26" i="9"/>
  <c r="L24" i="1" s="1"/>
  <c r="S25" i="1"/>
  <c r="S29" i="1" s="1"/>
  <c r="S26" i="9"/>
  <c r="S24" i="1" s="1"/>
  <c r="D25" i="1"/>
  <c r="D26" i="9"/>
  <c r="D24" i="1" s="1"/>
  <c r="K25" i="1"/>
  <c r="K29" i="1" s="1"/>
  <c r="K26" i="9"/>
  <c r="K24" i="1" s="1"/>
  <c r="F29" i="1"/>
  <c r="F30" i="1" s="1"/>
  <c r="H26" i="1"/>
  <c r="H29" i="1"/>
  <c r="H30" i="1" s="1"/>
  <c r="N55" i="35"/>
  <c r="N59" i="35" s="1"/>
  <c r="M68" i="35"/>
  <c r="L69" i="38" s="1"/>
  <c r="L70" i="38" s="1"/>
  <c r="R55" i="35"/>
  <c r="R59" i="35"/>
  <c r="K62" i="35"/>
  <c r="J25" i="9" s="1"/>
  <c r="J25" i="38" s="1"/>
  <c r="J26" i="38" s="1"/>
  <c r="E68" i="35"/>
  <c r="D69" i="38" s="1"/>
  <c r="D70" i="38" s="1"/>
  <c r="O74" i="35"/>
  <c r="Q55" i="35"/>
  <c r="Q59" i="35" s="1"/>
  <c r="I71" i="35"/>
  <c r="G68" i="35"/>
  <c r="F69" i="38" s="1"/>
  <c r="F70" i="38" s="1"/>
  <c r="M71" i="35"/>
  <c r="S62" i="35"/>
  <c r="F32" i="1" l="1"/>
  <c r="F8" i="24"/>
  <c r="F9" i="24"/>
  <c r="H9" i="24"/>
  <c r="H8" i="24"/>
  <c r="H32" i="1"/>
  <c r="H165" i="1"/>
  <c r="H168" i="1"/>
  <c r="H169" i="1" s="1"/>
  <c r="F164" i="1"/>
  <c r="F69" i="9"/>
  <c r="F163" i="1" s="1"/>
  <c r="K26" i="1"/>
  <c r="S26" i="1"/>
  <c r="R25" i="9"/>
  <c r="R25" i="38" s="1"/>
  <c r="R26" i="38" s="1"/>
  <c r="D164" i="1"/>
  <c r="D163" i="1"/>
  <c r="D26" i="1"/>
  <c r="D29" i="1"/>
  <c r="D30" i="1" s="1"/>
  <c r="J25" i="1"/>
  <c r="J26" i="9"/>
  <c r="J24" i="1" s="1"/>
  <c r="L164" i="1"/>
  <c r="L69" i="9"/>
  <c r="L163" i="1" s="1"/>
  <c r="F18" i="3"/>
  <c r="F20" i="3"/>
  <c r="F13" i="3"/>
  <c r="F9" i="47"/>
  <c r="F10" i="24"/>
  <c r="F15" i="3"/>
  <c r="F12" i="46"/>
  <c r="F17" i="3"/>
  <c r="F8" i="47"/>
  <c r="F14" i="3"/>
  <c r="F16" i="3"/>
  <c r="F10" i="46"/>
  <c r="F11" i="46"/>
  <c r="F19" i="3"/>
  <c r="N165" i="1"/>
  <c r="L29" i="1"/>
  <c r="L26" i="1"/>
  <c r="H8" i="47"/>
  <c r="H18" i="3"/>
  <c r="H19" i="3"/>
  <c r="H17" i="3"/>
  <c r="H9" i="47"/>
  <c r="H12" i="46"/>
  <c r="H11" i="46"/>
  <c r="D17" i="4"/>
  <c r="D15" i="4"/>
  <c r="D16" i="4"/>
  <c r="H20" i="3"/>
  <c r="H14" i="3"/>
  <c r="H10" i="46"/>
  <c r="H10" i="24"/>
  <c r="H13" i="3"/>
  <c r="H16" i="3"/>
  <c r="H15" i="3"/>
  <c r="T68" i="35"/>
  <c r="S69" i="38" s="1"/>
  <c r="S70" i="38" s="1"/>
  <c r="F59" i="35"/>
  <c r="M74" i="35"/>
  <c r="H59" i="35"/>
  <c r="H62" i="35" s="1"/>
  <c r="G25" i="9" s="1"/>
  <c r="G25" i="38" s="1"/>
  <c r="G26" i="38" s="1"/>
  <c r="Q62" i="35"/>
  <c r="P25" i="9" s="1"/>
  <c r="P25" i="38" s="1"/>
  <c r="P26" i="38" s="1"/>
  <c r="J59" i="35"/>
  <c r="G71" i="35"/>
  <c r="T71" i="35"/>
  <c r="L68" i="35"/>
  <c r="S68" i="35"/>
  <c r="I74" i="35"/>
  <c r="E71" i="35"/>
  <c r="R62" i="35"/>
  <c r="Q25" i="9" s="1"/>
  <c r="Q25" i="38" s="1"/>
  <c r="Q26" i="38" s="1"/>
  <c r="N62" i="35"/>
  <c r="M25" i="9" s="1"/>
  <c r="M25" i="38" s="1"/>
  <c r="M26" i="38" s="1"/>
  <c r="D32" i="1" l="1"/>
  <c r="D9" i="24"/>
  <c r="D8" i="24"/>
  <c r="H171" i="1"/>
  <c r="H70" i="46"/>
  <c r="H71" i="46"/>
  <c r="H72" i="46"/>
  <c r="H13" i="46"/>
  <c r="F13" i="46"/>
  <c r="F10" i="47"/>
  <c r="H21" i="3"/>
  <c r="H10" i="47"/>
  <c r="F21" i="3"/>
  <c r="F168" i="1"/>
  <c r="F169" i="1" s="1"/>
  <c r="F165" i="1"/>
  <c r="M26" i="9"/>
  <c r="M24" i="1" s="1"/>
  <c r="M25" i="1"/>
  <c r="S71" i="35"/>
  <c r="R69" i="38"/>
  <c r="R70" i="38" s="1"/>
  <c r="P26" i="9"/>
  <c r="P24" i="1" s="1"/>
  <c r="P25" i="1"/>
  <c r="S164" i="1"/>
  <c r="S69" i="9"/>
  <c r="S163" i="1" s="1"/>
  <c r="J29" i="1"/>
  <c r="J26" i="1"/>
  <c r="G25" i="1"/>
  <c r="G26" i="9"/>
  <c r="G24" i="1" s="1"/>
  <c r="D168" i="1"/>
  <c r="D169" i="1" s="1"/>
  <c r="D165" i="1"/>
  <c r="H86" i="3"/>
  <c r="H85" i="3"/>
  <c r="H54" i="24"/>
  <c r="H53" i="24"/>
  <c r="H55" i="47"/>
  <c r="H84" i="3"/>
  <c r="H54" i="47"/>
  <c r="H83" i="3"/>
  <c r="H55" i="24"/>
  <c r="H87" i="3"/>
  <c r="Q25" i="1"/>
  <c r="Q29" i="1" s="1"/>
  <c r="Q26" i="9"/>
  <c r="Q24" i="1" s="1"/>
  <c r="L71" i="35"/>
  <c r="K69" i="38"/>
  <c r="K70" i="38" s="1"/>
  <c r="L165" i="1"/>
  <c r="D9" i="47"/>
  <c r="D10" i="24"/>
  <c r="D17" i="3"/>
  <c r="D18" i="3"/>
  <c r="D15" i="3"/>
  <c r="D11" i="46"/>
  <c r="D10" i="46"/>
  <c r="D16" i="3"/>
  <c r="D14" i="3"/>
  <c r="D13" i="3"/>
  <c r="D12" i="46"/>
  <c r="D19" i="3"/>
  <c r="D20" i="3"/>
  <c r="D8" i="47"/>
  <c r="R26" i="9"/>
  <c r="R24" i="1" s="1"/>
  <c r="R25" i="1"/>
  <c r="N68" i="35"/>
  <c r="M69" i="38" s="1"/>
  <c r="M70" i="38" s="1"/>
  <c r="R68" i="35"/>
  <c r="Q69" i="38" s="1"/>
  <c r="Q70" i="38" s="1"/>
  <c r="G74" i="35"/>
  <c r="T74" i="35"/>
  <c r="J62" i="35"/>
  <c r="L74" i="35"/>
  <c r="E74" i="35"/>
  <c r="K68" i="35"/>
  <c r="J69" i="38" s="1"/>
  <c r="J70" i="38" s="1"/>
  <c r="F62" i="35"/>
  <c r="E25" i="9" s="1"/>
  <c r="E25" i="38" s="1"/>
  <c r="E26" i="38" s="1"/>
  <c r="N71" i="35"/>
  <c r="S74" i="35"/>
  <c r="F171" i="1" l="1"/>
  <c r="F71" i="46"/>
  <c r="F70" i="46"/>
  <c r="F72" i="46"/>
  <c r="D171" i="1"/>
  <c r="D70" i="46"/>
  <c r="D71" i="46"/>
  <c r="D72" i="46"/>
  <c r="D13" i="46"/>
  <c r="D10" i="47"/>
  <c r="Q26" i="1"/>
  <c r="S165" i="1"/>
  <c r="M164" i="1"/>
  <c r="M69" i="9"/>
  <c r="M163" i="1" s="1"/>
  <c r="D21" i="3"/>
  <c r="P26" i="1"/>
  <c r="P29" i="1"/>
  <c r="E26" i="9"/>
  <c r="E24" i="1" s="1"/>
  <c r="E25" i="1"/>
  <c r="I25" i="9"/>
  <c r="I25" i="38" s="1"/>
  <c r="I26" i="38" s="1"/>
  <c r="R29" i="1"/>
  <c r="R26" i="1"/>
  <c r="K164" i="1"/>
  <c r="K69" i="9"/>
  <c r="K163" i="1" s="1"/>
  <c r="H56" i="47"/>
  <c r="D87" i="3"/>
  <c r="D85" i="3"/>
  <c r="D53" i="24"/>
  <c r="D86" i="3"/>
  <c r="D84" i="3"/>
  <c r="D55" i="24"/>
  <c r="D54" i="47"/>
  <c r="D83" i="3"/>
  <c r="D55" i="47"/>
  <c r="D54" i="24"/>
  <c r="M29" i="1"/>
  <c r="M26" i="1"/>
  <c r="F54" i="47"/>
  <c r="F85" i="3"/>
  <c r="F86" i="3"/>
  <c r="F55" i="47"/>
  <c r="F87" i="3"/>
  <c r="F53" i="24"/>
  <c r="F84" i="3"/>
  <c r="F83" i="3"/>
  <c r="F55" i="24"/>
  <c r="F54" i="24"/>
  <c r="Q164" i="1"/>
  <c r="Q69" i="9"/>
  <c r="Q163" i="1" s="1"/>
  <c r="G29" i="1"/>
  <c r="G30" i="1" s="1"/>
  <c r="G26" i="1"/>
  <c r="J164" i="1"/>
  <c r="J69" i="9"/>
  <c r="J163" i="1" s="1"/>
  <c r="H73" i="46"/>
  <c r="R164" i="1"/>
  <c r="R69" i="9"/>
  <c r="R163" i="1" s="1"/>
  <c r="I91" i="35"/>
  <c r="R74" i="35"/>
  <c r="R71" i="35"/>
  <c r="J68" i="35"/>
  <c r="N74" i="35"/>
  <c r="H68" i="35"/>
  <c r="G69" i="38" s="1"/>
  <c r="G70" i="38" s="1"/>
  <c r="O91" i="35"/>
  <c r="Q68" i="35"/>
  <c r="K71" i="35"/>
  <c r="G8" i="24" l="1"/>
  <c r="G9" i="24"/>
  <c r="F73" i="46"/>
  <c r="F56" i="47"/>
  <c r="O94" i="35"/>
  <c r="N47" i="38"/>
  <c r="N48" i="38" s="1"/>
  <c r="N72" i="38" s="1"/>
  <c r="N182" i="1" s="1"/>
  <c r="R165" i="1"/>
  <c r="J165" i="1"/>
  <c r="D73" i="46"/>
  <c r="E29" i="1"/>
  <c r="E30" i="1" s="1"/>
  <c r="E26" i="1"/>
  <c r="Q71" i="35"/>
  <c r="P69" i="38"/>
  <c r="P70" i="38" s="1"/>
  <c r="G8" i="47"/>
  <c r="G15" i="3"/>
  <c r="G20" i="3"/>
  <c r="G14" i="3"/>
  <c r="G10" i="24"/>
  <c r="G10" i="46"/>
  <c r="G17" i="3"/>
  <c r="G13" i="3"/>
  <c r="G11" i="46"/>
  <c r="G18" i="3"/>
  <c r="G9" i="47"/>
  <c r="G12" i="46"/>
  <c r="G16" i="3"/>
  <c r="G19" i="3"/>
  <c r="G31" i="1"/>
  <c r="H31" i="1"/>
  <c r="G32" i="1"/>
  <c r="Q165" i="1"/>
  <c r="M165" i="1"/>
  <c r="G164" i="1"/>
  <c r="G69" i="9"/>
  <c r="G163" i="1" s="1"/>
  <c r="J71" i="35"/>
  <c r="I69" i="38"/>
  <c r="I70" i="38" s="1"/>
  <c r="I94" i="35"/>
  <c r="H47" i="38"/>
  <c r="H48" i="38" s="1"/>
  <c r="H72" i="38" s="1"/>
  <c r="H182" i="1" s="1"/>
  <c r="D56" i="47"/>
  <c r="K165" i="1"/>
  <c r="I25" i="1"/>
  <c r="I26" i="9"/>
  <c r="I24" i="1" s="1"/>
  <c r="K74" i="35"/>
  <c r="Q74" i="35"/>
  <c r="J74" i="35"/>
  <c r="F68" i="35"/>
  <c r="E69" i="38" s="1"/>
  <c r="E70" i="38" s="1"/>
  <c r="H74" i="35"/>
  <c r="H71" i="35"/>
  <c r="I97" i="35" l="1"/>
  <c r="I100" i="35" s="1"/>
  <c r="H261" i="1"/>
  <c r="H263" i="1" s="1"/>
  <c r="O97" i="35"/>
  <c r="N261" i="1"/>
  <c r="N263" i="1" s="1"/>
  <c r="E8" i="24"/>
  <c r="E9" i="24"/>
  <c r="E164" i="1"/>
  <c r="E69" i="9"/>
  <c r="E163" i="1" s="1"/>
  <c r="E9" i="47"/>
  <c r="E12" i="46"/>
  <c r="E18" i="3"/>
  <c r="E19" i="3"/>
  <c r="E13" i="3"/>
  <c r="E10" i="24"/>
  <c r="E17" i="3"/>
  <c r="E11" i="46"/>
  <c r="E31" i="1"/>
  <c r="E10" i="46"/>
  <c r="E14" i="3"/>
  <c r="E8" i="47"/>
  <c r="E20" i="3"/>
  <c r="E16" i="3"/>
  <c r="E15" i="3"/>
  <c r="F31" i="1"/>
  <c r="N47" i="9"/>
  <c r="O24" i="35"/>
  <c r="N2" i="38"/>
  <c r="O52" i="35"/>
  <c r="G21" i="3"/>
  <c r="O100" i="35"/>
  <c r="N27" i="9"/>
  <c r="O28" i="35"/>
  <c r="I29" i="1"/>
  <c r="I30" i="1" s="1"/>
  <c r="I26" i="1"/>
  <c r="I164" i="1"/>
  <c r="I69" i="9"/>
  <c r="I163" i="1" s="1"/>
  <c r="H47" i="9"/>
  <c r="G13" i="46"/>
  <c r="G10" i="47"/>
  <c r="E32" i="1"/>
  <c r="I24" i="35"/>
  <c r="H2" i="38"/>
  <c r="I52" i="35"/>
  <c r="H6" i="38" s="1"/>
  <c r="H5" i="38"/>
  <c r="H27" i="9"/>
  <c r="G168" i="1"/>
  <c r="G169" i="1" s="1"/>
  <c r="G165" i="1"/>
  <c r="P164" i="1"/>
  <c r="P69" i="9"/>
  <c r="P163" i="1" s="1"/>
  <c r="E91" i="35"/>
  <c r="N91" i="35"/>
  <c r="F71" i="35"/>
  <c r="N27" i="38" l="1"/>
  <c r="N30" i="38"/>
  <c r="H27" i="38"/>
  <c r="H30" i="38"/>
  <c r="N301" i="1"/>
  <c r="N303" i="1" s="1"/>
  <c r="H301" i="1"/>
  <c r="H303" i="1" s="1"/>
  <c r="G171" i="1"/>
  <c r="G70" i="46"/>
  <c r="G71" i="46"/>
  <c r="G72" i="46"/>
  <c r="I8" i="24"/>
  <c r="I9" i="24"/>
  <c r="T30" i="1"/>
  <c r="I8" i="47"/>
  <c r="I17" i="3"/>
  <c r="I9" i="47"/>
  <c r="I16" i="3"/>
  <c r="I14" i="3"/>
  <c r="I15" i="3"/>
  <c r="I12" i="46"/>
  <c r="I10" i="46"/>
  <c r="E15" i="4"/>
  <c r="I10" i="24"/>
  <c r="E16" i="4"/>
  <c r="J30" i="1"/>
  <c r="I18" i="3"/>
  <c r="I11" i="46"/>
  <c r="I20" i="3"/>
  <c r="I19" i="3"/>
  <c r="E17" i="4"/>
  <c r="I13" i="3"/>
  <c r="I32" i="1"/>
  <c r="E10" i="47"/>
  <c r="N94" i="35"/>
  <c r="M47" i="38"/>
  <c r="M48" i="38" s="1"/>
  <c r="M72" i="38" s="1"/>
  <c r="M182" i="1" s="1"/>
  <c r="E94" i="35"/>
  <c r="H101" i="1"/>
  <c r="O34" i="35"/>
  <c r="N3" i="38"/>
  <c r="N100" i="1"/>
  <c r="N71" i="9"/>
  <c r="E21" i="3"/>
  <c r="G54" i="47"/>
  <c r="G87" i="3"/>
  <c r="G55" i="47"/>
  <c r="G86" i="3"/>
  <c r="G54" i="24"/>
  <c r="G55" i="24"/>
  <c r="G85" i="3"/>
  <c r="G84" i="3"/>
  <c r="G53" i="24"/>
  <c r="G83" i="3"/>
  <c r="G170" i="1"/>
  <c r="H170" i="1"/>
  <c r="H3" i="38"/>
  <c r="I34" i="35"/>
  <c r="N6" i="38"/>
  <c r="O40" i="35"/>
  <c r="N101" i="1"/>
  <c r="E13" i="46"/>
  <c r="D2" i="38"/>
  <c r="E24" i="35"/>
  <c r="E52" i="35"/>
  <c r="D6" i="38" s="1"/>
  <c r="H100" i="1"/>
  <c r="H71" i="9"/>
  <c r="P165" i="1"/>
  <c r="I28" i="35"/>
  <c r="I168" i="1"/>
  <c r="I169" i="1" s="1"/>
  <c r="J169" i="1" s="1"/>
  <c r="I165" i="1"/>
  <c r="E165" i="1"/>
  <c r="E168" i="1"/>
  <c r="E169" i="1" s="1"/>
  <c r="F74" i="35"/>
  <c r="D47" i="38" l="1"/>
  <c r="D48" i="38" s="1"/>
  <c r="D72" i="38" s="1"/>
  <c r="D182" i="1" s="1"/>
  <c r="D47" i="9"/>
  <c r="N31" i="9"/>
  <c r="N33" i="1" s="1"/>
  <c r="N32" i="38"/>
  <c r="N34" i="1" s="1"/>
  <c r="N38" i="1" s="1"/>
  <c r="H31" i="9"/>
  <c r="H33" i="1" s="1"/>
  <c r="H32" i="38"/>
  <c r="H34" i="1" s="1"/>
  <c r="N97" i="35"/>
  <c r="N100" i="35" s="1"/>
  <c r="M261" i="1"/>
  <c r="M263" i="1" s="1"/>
  <c r="E97" i="35"/>
  <c r="D261" i="1"/>
  <c r="D263" i="1" s="1"/>
  <c r="E171" i="1"/>
  <c r="E70" i="46"/>
  <c r="E71" i="46"/>
  <c r="E72" i="46"/>
  <c r="I21" i="3"/>
  <c r="I70" i="46"/>
  <c r="I71" i="46"/>
  <c r="I72" i="46"/>
  <c r="I10" i="47"/>
  <c r="T169" i="1"/>
  <c r="I55" i="47"/>
  <c r="I84" i="3"/>
  <c r="I83" i="3"/>
  <c r="I86" i="3"/>
  <c r="I54" i="24"/>
  <c r="I87" i="3"/>
  <c r="I55" i="24"/>
  <c r="I85" i="3"/>
  <c r="I54" i="47"/>
  <c r="I53" i="24"/>
  <c r="I171" i="1"/>
  <c r="J8" i="47"/>
  <c r="J19" i="3"/>
  <c r="K30" i="1"/>
  <c r="J17" i="3"/>
  <c r="J11" i="46"/>
  <c r="J12" i="46"/>
  <c r="J18" i="3"/>
  <c r="J14" i="3"/>
  <c r="J13" i="3"/>
  <c r="J10" i="46"/>
  <c r="J20" i="3"/>
  <c r="J15" i="3"/>
  <c r="J9" i="47"/>
  <c r="J16" i="3"/>
  <c r="J32" i="1"/>
  <c r="I13" i="46"/>
  <c r="D3" i="38"/>
  <c r="E34" i="35"/>
  <c r="M2" i="38"/>
  <c r="N24" i="35"/>
  <c r="N52" i="35"/>
  <c r="I40" i="35"/>
  <c r="H2" i="1"/>
  <c r="E100" i="35"/>
  <c r="D27" i="9"/>
  <c r="E28" i="35"/>
  <c r="N102" i="1"/>
  <c r="N105" i="1"/>
  <c r="D5" i="38"/>
  <c r="G73" i="46"/>
  <c r="N4" i="38"/>
  <c r="M47" i="9"/>
  <c r="H4" i="38"/>
  <c r="I87" i="35"/>
  <c r="H221" i="1" s="1"/>
  <c r="H223" i="1" s="1"/>
  <c r="G56" i="47"/>
  <c r="G59" i="47" s="1"/>
  <c r="E83" i="3"/>
  <c r="E86" i="3"/>
  <c r="E54" i="24"/>
  <c r="E84" i="3"/>
  <c r="E54" i="47"/>
  <c r="E87" i="3"/>
  <c r="E53" i="24"/>
  <c r="E55" i="47"/>
  <c r="E85" i="3"/>
  <c r="E55" i="24"/>
  <c r="E170" i="1"/>
  <c r="F170" i="1"/>
  <c r="H102" i="1"/>
  <c r="H105" i="1"/>
  <c r="H186" i="1" s="1"/>
  <c r="M27" i="9"/>
  <c r="N35" i="1" l="1"/>
  <c r="H35" i="1"/>
  <c r="H38" i="1"/>
  <c r="H39" i="1" s="1"/>
  <c r="H14" i="46" s="1"/>
  <c r="D27" i="38"/>
  <c r="D30" i="38"/>
  <c r="M27" i="38"/>
  <c r="M30" i="38"/>
  <c r="M301" i="1"/>
  <c r="M303" i="1" s="1"/>
  <c r="D301" i="1"/>
  <c r="D303" i="1" s="1"/>
  <c r="J70" i="46"/>
  <c r="J71" i="46"/>
  <c r="J72" i="46"/>
  <c r="I73" i="46"/>
  <c r="I56" i="47"/>
  <c r="J84" i="3"/>
  <c r="K169" i="1"/>
  <c r="J87" i="3"/>
  <c r="J171" i="1"/>
  <c r="J83" i="3"/>
  <c r="J85" i="3"/>
  <c r="J54" i="47"/>
  <c r="J55" i="47"/>
  <c r="J86" i="3"/>
  <c r="J21" i="3"/>
  <c r="J10" i="47"/>
  <c r="J13" i="46"/>
  <c r="K17" i="3"/>
  <c r="L30" i="1"/>
  <c r="K16" i="3"/>
  <c r="K14" i="3"/>
  <c r="K20" i="3"/>
  <c r="K9" i="47"/>
  <c r="K32" i="1"/>
  <c r="K15" i="3"/>
  <c r="K10" i="46"/>
  <c r="K13" i="3"/>
  <c r="K8" i="47"/>
  <c r="K18" i="3"/>
  <c r="K19" i="3"/>
  <c r="K12" i="46"/>
  <c r="K11" i="46"/>
  <c r="H106" i="1"/>
  <c r="I46" i="35"/>
  <c r="H87" i="1" s="1"/>
  <c r="E73" i="46"/>
  <c r="M100" i="1"/>
  <c r="M71" i="9"/>
  <c r="M3" i="38"/>
  <c r="N34" i="35"/>
  <c r="D100" i="1"/>
  <c r="D71" i="9"/>
  <c r="D4" i="38"/>
  <c r="E87" i="35"/>
  <c r="D221" i="1" s="1"/>
  <c r="D223" i="1" s="1"/>
  <c r="E56" i="47"/>
  <c r="M101" i="1"/>
  <c r="O87" i="35"/>
  <c r="N221" i="1" s="1"/>
  <c r="N223" i="1" s="1"/>
  <c r="M6" i="38"/>
  <c r="N40" i="35"/>
  <c r="D101" i="1"/>
  <c r="E46" i="35"/>
  <c r="D87" i="1" s="1"/>
  <c r="I65" i="35"/>
  <c r="I76" i="35" s="1"/>
  <c r="H181" i="1" s="1"/>
  <c r="N28" i="35"/>
  <c r="D31" i="9" l="1"/>
  <c r="D33" i="1" s="1"/>
  <c r="M31" i="9"/>
  <c r="M33" i="1" s="1"/>
  <c r="M32" i="38"/>
  <c r="M34" i="1" s="1"/>
  <c r="D32" i="38"/>
  <c r="D34" i="1" s="1"/>
  <c r="H314" i="1"/>
  <c r="H34" i="47"/>
  <c r="H61" i="47" s="1"/>
  <c r="H187" i="1"/>
  <c r="H11" i="47"/>
  <c r="D20" i="4"/>
  <c r="H108" i="1"/>
  <c r="H23" i="3"/>
  <c r="K71" i="46"/>
  <c r="K70" i="46"/>
  <c r="K72" i="46"/>
  <c r="H41" i="1"/>
  <c r="H12" i="24"/>
  <c r="H11" i="24"/>
  <c r="K10" i="47"/>
  <c r="H50" i="3"/>
  <c r="H44" i="46"/>
  <c r="H80" i="46" s="1"/>
  <c r="H13" i="24"/>
  <c r="H24" i="3"/>
  <c r="H15" i="46"/>
  <c r="H16" i="46"/>
  <c r="H22" i="3"/>
  <c r="D18" i="4"/>
  <c r="D19" i="4"/>
  <c r="H12" i="47"/>
  <c r="J56" i="47"/>
  <c r="J73" i="46"/>
  <c r="K171" i="1"/>
  <c r="K54" i="47"/>
  <c r="L169" i="1"/>
  <c r="K84" i="3"/>
  <c r="K87" i="3"/>
  <c r="K55" i="47"/>
  <c r="K85" i="3"/>
  <c r="K83" i="3"/>
  <c r="K86" i="3"/>
  <c r="K21" i="3"/>
  <c r="K13" i="46"/>
  <c r="L12" i="46"/>
  <c r="L32" i="1"/>
  <c r="L17" i="3"/>
  <c r="L19" i="3"/>
  <c r="L13" i="3"/>
  <c r="L18" i="3"/>
  <c r="L9" i="47"/>
  <c r="L15" i="3"/>
  <c r="L14" i="3"/>
  <c r="L11" i="46"/>
  <c r="M30" i="1"/>
  <c r="L16" i="3"/>
  <c r="L20" i="3"/>
  <c r="L8" i="47"/>
  <c r="L10" i="46"/>
  <c r="H42" i="46"/>
  <c r="H78" i="46" s="1"/>
  <c r="D34" i="4"/>
  <c r="D33" i="4"/>
  <c r="H33" i="47"/>
  <c r="H7" i="38"/>
  <c r="H48" i="3"/>
  <c r="D31" i="4"/>
  <c r="H47" i="3"/>
  <c r="H32" i="24"/>
  <c r="H59" i="24" s="1"/>
  <c r="H43" i="46"/>
  <c r="H79" i="46" s="1"/>
  <c r="D32" i="4"/>
  <c r="H34" i="24"/>
  <c r="H61" i="24" s="1"/>
  <c r="P61" i="24" s="1"/>
  <c r="H33" i="24"/>
  <c r="H60" i="24" s="1"/>
  <c r="H49" i="3"/>
  <c r="D2" i="1"/>
  <c r="I101" i="35"/>
  <c r="N22" i="9"/>
  <c r="N15" i="1" s="1"/>
  <c r="D102" i="1"/>
  <c r="D105" i="1"/>
  <c r="D186" i="1" s="1"/>
  <c r="E65" i="35"/>
  <c r="E76" i="35" s="1"/>
  <c r="E101" i="35" s="1"/>
  <c r="H22" i="9"/>
  <c r="O65" i="35"/>
  <c r="O76" i="35" s="1"/>
  <c r="N181" i="1" s="1"/>
  <c r="M4" i="38"/>
  <c r="N87" i="35"/>
  <c r="M221" i="1" s="1"/>
  <c r="M223" i="1" s="1"/>
  <c r="M102" i="1"/>
  <c r="M105" i="1"/>
  <c r="M35" i="1" l="1"/>
  <c r="M38" i="1"/>
  <c r="D35" i="1"/>
  <c r="H193" i="1"/>
  <c r="D38" i="1"/>
  <c r="D39" i="1" s="1"/>
  <c r="D11" i="24" s="1"/>
  <c r="H13" i="47"/>
  <c r="D181" i="1"/>
  <c r="H43" i="38"/>
  <c r="H25" i="3"/>
  <c r="L71" i="46"/>
  <c r="L70" i="46"/>
  <c r="L72" i="46"/>
  <c r="H35" i="47"/>
  <c r="H60" i="47"/>
  <c r="L10" i="47"/>
  <c r="L13" i="46"/>
  <c r="H17" i="46"/>
  <c r="K73" i="46"/>
  <c r="K56" i="47"/>
  <c r="K59" i="47" s="1"/>
  <c r="H81" i="46"/>
  <c r="Z79" i="46" s="1"/>
  <c r="L86" i="3"/>
  <c r="L54" i="47"/>
  <c r="L83" i="3"/>
  <c r="M169" i="1"/>
  <c r="L87" i="3"/>
  <c r="L171" i="1"/>
  <c r="L84" i="3"/>
  <c r="L85" i="3"/>
  <c r="L55" i="47"/>
  <c r="L21" i="3"/>
  <c r="N30" i="1"/>
  <c r="M11" i="46"/>
  <c r="M20" i="3"/>
  <c r="M14" i="3"/>
  <c r="M9" i="47"/>
  <c r="M32" i="1"/>
  <c r="M8" i="47"/>
  <c r="M15" i="3"/>
  <c r="M16" i="3"/>
  <c r="M12" i="46"/>
  <c r="M10" i="46"/>
  <c r="M19" i="3"/>
  <c r="M13" i="3"/>
  <c r="M18" i="3"/>
  <c r="M17" i="3"/>
  <c r="H45" i="46"/>
  <c r="H51" i="3"/>
  <c r="H3" i="1"/>
  <c r="D7" i="38"/>
  <c r="P59" i="24"/>
  <c r="P60" i="24"/>
  <c r="D22" i="9"/>
  <c r="D15" i="1" s="1"/>
  <c r="D106" i="1"/>
  <c r="H42" i="9"/>
  <c r="H15" i="1"/>
  <c r="N65" i="35"/>
  <c r="N76" i="35" s="1"/>
  <c r="H16" i="1"/>
  <c r="N16" i="1"/>
  <c r="D14" i="46" l="1"/>
  <c r="D15" i="46"/>
  <c r="D22" i="3"/>
  <c r="D16" i="46"/>
  <c r="D13" i="24"/>
  <c r="D24" i="3"/>
  <c r="D12" i="47"/>
  <c r="D23" i="3"/>
  <c r="D11" i="47"/>
  <c r="D13" i="47" s="1"/>
  <c r="D12" i="24"/>
  <c r="D41" i="1"/>
  <c r="H95" i="38"/>
  <c r="H88" i="1"/>
  <c r="H315" i="1" s="1"/>
  <c r="M181" i="1"/>
  <c r="D43" i="38"/>
  <c r="D95" i="38" s="1"/>
  <c r="Z80" i="46"/>
  <c r="Z78" i="46"/>
  <c r="M70" i="46"/>
  <c r="M71" i="46"/>
  <c r="M72" i="46"/>
  <c r="H62" i="47"/>
  <c r="M10" i="47"/>
  <c r="N169" i="1"/>
  <c r="M85" i="3"/>
  <c r="M86" i="3"/>
  <c r="M87" i="3"/>
  <c r="M84" i="3"/>
  <c r="M55" i="47"/>
  <c r="M54" i="47"/>
  <c r="M83" i="3"/>
  <c r="M171" i="1"/>
  <c r="L73" i="46"/>
  <c r="L56" i="47"/>
  <c r="O30" i="1"/>
  <c r="N20" i="3"/>
  <c r="N12" i="46"/>
  <c r="N19" i="3"/>
  <c r="N18" i="3"/>
  <c r="N11" i="46"/>
  <c r="N16" i="3"/>
  <c r="N10" i="46"/>
  <c r="N13" i="3"/>
  <c r="N14" i="3"/>
  <c r="N15" i="3"/>
  <c r="N8" i="47"/>
  <c r="N32" i="1"/>
  <c r="N9" i="47"/>
  <c r="N17" i="3"/>
  <c r="M21" i="3"/>
  <c r="M13" i="46"/>
  <c r="H4" i="1"/>
  <c r="H7" i="1"/>
  <c r="D3" i="1"/>
  <c r="D42" i="9"/>
  <c r="D94" i="9" s="1"/>
  <c r="N17" i="1"/>
  <c r="N20" i="1"/>
  <c r="D16" i="1"/>
  <c r="M22" i="9"/>
  <c r="M15" i="1" s="1"/>
  <c r="H94" i="9"/>
  <c r="H20" i="1"/>
  <c r="H21" i="1" s="1"/>
  <c r="H17" i="1"/>
  <c r="D32" i="24"/>
  <c r="D48" i="3"/>
  <c r="D34" i="24"/>
  <c r="D42" i="46"/>
  <c r="D43" i="46"/>
  <c r="D33" i="47"/>
  <c r="D44" i="46"/>
  <c r="D34" i="47"/>
  <c r="D49" i="3"/>
  <c r="D33" i="24"/>
  <c r="D50" i="3"/>
  <c r="D47" i="3"/>
  <c r="D108" i="1"/>
  <c r="D17" i="46" l="1"/>
  <c r="D25" i="3"/>
  <c r="M183" i="1"/>
  <c r="Z81" i="46"/>
  <c r="N70" i="46"/>
  <c r="N71" i="46"/>
  <c r="N72" i="46"/>
  <c r="Z61" i="47"/>
  <c r="H63" i="47"/>
  <c r="Z60" i="47"/>
  <c r="M56" i="47"/>
  <c r="M73" i="46"/>
  <c r="N86" i="3"/>
  <c r="N87" i="3"/>
  <c r="N55" i="47"/>
  <c r="N84" i="3"/>
  <c r="N171" i="1"/>
  <c r="N85" i="3"/>
  <c r="N83" i="3"/>
  <c r="O169" i="1"/>
  <c r="N54" i="47"/>
  <c r="N13" i="46"/>
  <c r="N10" i="47"/>
  <c r="P30" i="1"/>
  <c r="O19" i="3"/>
  <c r="O13" i="3"/>
  <c r="O8" i="47"/>
  <c r="O14" i="3"/>
  <c r="O20" i="3"/>
  <c r="O10" i="46"/>
  <c r="O15" i="3"/>
  <c r="O11" i="46"/>
  <c r="O18" i="3"/>
  <c r="O9" i="47"/>
  <c r="O16" i="3"/>
  <c r="O17" i="3"/>
  <c r="O12" i="46"/>
  <c r="H92" i="1"/>
  <c r="H319" i="1" s="1"/>
  <c r="H8" i="1"/>
  <c r="H93" i="1" s="1"/>
  <c r="H320" i="1" s="1"/>
  <c r="N21" i="3"/>
  <c r="D4" i="1"/>
  <c r="D7" i="1"/>
  <c r="D51" i="3"/>
  <c r="D35" i="47"/>
  <c r="D88" i="1"/>
  <c r="D315" i="1" s="1"/>
  <c r="D45" i="46"/>
  <c r="M16" i="1"/>
  <c r="D17" i="1"/>
  <c r="D20" i="1"/>
  <c r="H89" i="1"/>
  <c r="H99" i="1" l="1"/>
  <c r="H326" i="1"/>
  <c r="H3" i="24"/>
  <c r="H2" i="24"/>
  <c r="H2" i="46"/>
  <c r="H3" i="46"/>
  <c r="H4" i="46"/>
  <c r="O71" i="46"/>
  <c r="O70" i="46"/>
  <c r="O72" i="46"/>
  <c r="N56" i="47"/>
  <c r="Z62" i="47"/>
  <c r="D92" i="1"/>
  <c r="O85" i="3"/>
  <c r="O83" i="3"/>
  <c r="O84" i="3"/>
  <c r="O55" i="47"/>
  <c r="O87" i="3"/>
  <c r="P169" i="1"/>
  <c r="O86" i="3"/>
  <c r="O54" i="47"/>
  <c r="N73" i="46"/>
  <c r="O10" i="47"/>
  <c r="O13" i="46"/>
  <c r="P17" i="3"/>
  <c r="P9" i="47"/>
  <c r="P16" i="3"/>
  <c r="P15" i="3"/>
  <c r="P8" i="47"/>
  <c r="P12" i="46"/>
  <c r="P14" i="3"/>
  <c r="P19" i="3"/>
  <c r="P18" i="3"/>
  <c r="P10" i="46"/>
  <c r="Q30" i="1"/>
  <c r="P13" i="3"/>
  <c r="P11" i="46"/>
  <c r="P32" i="1"/>
  <c r="P20" i="3"/>
  <c r="O21" i="3"/>
  <c r="D89" i="1"/>
  <c r="H7" i="46"/>
  <c r="D8" i="4"/>
  <c r="H7" i="3"/>
  <c r="D14" i="4"/>
  <c r="D10" i="4"/>
  <c r="H8" i="46"/>
  <c r="H10" i="3"/>
  <c r="D9" i="4"/>
  <c r="H9" i="3"/>
  <c r="H5" i="47"/>
  <c r="H11" i="3"/>
  <c r="H8" i="3"/>
  <c r="D11" i="4"/>
  <c r="H6" i="46"/>
  <c r="D13" i="4"/>
  <c r="D12" i="4"/>
  <c r="H6" i="24"/>
  <c r="H7" i="24"/>
  <c r="H5" i="24"/>
  <c r="H6" i="47"/>
  <c r="H23" i="1"/>
  <c r="D21" i="1"/>
  <c r="M17" i="1"/>
  <c r="M20" i="1"/>
  <c r="P10" i="47" l="1"/>
  <c r="P71" i="46"/>
  <c r="P70" i="46"/>
  <c r="P72" i="46"/>
  <c r="O56" i="47"/>
  <c r="O73" i="46"/>
  <c r="P87" i="3"/>
  <c r="P83" i="3"/>
  <c r="Q169" i="1"/>
  <c r="P55" i="47"/>
  <c r="P171" i="1"/>
  <c r="P85" i="3"/>
  <c r="P54" i="47"/>
  <c r="P86" i="3"/>
  <c r="P84" i="3"/>
  <c r="P21" i="3"/>
  <c r="P13" i="46"/>
  <c r="Q19" i="3"/>
  <c r="Q9" i="47"/>
  <c r="Q18" i="3"/>
  <c r="Q20" i="3"/>
  <c r="Q12" i="46"/>
  <c r="Q17" i="3"/>
  <c r="Q11" i="46"/>
  <c r="Q15" i="3"/>
  <c r="Q13" i="3"/>
  <c r="Q16" i="3"/>
  <c r="Q32" i="1"/>
  <c r="Q14" i="3"/>
  <c r="Q10" i="46"/>
  <c r="Q8" i="47"/>
  <c r="R30" i="1"/>
  <c r="H12" i="3"/>
  <c r="H7" i="47"/>
  <c r="H9" i="46"/>
  <c r="D5" i="47"/>
  <c r="D8" i="3"/>
  <c r="D10" i="3"/>
  <c r="D6" i="47"/>
  <c r="D7" i="24"/>
  <c r="D7" i="3"/>
  <c r="D6" i="46"/>
  <c r="D11" i="3"/>
  <c r="D5" i="24"/>
  <c r="D9" i="3"/>
  <c r="D8" i="46"/>
  <c r="D7" i="46"/>
  <c r="D6" i="24"/>
  <c r="D23" i="1"/>
  <c r="P44" i="35"/>
  <c r="P55" i="35"/>
  <c r="P59" i="35"/>
  <c r="P62" i="35"/>
  <c r="O25" i="9" s="1"/>
  <c r="O25" i="38" s="1"/>
  <c r="O26" i="38" s="1"/>
  <c r="P68" i="35"/>
  <c r="O69" i="38" s="1"/>
  <c r="O70" i="38" s="1"/>
  <c r="P71" i="35"/>
  <c r="P74" i="35"/>
  <c r="P91" i="35"/>
  <c r="Q71" i="46" l="1"/>
  <c r="Q70" i="46"/>
  <c r="Q72" i="46"/>
  <c r="P56" i="47"/>
  <c r="Q10" i="47"/>
  <c r="P73" i="46"/>
  <c r="Q84" i="3"/>
  <c r="Q83" i="3"/>
  <c r="Q54" i="47"/>
  <c r="Q55" i="47"/>
  <c r="Q85" i="3"/>
  <c r="Q87" i="3"/>
  <c r="R169" i="1"/>
  <c r="Q86" i="3"/>
  <c r="Q171" i="1"/>
  <c r="Q13" i="46"/>
  <c r="Q21" i="3"/>
  <c r="R19" i="3"/>
  <c r="R8" i="47"/>
  <c r="R16" i="3"/>
  <c r="R10" i="46"/>
  <c r="R32" i="1"/>
  <c r="R15" i="3"/>
  <c r="S30" i="1"/>
  <c r="R14" i="3"/>
  <c r="R9" i="47"/>
  <c r="R12" i="46"/>
  <c r="R20" i="3"/>
  <c r="R11" i="46"/>
  <c r="R17" i="3"/>
  <c r="R18" i="3"/>
  <c r="R13" i="3"/>
  <c r="D12" i="3"/>
  <c r="O26" i="9"/>
  <c r="O24" i="1" s="1"/>
  <c r="O25" i="1"/>
  <c r="P97" i="35"/>
  <c r="D9" i="46"/>
  <c r="P94" i="35"/>
  <c r="O261" i="1" s="1"/>
  <c r="O263" i="1" s="1"/>
  <c r="O47" i="38"/>
  <c r="O48" i="38" s="1"/>
  <c r="O72" i="38" s="1"/>
  <c r="O182" i="1" s="1"/>
  <c r="O164" i="1"/>
  <c r="O69" i="9"/>
  <c r="O163" i="1" s="1"/>
  <c r="D7" i="47"/>
  <c r="R70" i="46" l="1"/>
  <c r="R71" i="46"/>
  <c r="R72" i="46"/>
  <c r="Q56" i="47"/>
  <c r="R84" i="3"/>
  <c r="R83" i="3"/>
  <c r="S169" i="1"/>
  <c r="R86" i="3"/>
  <c r="R171" i="1"/>
  <c r="R85" i="3"/>
  <c r="R54" i="47"/>
  <c r="R55" i="47"/>
  <c r="R87" i="3"/>
  <c r="Q73" i="46"/>
  <c r="R10" i="47"/>
  <c r="U30" i="1"/>
  <c r="S18" i="3"/>
  <c r="S13" i="3"/>
  <c r="S14" i="3"/>
  <c r="S15" i="3"/>
  <c r="S10" i="46"/>
  <c r="S20" i="3"/>
  <c r="S16" i="3"/>
  <c r="S19" i="3"/>
  <c r="S17" i="3"/>
  <c r="S9" i="47"/>
  <c r="S12" i="46"/>
  <c r="S32" i="1"/>
  <c r="S8" i="47"/>
  <c r="S11" i="46"/>
  <c r="R21" i="3"/>
  <c r="R13" i="46"/>
  <c r="O165" i="1"/>
  <c r="O171" i="1"/>
  <c r="P100" i="35"/>
  <c r="O27" i="9"/>
  <c r="P28" i="35"/>
  <c r="O26" i="1"/>
  <c r="O29" i="1"/>
  <c r="O32" i="1"/>
  <c r="O47" i="9"/>
  <c r="O27" i="38" l="1"/>
  <c r="O30" i="38"/>
  <c r="O301" i="1"/>
  <c r="O303" i="1" s="1"/>
  <c r="S71" i="46"/>
  <c r="S70" i="46"/>
  <c r="S72" i="46"/>
  <c r="S10" i="47"/>
  <c r="R56" i="47"/>
  <c r="R73" i="46"/>
  <c r="U169" i="1"/>
  <c r="S85" i="3"/>
  <c r="S54" i="47"/>
  <c r="S55" i="47"/>
  <c r="S83" i="3"/>
  <c r="S84" i="3"/>
  <c r="S86" i="3"/>
  <c r="S171" i="1"/>
  <c r="S87" i="3"/>
  <c r="S13" i="46"/>
  <c r="S21" i="3"/>
  <c r="O101" i="1"/>
  <c r="O2" i="38"/>
  <c r="P24" i="35"/>
  <c r="P52" i="35"/>
  <c r="O100" i="1"/>
  <c r="O71" i="9"/>
  <c r="O32" i="38" l="1"/>
  <c r="O34" i="1" s="1"/>
  <c r="O38" i="1" s="1"/>
  <c r="O31" i="9"/>
  <c r="O33" i="1" s="1"/>
  <c r="S73" i="46"/>
  <c r="S56" i="47"/>
  <c r="N183" i="1"/>
  <c r="O3" i="38"/>
  <c r="P34" i="35"/>
  <c r="O102" i="1"/>
  <c r="O105" i="1"/>
  <c r="O6" i="38"/>
  <c r="P40" i="35"/>
  <c r="O35" i="1" l="1"/>
  <c r="O4" i="38"/>
  <c r="P87" i="35"/>
  <c r="O221" i="1" s="1"/>
  <c r="O223" i="1" s="1"/>
  <c r="O16" i="1" l="1"/>
  <c r="P65" i="35"/>
  <c r="P76" i="35" s="1"/>
  <c r="O181" i="1" s="1"/>
  <c r="O22" i="9" l="1"/>
  <c r="O20" i="1"/>
  <c r="D306" i="1"/>
  <c r="D319" i="1" s="1"/>
  <c r="D298" i="1"/>
  <c r="T298" i="1" l="1"/>
  <c r="D123" i="46"/>
  <c r="D127" i="46" s="1"/>
  <c r="T127" i="46" s="1"/>
  <c r="D122" i="46"/>
  <c r="D126" i="46" s="1"/>
  <c r="D124" i="46"/>
  <c r="D128" i="46" s="1"/>
  <c r="O15" i="1"/>
  <c r="O17" i="1" s="1"/>
  <c r="D307" i="1"/>
  <c r="T307" i="1" s="1"/>
  <c r="D97" i="47"/>
  <c r="D100" i="47" s="1"/>
  <c r="D96" i="47"/>
  <c r="D99" i="47" s="1"/>
  <c r="D93" i="24"/>
  <c r="D96" i="24" s="1"/>
  <c r="D300" i="1"/>
  <c r="D94" i="24"/>
  <c r="D97" i="24" s="1"/>
  <c r="D92" i="24"/>
  <c r="D95" i="24" s="1"/>
  <c r="E299" i="1"/>
  <c r="D129" i="46" l="1"/>
  <c r="T99" i="47"/>
  <c r="T100" i="47"/>
  <c r="T128" i="46"/>
  <c r="L97" i="24"/>
  <c r="D98" i="47"/>
  <c r="L95" i="24"/>
  <c r="L96" i="24"/>
  <c r="D125" i="46"/>
  <c r="D313" i="1"/>
  <c r="E308" i="1"/>
  <c r="T126" i="46" l="1"/>
  <c r="D101" i="47"/>
  <c r="V99" i="47" l="1"/>
  <c r="V100" i="47"/>
  <c r="V127" i="46"/>
  <c r="T129" i="46"/>
  <c r="V128" i="46"/>
  <c r="V126" i="46"/>
  <c r="D102" i="47"/>
  <c r="V101" i="47" l="1"/>
  <c r="V129" i="46"/>
  <c r="I2" i="38"/>
  <c r="J34" i="35"/>
  <c r="I16" i="1"/>
  <c r="I20" i="1" s="1"/>
  <c r="I21" i="1" s="1"/>
  <c r="J97" i="35"/>
  <c r="J100" i="35" s="1"/>
  <c r="I301" i="1" s="1"/>
  <c r="I303" i="1" s="1"/>
  <c r="I27" i="9"/>
  <c r="J91" i="35"/>
  <c r="J94" i="35" s="1"/>
  <c r="I261" i="1" s="1"/>
  <c r="I263" i="1" s="1"/>
  <c r="I47" i="38"/>
  <c r="I48" i="38" s="1"/>
  <c r="I72" i="38" s="1"/>
  <c r="I182" i="1" s="1"/>
  <c r="S2" i="38"/>
  <c r="T34" i="35"/>
  <c r="S16" i="1"/>
  <c r="T97" i="35"/>
  <c r="T100" i="35" s="1"/>
  <c r="S301" i="1" s="1"/>
  <c r="S303" i="1" s="1"/>
  <c r="S27" i="9"/>
  <c r="T91" i="35"/>
  <c r="T94" i="35" s="1"/>
  <c r="S261" i="1" s="1"/>
  <c r="S263" i="1" s="1"/>
  <c r="S47" i="38"/>
  <c r="S48" i="38" s="1"/>
  <c r="S72" i="38" s="1"/>
  <c r="S182" i="1" s="1"/>
  <c r="F91" i="35"/>
  <c r="F94" i="35" s="1"/>
  <c r="E261" i="1" s="1"/>
  <c r="E263" i="1" s="1"/>
  <c r="E47" i="38"/>
  <c r="E48" i="38" s="1"/>
  <c r="E72" i="38" s="1"/>
  <c r="E182" i="1" s="1"/>
  <c r="E2" i="38"/>
  <c r="F34" i="35"/>
  <c r="E2" i="1"/>
  <c r="E16" i="1"/>
  <c r="F97" i="35"/>
  <c r="F100" i="35" s="1"/>
  <c r="E301" i="1" s="1"/>
  <c r="E303" i="1" s="1"/>
  <c r="E27" i="9"/>
  <c r="Q91" i="35"/>
  <c r="Q94" i="35" s="1"/>
  <c r="P261" i="1" s="1"/>
  <c r="P263" i="1" s="1"/>
  <c r="H91" i="35"/>
  <c r="H94" i="35" s="1"/>
  <c r="G261" i="1" s="1"/>
  <c r="G263" i="1" s="1"/>
  <c r="G47" i="38"/>
  <c r="G48" i="38" s="1"/>
  <c r="G72" i="38" s="1"/>
  <c r="G182" i="1" s="1"/>
  <c r="G91" i="35"/>
  <c r="G94" i="35" s="1"/>
  <c r="F261" i="1" s="1"/>
  <c r="F263" i="1" s="1"/>
  <c r="F47" i="38"/>
  <c r="F48" i="38" s="1"/>
  <c r="F72" i="38" s="1"/>
  <c r="F182" i="1" s="1"/>
  <c r="G2" i="38"/>
  <c r="H34" i="35"/>
  <c r="G16" i="1"/>
  <c r="H97" i="35"/>
  <c r="H100" i="35" s="1"/>
  <c r="G301" i="1" s="1"/>
  <c r="G303" i="1" s="1"/>
  <c r="G27" i="9"/>
  <c r="F2" i="38"/>
  <c r="G34" i="35"/>
  <c r="F16" i="1"/>
  <c r="G97" i="35"/>
  <c r="G100" i="35" s="1"/>
  <c r="F301" i="1" s="1"/>
  <c r="F303" i="1" s="1"/>
  <c r="F27" i="9"/>
  <c r="Q2" i="38"/>
  <c r="R34" i="35"/>
  <c r="Q16" i="1"/>
  <c r="R97" i="35"/>
  <c r="R100" i="35" s="1"/>
  <c r="Q301" i="1" s="1"/>
  <c r="Q303" i="1" s="1"/>
  <c r="Q27" i="9"/>
  <c r="P2" i="38"/>
  <c r="Q34" i="35"/>
  <c r="P16" i="1"/>
  <c r="Q97" i="35"/>
  <c r="Q100" i="35" s="1"/>
  <c r="P301" i="1" s="1"/>
  <c r="P303" i="1" s="1"/>
  <c r="P27" i="9"/>
  <c r="L2" i="38"/>
  <c r="M34" i="35"/>
  <c r="L16" i="1"/>
  <c r="L20" i="1" s="1"/>
  <c r="M97" i="35"/>
  <c r="M100" i="35" s="1"/>
  <c r="L301" i="1" s="1"/>
  <c r="L303" i="1" s="1"/>
  <c r="L27" i="9"/>
  <c r="L22" i="9"/>
  <c r="L15" i="1" s="1"/>
  <c r="M91" i="35"/>
  <c r="M94" i="35" s="1"/>
  <c r="L261" i="1" s="1"/>
  <c r="L263" i="1" s="1"/>
  <c r="L47" i="38"/>
  <c r="L48" i="38" s="1"/>
  <c r="L72" i="38" s="1"/>
  <c r="L182" i="1" s="1"/>
  <c r="J2" i="38"/>
  <c r="K34" i="35"/>
  <c r="J16" i="1"/>
  <c r="J20" i="1" s="1"/>
  <c r="K97" i="35"/>
  <c r="K100" i="35" s="1"/>
  <c r="J301" i="1" s="1"/>
  <c r="J303" i="1" s="1"/>
  <c r="J27" i="9"/>
  <c r="R2" i="38"/>
  <c r="S34" i="35"/>
  <c r="R16" i="1"/>
  <c r="S97" i="35"/>
  <c r="S100" i="35" s="1"/>
  <c r="R301" i="1" s="1"/>
  <c r="R303" i="1" s="1"/>
  <c r="R27" i="9"/>
  <c r="K91" i="35"/>
  <c r="K94" i="35" s="1"/>
  <c r="J261" i="1" s="1"/>
  <c r="J263" i="1" s="1"/>
  <c r="S91" i="35"/>
  <c r="S94" i="35" s="1"/>
  <c r="R261" i="1" s="1"/>
  <c r="R263" i="1" s="1"/>
  <c r="R47" i="38"/>
  <c r="R48" i="38" s="1"/>
  <c r="R72" i="38" s="1"/>
  <c r="R182" i="1" s="1"/>
  <c r="K2" i="38"/>
  <c r="L34" i="35"/>
  <c r="K2" i="1"/>
  <c r="K16" i="1"/>
  <c r="L97" i="35"/>
  <c r="L100" i="35" s="1"/>
  <c r="K301" i="1" s="1"/>
  <c r="K303" i="1" s="1"/>
  <c r="K27" i="9"/>
  <c r="L91" i="35"/>
  <c r="L94" i="35" s="1"/>
  <c r="K261" i="1" s="1"/>
  <c r="K263" i="1" s="1"/>
  <c r="K47" i="38"/>
  <c r="K48" i="38" s="1"/>
  <c r="K72" i="38" s="1"/>
  <c r="K182" i="1" s="1"/>
  <c r="R91" i="35"/>
  <c r="R94" i="35" s="1"/>
  <c r="Q261" i="1" s="1"/>
  <c r="Q263" i="1" s="1"/>
  <c r="Q47" i="38"/>
  <c r="Q48" i="38" s="1"/>
  <c r="Q72" i="38" s="1"/>
  <c r="Q182" i="1" s="1"/>
  <c r="I5" i="38"/>
  <c r="K24" i="35"/>
  <c r="K65" i="35"/>
  <c r="Q24" i="35"/>
  <c r="J4" i="38"/>
  <c r="R52" i="35"/>
  <c r="Q6" i="38"/>
  <c r="J24" i="35"/>
  <c r="I3" i="38"/>
  <c r="Q87" i="35"/>
  <c r="P221" i="1" s="1"/>
  <c r="P223" i="1" s="1"/>
  <c r="H24" i="35"/>
  <c r="M24" i="35"/>
  <c r="L4" i="38"/>
  <c r="T52" i="35"/>
  <c r="S6" i="38"/>
  <c r="F24" i="35"/>
  <c r="E4" i="38"/>
  <c r="G87" i="35"/>
  <c r="F221" i="1" s="1"/>
  <c r="F223" i="1" s="1"/>
  <c r="F5" i="38"/>
  <c r="H87" i="35"/>
  <c r="G221" i="1" s="1"/>
  <c r="G223" i="1" s="1"/>
  <c r="H65" i="35"/>
  <c r="M52" i="35"/>
  <c r="L6" i="38"/>
  <c r="T87" i="35"/>
  <c r="S221" i="1" s="1"/>
  <c r="S223" i="1" s="1"/>
  <c r="F52" i="35"/>
  <c r="E6" i="38"/>
  <c r="T24" i="35"/>
  <c r="S4" i="38"/>
  <c r="F65" i="35"/>
  <c r="G52" i="35"/>
  <c r="F6" i="38"/>
  <c r="S3" i="38"/>
  <c r="L3" i="38"/>
  <c r="K52" i="35"/>
  <c r="L52" i="35"/>
  <c r="K6" i="38"/>
  <c r="R24" i="35"/>
  <c r="Q4" i="38"/>
  <c r="L24" i="35"/>
  <c r="K4" i="38"/>
  <c r="S52" i="35"/>
  <c r="R6" i="38"/>
  <c r="H52" i="35"/>
  <c r="J3" i="38"/>
  <c r="R87" i="35"/>
  <c r="Q221" i="1" s="1"/>
  <c r="Q223" i="1" s="1"/>
  <c r="I4" i="38"/>
  <c r="J5" i="38"/>
  <c r="L65" i="35"/>
  <c r="Q52" i="35"/>
  <c r="P6" i="38"/>
  <c r="P3" i="38"/>
  <c r="S24" i="35"/>
  <c r="R4" i="38"/>
  <c r="J52" i="35"/>
  <c r="I6" i="38"/>
  <c r="Q3" i="38"/>
  <c r="J65" i="35"/>
  <c r="J6" i="38"/>
  <c r="G24" i="35"/>
  <c r="F3" i="38"/>
  <c r="S40" i="35"/>
  <c r="R3" i="38"/>
  <c r="K3" i="38"/>
  <c r="S87" i="35"/>
  <c r="R221" i="1" s="1"/>
  <c r="R223" i="1" s="1"/>
  <c r="K5" i="38"/>
  <c r="Q65" i="35"/>
  <c r="R65" i="35"/>
  <c r="T40" i="35"/>
  <c r="L28" i="35"/>
  <c r="P4" i="38"/>
  <c r="S65" i="35"/>
  <c r="E5" i="38"/>
  <c r="G65" i="35"/>
  <c r="G6" i="38"/>
  <c r="G3" i="38"/>
  <c r="M28" i="35"/>
  <c r="T65" i="35"/>
  <c r="F4" i="38"/>
  <c r="G5" i="38"/>
  <c r="M87" i="35"/>
  <c r="L221" i="1" s="1"/>
  <c r="L223" i="1" s="1"/>
  <c r="M65" i="35"/>
  <c r="M76" i="35" s="1"/>
  <c r="L181" i="1" s="1"/>
  <c r="E3" i="38"/>
  <c r="G4" i="38"/>
  <c r="L5" i="38"/>
  <c r="T28" i="35"/>
  <c r="H28" i="35"/>
  <c r="Q28" i="35"/>
  <c r="S28" i="35"/>
  <c r="K28" i="35"/>
  <c r="G28" i="35"/>
  <c r="R28" i="35"/>
  <c r="J28" i="35"/>
  <c r="F28" i="35"/>
  <c r="R40" i="35"/>
  <c r="F55" i="35"/>
  <c r="Q40" i="35"/>
  <c r="M40" i="35"/>
  <c r="T55" i="35"/>
  <c r="L40" i="35"/>
  <c r="H40" i="35"/>
  <c r="H55" i="35"/>
  <c r="J40" i="35"/>
  <c r="J55" i="35"/>
  <c r="K40" i="35"/>
  <c r="G40" i="35"/>
  <c r="M46" i="35" l="1"/>
  <c r="L46" i="35"/>
  <c r="K87" i="1" s="1"/>
  <c r="F27" i="38"/>
  <c r="F30" i="38"/>
  <c r="E27" i="38"/>
  <c r="E30" i="38"/>
  <c r="I27" i="38"/>
  <c r="I30" i="38"/>
  <c r="J27" i="38"/>
  <c r="J30" i="38"/>
  <c r="Q27" i="38"/>
  <c r="Q30" i="38"/>
  <c r="R27" i="38"/>
  <c r="R30" i="38"/>
  <c r="P27" i="38"/>
  <c r="P30" i="38"/>
  <c r="K27" i="38"/>
  <c r="K30" i="38"/>
  <c r="L27" i="38"/>
  <c r="L30" i="38"/>
  <c r="G27" i="38"/>
  <c r="G30" i="38"/>
  <c r="S27" i="38"/>
  <c r="S30" i="38"/>
  <c r="R76" i="35"/>
  <c r="Q181" i="1" s="1"/>
  <c r="E31" i="9"/>
  <c r="E33" i="1" s="1"/>
  <c r="S31" i="9"/>
  <c r="S33" i="1" s="1"/>
  <c r="E14" i="4"/>
  <c r="I8" i="46"/>
  <c r="E12" i="4"/>
  <c r="E11" i="4"/>
  <c r="E8" i="4"/>
  <c r="I5" i="24"/>
  <c r="I8" i="3"/>
  <c r="I6" i="46"/>
  <c r="E9" i="4"/>
  <c r="J21" i="1"/>
  <c r="J23" i="1" s="1"/>
  <c r="E13" i="4"/>
  <c r="T21" i="1"/>
  <c r="I7" i="24"/>
  <c r="I5" i="47"/>
  <c r="I9" i="3"/>
  <c r="I6" i="47"/>
  <c r="I7" i="3"/>
  <c r="I6" i="24"/>
  <c r="I11" i="3"/>
  <c r="I10" i="3"/>
  <c r="E10" i="4"/>
  <c r="I7" i="46"/>
  <c r="G2" i="1"/>
  <c r="I31" i="9"/>
  <c r="I33" i="1" s="1"/>
  <c r="F7" i="38"/>
  <c r="G76" i="35"/>
  <c r="F181" i="1" s="1"/>
  <c r="S47" i="9"/>
  <c r="S71" i="9" s="1"/>
  <c r="G7" i="38"/>
  <c r="J47" i="9"/>
  <c r="J100" i="1" s="1"/>
  <c r="J47" i="38"/>
  <c r="J48" i="38" s="1"/>
  <c r="J72" i="38" s="1"/>
  <c r="J182" i="1" s="1"/>
  <c r="E7" i="38"/>
  <c r="L7" i="38"/>
  <c r="I7" i="38"/>
  <c r="J7" i="38"/>
  <c r="P47" i="9"/>
  <c r="P71" i="9" s="1"/>
  <c r="P47" i="38"/>
  <c r="P48" i="38" s="1"/>
  <c r="P72" i="38" s="1"/>
  <c r="P182" i="1" s="1"/>
  <c r="K7" i="38"/>
  <c r="L2" i="1"/>
  <c r="I2" i="1"/>
  <c r="F47" i="9"/>
  <c r="F71" i="9" s="1"/>
  <c r="I47" i="9"/>
  <c r="F22" i="9"/>
  <c r="F15" i="1" s="1"/>
  <c r="F17" i="1" s="1"/>
  <c r="F2" i="1"/>
  <c r="I22" i="9"/>
  <c r="I15" i="1" s="1"/>
  <c r="I17" i="1" s="1"/>
  <c r="S22" i="9"/>
  <c r="S15" i="1" s="1"/>
  <c r="S17" i="1" s="1"/>
  <c r="E22" i="9"/>
  <c r="E15" i="1" s="1"/>
  <c r="E17" i="1" s="1"/>
  <c r="Q22" i="9"/>
  <c r="Q15" i="1" s="1"/>
  <c r="Q17" i="1" s="1"/>
  <c r="G47" i="9"/>
  <c r="E47" i="9"/>
  <c r="T76" i="35"/>
  <c r="S181" i="1" s="1"/>
  <c r="S76" i="35"/>
  <c r="R181" i="1" s="1"/>
  <c r="J2" i="1"/>
  <c r="F31" i="9"/>
  <c r="F33" i="1" s="1"/>
  <c r="K76" i="35"/>
  <c r="J181" i="1" s="1"/>
  <c r="G31" i="9"/>
  <c r="G33" i="1" s="1"/>
  <c r="L87" i="35"/>
  <c r="K221" i="1" s="1"/>
  <c r="K223" i="1" s="1"/>
  <c r="S101" i="1"/>
  <c r="Q101" i="1"/>
  <c r="J87" i="35"/>
  <c r="I221" i="1" s="1"/>
  <c r="I223" i="1" s="1"/>
  <c r="Q47" i="9"/>
  <c r="L76" i="35"/>
  <c r="K181" i="1" s="1"/>
  <c r="R22" i="9"/>
  <c r="R15" i="1" s="1"/>
  <c r="R17" i="1" s="1"/>
  <c r="P31" i="9"/>
  <c r="P33" i="1" s="1"/>
  <c r="I23" i="1"/>
  <c r="K22" i="9"/>
  <c r="K15" i="1" s="1"/>
  <c r="K17" i="1" s="1"/>
  <c r="G22" i="9"/>
  <c r="P22" i="9"/>
  <c r="P15" i="1" s="1"/>
  <c r="P17" i="1" s="1"/>
  <c r="Q20" i="1"/>
  <c r="I101" i="1"/>
  <c r="Q76" i="35"/>
  <c r="P181" i="1" s="1"/>
  <c r="H76" i="35"/>
  <c r="G181" i="1" s="1"/>
  <c r="J76" i="35"/>
  <c r="I181" i="1" s="1"/>
  <c r="Q31" i="9"/>
  <c r="Q33" i="1" s="1"/>
  <c r="F76" i="35"/>
  <c r="E181" i="1" s="1"/>
  <c r="K20" i="1"/>
  <c r="R20" i="1"/>
  <c r="F87" i="35"/>
  <c r="E221" i="1" s="1"/>
  <c r="E223" i="1" s="1"/>
  <c r="L17" i="1"/>
  <c r="S20" i="1"/>
  <c r="K47" i="9"/>
  <c r="J22" i="9"/>
  <c r="R47" i="9"/>
  <c r="L31" i="9"/>
  <c r="K87" i="35"/>
  <c r="J221" i="1" s="1"/>
  <c r="J223" i="1" s="1"/>
  <c r="K31" i="9"/>
  <c r="K33" i="1" s="1"/>
  <c r="R31" i="9"/>
  <c r="R33" i="1" s="1"/>
  <c r="J31" i="9"/>
  <c r="J33" i="1" s="1"/>
  <c r="K46" i="35"/>
  <c r="J87" i="1" s="1"/>
  <c r="L47" i="9"/>
  <c r="P20" i="1"/>
  <c r="G20" i="1"/>
  <c r="G21" i="1" s="1"/>
  <c r="J46" i="35"/>
  <c r="I87" i="1" s="1"/>
  <c r="F20" i="1"/>
  <c r="F21" i="1" s="1"/>
  <c r="F101" i="1"/>
  <c r="G101" i="1"/>
  <c r="E20" i="1"/>
  <c r="E21" i="1" s="1"/>
  <c r="G46" i="35"/>
  <c r="F87" i="1" s="1"/>
  <c r="H46" i="35"/>
  <c r="G87" i="1" s="1"/>
  <c r="F46" i="35"/>
  <c r="E87" i="1" s="1"/>
  <c r="E101" i="1"/>
  <c r="G32" i="38" l="1"/>
  <c r="G43" i="38" s="1"/>
  <c r="K314" i="1"/>
  <c r="G314" i="1"/>
  <c r="S32" i="38"/>
  <c r="S34" i="1" s="1"/>
  <c r="S35" i="1" s="1"/>
  <c r="L32" i="38"/>
  <c r="L34" i="1" s="1"/>
  <c r="L38" i="1" s="1"/>
  <c r="P32" i="38"/>
  <c r="Q32" i="38"/>
  <c r="Q34" i="1" s="1"/>
  <c r="Q35" i="1" s="1"/>
  <c r="I32" i="38"/>
  <c r="I43" i="38" s="1"/>
  <c r="F32" i="38"/>
  <c r="F34" i="1" s="1"/>
  <c r="K32" i="38"/>
  <c r="K43" i="38" s="1"/>
  <c r="R32" i="38"/>
  <c r="R34" i="1" s="1"/>
  <c r="R38" i="1" s="1"/>
  <c r="J32" i="38"/>
  <c r="J43" i="38" s="1"/>
  <c r="E32" i="38"/>
  <c r="E43" i="38" s="1"/>
  <c r="F314" i="1"/>
  <c r="E314" i="1"/>
  <c r="I314" i="1"/>
  <c r="M101" i="35"/>
  <c r="L87" i="1"/>
  <c r="L314" i="1" s="1"/>
  <c r="J314" i="1"/>
  <c r="G15" i="1"/>
  <c r="G17" i="1" s="1"/>
  <c r="G34" i="1"/>
  <c r="G39" i="1" s="1"/>
  <c r="G12" i="24" s="1"/>
  <c r="P100" i="1"/>
  <c r="J71" i="9"/>
  <c r="I42" i="9"/>
  <c r="O183" i="1"/>
  <c r="I7" i="47"/>
  <c r="I12" i="3"/>
  <c r="J8" i="3"/>
  <c r="J9" i="3"/>
  <c r="J6" i="46"/>
  <c r="J8" i="46"/>
  <c r="J6" i="47"/>
  <c r="K21" i="1"/>
  <c r="J7" i="3"/>
  <c r="J10" i="3"/>
  <c r="J7" i="46"/>
  <c r="J5" i="47"/>
  <c r="J11" i="3"/>
  <c r="I9" i="46"/>
  <c r="J101" i="35"/>
  <c r="L3" i="1"/>
  <c r="L4" i="1" s="1"/>
  <c r="G101" i="35"/>
  <c r="S100" i="1"/>
  <c r="S102" i="1" s="1"/>
  <c r="F100" i="1"/>
  <c r="F102" i="1" s="1"/>
  <c r="Q105" i="1"/>
  <c r="P101" i="1"/>
  <c r="S105" i="1"/>
  <c r="I71" i="9"/>
  <c r="I100" i="1"/>
  <c r="I102" i="1" s="1"/>
  <c r="E71" i="9"/>
  <c r="E100" i="1"/>
  <c r="E102" i="1" s="1"/>
  <c r="H101" i="35"/>
  <c r="E42" i="9"/>
  <c r="S183" i="1"/>
  <c r="I183" i="1"/>
  <c r="F42" i="9"/>
  <c r="F94" i="9" s="1"/>
  <c r="G71" i="9"/>
  <c r="F183" i="1" s="1"/>
  <c r="G100" i="1"/>
  <c r="G102" i="1" s="1"/>
  <c r="F101" i="35"/>
  <c r="L101" i="35"/>
  <c r="Q71" i="9"/>
  <c r="P183" i="1" s="1"/>
  <c r="Q100" i="1"/>
  <c r="Q102" i="1" s="1"/>
  <c r="J101" i="1"/>
  <c r="G42" i="9"/>
  <c r="I105" i="1"/>
  <c r="E105" i="1"/>
  <c r="E186" i="1" s="1"/>
  <c r="F105" i="1"/>
  <c r="F186" i="1" s="1"/>
  <c r="G3" i="1"/>
  <c r="G6" i="47"/>
  <c r="G5" i="47"/>
  <c r="G6" i="46"/>
  <c r="G7" i="46"/>
  <c r="G7" i="24"/>
  <c r="G6" i="24"/>
  <c r="G8" i="46"/>
  <c r="G5" i="24"/>
  <c r="G7" i="3"/>
  <c r="G10" i="3"/>
  <c r="H22" i="1"/>
  <c r="G11" i="3"/>
  <c r="G9" i="3"/>
  <c r="G23" i="1"/>
  <c r="G22" i="1"/>
  <c r="G8" i="3"/>
  <c r="E183" i="1"/>
  <c r="L71" i="9"/>
  <c r="L100" i="1"/>
  <c r="L33" i="1"/>
  <c r="L42" i="9"/>
  <c r="K101" i="1"/>
  <c r="J3" i="1"/>
  <c r="K42" i="9"/>
  <c r="F6" i="46"/>
  <c r="F6" i="47"/>
  <c r="F5" i="47"/>
  <c r="F8" i="46"/>
  <c r="F7" i="24"/>
  <c r="F6" i="24"/>
  <c r="F5" i="24"/>
  <c r="F7" i="46"/>
  <c r="F7" i="3"/>
  <c r="F9" i="3"/>
  <c r="F8" i="3"/>
  <c r="F23" i="1"/>
  <c r="F10" i="3"/>
  <c r="F22" i="1"/>
  <c r="F11" i="3"/>
  <c r="L101" i="1"/>
  <c r="K100" i="1"/>
  <c r="K71" i="9"/>
  <c r="G183" i="1"/>
  <c r="I3" i="1"/>
  <c r="G105" i="1"/>
  <c r="G186" i="1" s="1"/>
  <c r="K101" i="35"/>
  <c r="E3" i="1"/>
  <c r="R71" i="9"/>
  <c r="Q183" i="1" s="1"/>
  <c r="R100" i="1"/>
  <c r="E6" i="46"/>
  <c r="E5" i="47"/>
  <c r="E6" i="47"/>
  <c r="E7" i="46"/>
  <c r="E7" i="24"/>
  <c r="E6" i="24"/>
  <c r="E5" i="24"/>
  <c r="E8" i="46"/>
  <c r="E9" i="3"/>
  <c r="E23" i="1"/>
  <c r="E10" i="3"/>
  <c r="E7" i="3"/>
  <c r="E8" i="3"/>
  <c r="E11" i="3"/>
  <c r="E22" i="1"/>
  <c r="R101" i="1"/>
  <c r="J15" i="1"/>
  <c r="J17" i="1" s="1"/>
  <c r="J42" i="9"/>
  <c r="F3" i="1"/>
  <c r="K3" i="1"/>
  <c r="L43" i="38" l="1"/>
  <c r="L88" i="1" s="1"/>
  <c r="L315" i="1" s="1"/>
  <c r="P34" i="1"/>
  <c r="P35" i="1" s="1"/>
  <c r="K34" i="1"/>
  <c r="K35" i="1" s="1"/>
  <c r="I34" i="1"/>
  <c r="I35" i="1" s="1"/>
  <c r="F38" i="1"/>
  <c r="F39" i="1" s="1"/>
  <c r="F41" i="1" s="1"/>
  <c r="E34" i="1"/>
  <c r="E35" i="1" s="1"/>
  <c r="J34" i="1"/>
  <c r="J38" i="1" s="1"/>
  <c r="E94" i="9"/>
  <c r="P102" i="1"/>
  <c r="L35" i="1"/>
  <c r="F43" i="38"/>
  <c r="F95" i="38" s="1"/>
  <c r="R35" i="1"/>
  <c r="S38" i="1"/>
  <c r="G35" i="1"/>
  <c r="J95" i="38"/>
  <c r="J88" i="1"/>
  <c r="J315" i="1" s="1"/>
  <c r="I95" i="38"/>
  <c r="I96" i="38" s="1"/>
  <c r="I88" i="1"/>
  <c r="I315" i="1" s="1"/>
  <c r="G95" i="38"/>
  <c r="H96" i="38" s="1"/>
  <c r="G88" i="1"/>
  <c r="G315" i="1" s="1"/>
  <c r="K95" i="38"/>
  <c r="K88" i="1"/>
  <c r="K315" i="1" s="1"/>
  <c r="E95" i="38"/>
  <c r="E88" i="1"/>
  <c r="E315" i="1" s="1"/>
  <c r="Q38" i="1"/>
  <c r="F35" i="1"/>
  <c r="G14" i="46"/>
  <c r="G11" i="24"/>
  <c r="I94" i="9"/>
  <c r="H183" i="1"/>
  <c r="H316" i="1"/>
  <c r="D183" i="1"/>
  <c r="D314" i="1"/>
  <c r="D316" i="1" s="1"/>
  <c r="I186" i="1"/>
  <c r="I106" i="1"/>
  <c r="I187" i="1" s="1"/>
  <c r="J7" i="47"/>
  <c r="J12" i="3"/>
  <c r="K6" i="46"/>
  <c r="L21" i="1"/>
  <c r="K11" i="3"/>
  <c r="K9" i="3"/>
  <c r="K8" i="3"/>
  <c r="K10" i="3"/>
  <c r="K8" i="46"/>
  <c r="K7" i="46"/>
  <c r="K5" i="47"/>
  <c r="K7" i="3"/>
  <c r="K6" i="47"/>
  <c r="K23" i="1"/>
  <c r="J9" i="46"/>
  <c r="G24" i="3"/>
  <c r="H40" i="1"/>
  <c r="G22" i="3"/>
  <c r="G23" i="3"/>
  <c r="L7" i="1"/>
  <c r="G41" i="1"/>
  <c r="G16" i="46"/>
  <c r="G13" i="24"/>
  <c r="G12" i="47"/>
  <c r="G11" i="47"/>
  <c r="G15" i="46"/>
  <c r="P105" i="1"/>
  <c r="G106" i="1"/>
  <c r="J183" i="1"/>
  <c r="G7" i="47"/>
  <c r="J105" i="1"/>
  <c r="J102" i="1"/>
  <c r="G94" i="9"/>
  <c r="E7" i="47"/>
  <c r="G9" i="46"/>
  <c r="J94" i="9"/>
  <c r="R102" i="1"/>
  <c r="R105" i="1"/>
  <c r="E12" i="3"/>
  <c r="R183" i="1"/>
  <c r="E9" i="46"/>
  <c r="F9" i="46"/>
  <c r="K102" i="1"/>
  <c r="K105" i="1"/>
  <c r="L102" i="1"/>
  <c r="L105" i="1"/>
  <c r="F12" i="3"/>
  <c r="K94" i="9"/>
  <c r="K183" i="1"/>
  <c r="G12" i="3"/>
  <c r="K7" i="1"/>
  <c r="K4" i="1"/>
  <c r="E7" i="1"/>
  <c r="E4" i="1"/>
  <c r="L183" i="1"/>
  <c r="F7" i="47"/>
  <c r="J4" i="1"/>
  <c r="J7" i="1"/>
  <c r="L94" i="9"/>
  <c r="G7" i="1"/>
  <c r="G92" i="1" s="1"/>
  <c r="G319" i="1" s="1"/>
  <c r="G4" i="1"/>
  <c r="F106" i="1"/>
  <c r="F187" i="1" s="1"/>
  <c r="E106" i="1"/>
  <c r="E187" i="1" s="1"/>
  <c r="F7" i="1"/>
  <c r="F4" i="1"/>
  <c r="I4" i="1"/>
  <c r="I7" i="1"/>
  <c r="I8" i="1" s="1"/>
  <c r="I9" i="1" s="1"/>
  <c r="L95" i="38" l="1"/>
  <c r="L96" i="38" s="1"/>
  <c r="J96" i="38"/>
  <c r="K96" i="38"/>
  <c r="G96" i="38"/>
  <c r="F96" i="38"/>
  <c r="E96" i="38"/>
  <c r="P38" i="1"/>
  <c r="F92" i="1"/>
  <c r="F319" i="1" s="1"/>
  <c r="J35" i="1"/>
  <c r="F23" i="3"/>
  <c r="K38" i="1"/>
  <c r="F11" i="47"/>
  <c r="F22" i="3"/>
  <c r="F13" i="24"/>
  <c r="G40" i="1"/>
  <c r="F14" i="46"/>
  <c r="F15" i="46"/>
  <c r="E38" i="1"/>
  <c r="E39" i="1" s="1"/>
  <c r="I38" i="1"/>
  <c r="I39" i="1" s="1"/>
  <c r="T39" i="1" s="1"/>
  <c r="F24" i="3"/>
  <c r="F12" i="47"/>
  <c r="F12" i="24"/>
  <c r="F11" i="24"/>
  <c r="F16" i="46"/>
  <c r="I316" i="1"/>
  <c r="F193" i="1"/>
  <c r="E193" i="1"/>
  <c r="I193" i="1"/>
  <c r="F88" i="1"/>
  <c r="F315" i="1" s="1"/>
  <c r="F316" i="1" s="1"/>
  <c r="G108" i="1"/>
  <c r="G187" i="1"/>
  <c r="G25" i="3"/>
  <c r="I34" i="24"/>
  <c r="I61" i="24" s="1"/>
  <c r="Q61" i="24" s="1"/>
  <c r="I48" i="3"/>
  <c r="I34" i="47"/>
  <c r="I61" i="47" s="1"/>
  <c r="I47" i="3"/>
  <c r="I33" i="24"/>
  <c r="I60" i="24" s="1"/>
  <c r="I42" i="46"/>
  <c r="E32" i="4"/>
  <c r="E33" i="4"/>
  <c r="I49" i="3"/>
  <c r="J106" i="1"/>
  <c r="J187" i="1" s="1"/>
  <c r="I43" i="46"/>
  <c r="I79" i="46" s="1"/>
  <c r="I44" i="46"/>
  <c r="I80" i="46" s="1"/>
  <c r="E31" i="4"/>
  <c r="I32" i="24"/>
  <c r="I59" i="24" s="1"/>
  <c r="I33" i="47"/>
  <c r="I60" i="47" s="1"/>
  <c r="E34" i="4"/>
  <c r="I50" i="3"/>
  <c r="T106" i="1"/>
  <c r="I108" i="1"/>
  <c r="L9" i="3"/>
  <c r="L11" i="3"/>
  <c r="L6" i="47"/>
  <c r="M21" i="1"/>
  <c r="L6" i="46"/>
  <c r="L7" i="46"/>
  <c r="L7" i="3"/>
  <c r="L8" i="3"/>
  <c r="L5" i="47"/>
  <c r="L8" i="46"/>
  <c r="L10" i="3"/>
  <c r="L23" i="1"/>
  <c r="K12" i="3"/>
  <c r="K7" i="47"/>
  <c r="K9" i="46"/>
  <c r="G17" i="46"/>
  <c r="G13" i="47"/>
  <c r="G47" i="3"/>
  <c r="G33" i="24"/>
  <c r="G60" i="24" s="1"/>
  <c r="G34" i="47"/>
  <c r="G61" i="47" s="1"/>
  <c r="G49" i="3"/>
  <c r="G32" i="24"/>
  <c r="G59" i="24" s="1"/>
  <c r="H107" i="1"/>
  <c r="G50" i="3"/>
  <c r="G43" i="46"/>
  <c r="G79" i="46" s="1"/>
  <c r="G34" i="24"/>
  <c r="G61" i="24" s="1"/>
  <c r="O61" i="24" s="1"/>
  <c r="G33" i="47"/>
  <c r="G60" i="47" s="1"/>
  <c r="G48" i="3"/>
  <c r="G44" i="46"/>
  <c r="G80" i="46" s="1"/>
  <c r="G42" i="46"/>
  <c r="G78" i="46" s="1"/>
  <c r="E89" i="1"/>
  <c r="E33" i="47"/>
  <c r="E60" i="47" s="1"/>
  <c r="E34" i="47"/>
  <c r="E61" i="47" s="1"/>
  <c r="E34" i="24"/>
  <c r="E61" i="24" s="1"/>
  <c r="M61" i="24" s="1"/>
  <c r="E33" i="24"/>
  <c r="E60" i="24" s="1"/>
  <c r="E32" i="24"/>
  <c r="E59" i="24" s="1"/>
  <c r="E42" i="46"/>
  <c r="E43" i="46"/>
  <c r="E79" i="46" s="1"/>
  <c r="E44" i="46"/>
  <c r="E80" i="46" s="1"/>
  <c r="E48" i="3"/>
  <c r="E49" i="3"/>
  <c r="E50" i="3"/>
  <c r="E47" i="3"/>
  <c r="E107" i="1"/>
  <c r="E108" i="1"/>
  <c r="E316" i="1"/>
  <c r="F34" i="47"/>
  <c r="F61" i="47" s="1"/>
  <c r="F33" i="47"/>
  <c r="F60" i="47" s="1"/>
  <c r="F34" i="24"/>
  <c r="F61" i="24" s="1"/>
  <c r="N61" i="24" s="1"/>
  <c r="F33" i="24"/>
  <c r="F60" i="24" s="1"/>
  <c r="F44" i="46"/>
  <c r="F80" i="46" s="1"/>
  <c r="F32" i="24"/>
  <c r="F59" i="24" s="1"/>
  <c r="F42" i="46"/>
  <c r="F43" i="46"/>
  <c r="F79" i="46" s="1"/>
  <c r="F48" i="3"/>
  <c r="F47" i="3"/>
  <c r="F107" i="1"/>
  <c r="F49" i="3"/>
  <c r="F50" i="3"/>
  <c r="F108" i="1"/>
  <c r="J89" i="1"/>
  <c r="K316" i="1"/>
  <c r="G89" i="1"/>
  <c r="I89" i="1"/>
  <c r="J316" i="1"/>
  <c r="K89" i="1"/>
  <c r="L316" i="1"/>
  <c r="G316" i="1"/>
  <c r="G107" i="1"/>
  <c r="L89" i="1"/>
  <c r="F89" i="1" l="1"/>
  <c r="F25" i="3"/>
  <c r="I11" i="47"/>
  <c r="I93" i="1"/>
  <c r="E11" i="47"/>
  <c r="F17" i="46"/>
  <c r="F13" i="47"/>
  <c r="I16" i="46"/>
  <c r="E15" i="46"/>
  <c r="E13" i="24"/>
  <c r="E12" i="24"/>
  <c r="E92" i="1"/>
  <c r="E319" i="1" s="1"/>
  <c r="E22" i="3"/>
  <c r="F40" i="1"/>
  <c r="E41" i="1"/>
  <c r="E40" i="1"/>
  <c r="E16" i="46"/>
  <c r="I92" i="1"/>
  <c r="I319" i="1" s="1"/>
  <c r="I23" i="3"/>
  <c r="E19" i="4"/>
  <c r="E18" i="4"/>
  <c r="I11" i="24"/>
  <c r="I15" i="46"/>
  <c r="I14" i="46"/>
  <c r="I12" i="47"/>
  <c r="I13" i="24"/>
  <c r="I41" i="1"/>
  <c r="I24" i="3"/>
  <c r="J39" i="1"/>
  <c r="E20" i="4"/>
  <c r="I22" i="3"/>
  <c r="I12" i="24"/>
  <c r="E11" i="24"/>
  <c r="E12" i="47"/>
  <c r="E13" i="47" s="1"/>
  <c r="E23" i="3"/>
  <c r="E24" i="3"/>
  <c r="E14" i="46"/>
  <c r="Q60" i="24"/>
  <c r="G193" i="1"/>
  <c r="J193" i="1"/>
  <c r="H188" i="1"/>
  <c r="G188" i="1"/>
  <c r="Q59" i="24"/>
  <c r="I2" i="24"/>
  <c r="I3" i="24"/>
  <c r="I3" i="46"/>
  <c r="I2" i="46"/>
  <c r="I4" i="46"/>
  <c r="I51" i="3"/>
  <c r="I78" i="46"/>
  <c r="I45" i="46"/>
  <c r="J50" i="3"/>
  <c r="J43" i="46"/>
  <c r="J79" i="46" s="1"/>
  <c r="J44" i="46"/>
  <c r="J80" i="46" s="1"/>
  <c r="J34" i="47"/>
  <c r="J61" i="47" s="1"/>
  <c r="J42" i="46"/>
  <c r="K106" i="1"/>
  <c r="K187" i="1" s="1"/>
  <c r="J48" i="3"/>
  <c r="J33" i="47"/>
  <c r="J60" i="47" s="1"/>
  <c r="J49" i="3"/>
  <c r="J47" i="3"/>
  <c r="J108" i="1"/>
  <c r="I188" i="1"/>
  <c r="I35" i="47"/>
  <c r="I62" i="47"/>
  <c r="I63" i="47" s="1"/>
  <c r="L7" i="47"/>
  <c r="L9" i="46"/>
  <c r="L12" i="3"/>
  <c r="M5" i="47"/>
  <c r="M23" i="1"/>
  <c r="M7" i="46"/>
  <c r="M9" i="3"/>
  <c r="M8" i="3"/>
  <c r="M11" i="3"/>
  <c r="M6" i="46"/>
  <c r="N21" i="1"/>
  <c r="M7" i="3"/>
  <c r="M10" i="3"/>
  <c r="M6" i="47"/>
  <c r="M8" i="46"/>
  <c r="G51" i="3"/>
  <c r="G35" i="47"/>
  <c r="G62" i="47"/>
  <c r="G63" i="47" s="1"/>
  <c r="O59" i="24"/>
  <c r="G81" i="46"/>
  <c r="Y80" i="46" s="1"/>
  <c r="O60" i="24"/>
  <c r="G45" i="46"/>
  <c r="M59" i="24"/>
  <c r="M60" i="24"/>
  <c r="N59" i="24"/>
  <c r="N60" i="24"/>
  <c r="F51" i="3"/>
  <c r="F78" i="46"/>
  <c r="F45" i="46"/>
  <c r="E62" i="47"/>
  <c r="E63" i="47" s="1"/>
  <c r="E35" i="47"/>
  <c r="F188" i="1"/>
  <c r="E51" i="3"/>
  <c r="E78" i="46"/>
  <c r="E45" i="46"/>
  <c r="F62" i="47"/>
  <c r="F63" i="47" s="1"/>
  <c r="F35" i="47"/>
  <c r="I94" i="1" l="1"/>
  <c r="I99" i="1"/>
  <c r="I320" i="1"/>
  <c r="I13" i="47"/>
  <c r="E17" i="46"/>
  <c r="I17" i="46"/>
  <c r="I25" i="3"/>
  <c r="E25" i="3"/>
  <c r="J24" i="3"/>
  <c r="J11" i="47"/>
  <c r="K39" i="1"/>
  <c r="J15" i="46"/>
  <c r="J23" i="3"/>
  <c r="J16" i="46"/>
  <c r="J41" i="1"/>
  <c r="J14" i="46"/>
  <c r="J22" i="3"/>
  <c r="J12" i="47"/>
  <c r="K193" i="1"/>
  <c r="F81" i="46"/>
  <c r="X78" i="46" s="1"/>
  <c r="Y79" i="46"/>
  <c r="E81" i="46"/>
  <c r="W78" i="46" s="1"/>
  <c r="Y78" i="46"/>
  <c r="AA60" i="47"/>
  <c r="W60" i="47"/>
  <c r="AA61" i="47"/>
  <c r="X61" i="47"/>
  <c r="W61" i="47"/>
  <c r="Y60" i="47"/>
  <c r="Y61" i="47"/>
  <c r="X60" i="47"/>
  <c r="I81" i="46"/>
  <c r="J51" i="3"/>
  <c r="J35" i="47"/>
  <c r="J62" i="47"/>
  <c r="J63" i="47" s="1"/>
  <c r="J45" i="46"/>
  <c r="J78" i="46"/>
  <c r="J188" i="1"/>
  <c r="K47" i="3"/>
  <c r="K42" i="46"/>
  <c r="K34" i="47"/>
  <c r="K61" i="47" s="1"/>
  <c r="K33" i="47"/>
  <c r="K60" i="47" s="1"/>
  <c r="K43" i="46"/>
  <c r="K79" i="46" s="1"/>
  <c r="K49" i="3"/>
  <c r="K44" i="46"/>
  <c r="K80" i="46" s="1"/>
  <c r="K48" i="3"/>
  <c r="K50" i="3"/>
  <c r="L106" i="1"/>
  <c r="L187" i="1" s="1"/>
  <c r="K108" i="1"/>
  <c r="M12" i="3"/>
  <c r="M7" i="47"/>
  <c r="N8" i="3"/>
  <c r="N10" i="3"/>
  <c r="N6" i="46"/>
  <c r="N7" i="3"/>
  <c r="N8" i="46"/>
  <c r="N6" i="47"/>
  <c r="N5" i="47"/>
  <c r="O21" i="1"/>
  <c r="N23" i="1"/>
  <c r="N11" i="3"/>
  <c r="N9" i="3"/>
  <c r="N7" i="46"/>
  <c r="M9" i="46"/>
  <c r="J190" i="1" l="1"/>
  <c r="J189" i="1" s="1"/>
  <c r="J192" i="1"/>
  <c r="J191" i="1" s="1"/>
  <c r="I321" i="1"/>
  <c r="I330" i="1"/>
  <c r="I328" i="1"/>
  <c r="I332" i="1"/>
  <c r="I326" i="1"/>
  <c r="J25" i="3"/>
  <c r="K14" i="46"/>
  <c r="K12" i="47"/>
  <c r="K15" i="46"/>
  <c r="K16" i="46"/>
  <c r="L39" i="1"/>
  <c r="K41" i="1"/>
  <c r="K23" i="3"/>
  <c r="K11" i="47"/>
  <c r="K22" i="3"/>
  <c r="K24" i="3"/>
  <c r="J17" i="46"/>
  <c r="J13" i="47"/>
  <c r="L193" i="1"/>
  <c r="Y81" i="46"/>
  <c r="AA79" i="46"/>
  <c r="AA80" i="46"/>
  <c r="W80" i="46"/>
  <c r="W79" i="46"/>
  <c r="AA78" i="46"/>
  <c r="X80" i="46"/>
  <c r="X79" i="46"/>
  <c r="AA62" i="47"/>
  <c r="Y62" i="47"/>
  <c r="X62" i="47"/>
  <c r="AB61" i="47"/>
  <c r="AB60" i="47"/>
  <c r="W62" i="47"/>
  <c r="J81" i="46"/>
  <c r="L44" i="46"/>
  <c r="L80" i="46" s="1"/>
  <c r="L42" i="46"/>
  <c r="L50" i="3"/>
  <c r="L43" i="46"/>
  <c r="L79" i="46" s="1"/>
  <c r="L34" i="47"/>
  <c r="L61" i="47" s="1"/>
  <c r="L49" i="3"/>
  <c r="L48" i="3"/>
  <c r="L33" i="47"/>
  <c r="L60" i="47" s="1"/>
  <c r="L47" i="3"/>
  <c r="M106" i="1"/>
  <c r="M187" i="1" s="1"/>
  <c r="L108" i="1"/>
  <c r="K188" i="1"/>
  <c r="K35" i="47"/>
  <c r="K62" i="47"/>
  <c r="K63" i="47" s="1"/>
  <c r="K45" i="46"/>
  <c r="K78" i="46"/>
  <c r="K51" i="3"/>
  <c r="N9" i="46"/>
  <c r="O7" i="46"/>
  <c r="O10" i="3"/>
  <c r="O9" i="3"/>
  <c r="O11" i="3"/>
  <c r="O5" i="47"/>
  <c r="O8" i="3"/>
  <c r="O6" i="46"/>
  <c r="P21" i="1"/>
  <c r="O8" i="46"/>
  <c r="O6" i="47"/>
  <c r="O7" i="3"/>
  <c r="O23" i="1"/>
  <c r="N7" i="47"/>
  <c r="N12" i="3"/>
  <c r="K13" i="47" l="1"/>
  <c r="K192" i="1"/>
  <c r="K191" i="1" s="1"/>
  <c r="K190" i="1"/>
  <c r="K189" i="1" s="1"/>
  <c r="K25" i="3"/>
  <c r="L22" i="3"/>
  <c r="L15" i="46"/>
  <c r="L11" i="47"/>
  <c r="M39" i="1"/>
  <c r="L23" i="3"/>
  <c r="L12" i="47"/>
  <c r="L24" i="3"/>
  <c r="L14" i="46"/>
  <c r="L16" i="46"/>
  <c r="L41" i="1"/>
  <c r="K17" i="46"/>
  <c r="M193" i="1"/>
  <c r="X81" i="46"/>
  <c r="W81" i="46"/>
  <c r="K81" i="46"/>
  <c r="AC78" i="46" s="1"/>
  <c r="AA81" i="46"/>
  <c r="AB80" i="46"/>
  <c r="AB79" i="46"/>
  <c r="AB78" i="46"/>
  <c r="AB62" i="47"/>
  <c r="AC61" i="47"/>
  <c r="AC60" i="47"/>
  <c r="L51" i="3"/>
  <c r="L62" i="47"/>
  <c r="L63" i="47" s="1"/>
  <c r="L35" i="47"/>
  <c r="M33" i="47"/>
  <c r="M60" i="47" s="1"/>
  <c r="M34" i="47"/>
  <c r="M61" i="47" s="1"/>
  <c r="M43" i="46"/>
  <c r="M79" i="46" s="1"/>
  <c r="M47" i="3"/>
  <c r="M48" i="3"/>
  <c r="M49" i="3"/>
  <c r="M42" i="46"/>
  <c r="N106" i="1"/>
  <c r="N187" i="1" s="1"/>
  <c r="M50" i="3"/>
  <c r="M108" i="1"/>
  <c r="M44" i="46"/>
  <c r="M80" i="46" s="1"/>
  <c r="O12" i="3"/>
  <c r="L188" i="1"/>
  <c r="L45" i="46"/>
  <c r="L78" i="46"/>
  <c r="P5" i="47"/>
  <c r="P8" i="3"/>
  <c r="P8" i="46"/>
  <c r="P6" i="46"/>
  <c r="P7" i="46"/>
  <c r="Q21" i="1"/>
  <c r="P11" i="3"/>
  <c r="P10" i="3"/>
  <c r="P6" i="47"/>
  <c r="P9" i="3"/>
  <c r="P7" i="3"/>
  <c r="P23" i="1"/>
  <c r="O7" i="47"/>
  <c r="O9" i="46"/>
  <c r="L190" i="1" l="1"/>
  <c r="L189" i="1" s="1"/>
  <c r="L192" i="1"/>
  <c r="L191" i="1" s="1"/>
  <c r="L17" i="46"/>
  <c r="L13" i="47"/>
  <c r="M14" i="46"/>
  <c r="M12" i="47"/>
  <c r="N39" i="1"/>
  <c r="M11" i="47"/>
  <c r="M22" i="3"/>
  <c r="M23" i="3"/>
  <c r="M41" i="1"/>
  <c r="M24" i="3"/>
  <c r="M16" i="46"/>
  <c r="M15" i="46"/>
  <c r="L25" i="3"/>
  <c r="N193" i="1"/>
  <c r="L81" i="46"/>
  <c r="AD78" i="46" s="1"/>
  <c r="AB81" i="46"/>
  <c r="AC79" i="46"/>
  <c r="AC80" i="46"/>
  <c r="AC62" i="47"/>
  <c r="AD61" i="47"/>
  <c r="AD60" i="47"/>
  <c r="M45" i="46"/>
  <c r="M78" i="46"/>
  <c r="M188" i="1"/>
  <c r="M35" i="47"/>
  <c r="M62" i="47"/>
  <c r="M63" i="47" s="1"/>
  <c r="N33" i="47"/>
  <c r="N60" i="47" s="1"/>
  <c r="N42" i="46"/>
  <c r="N108" i="1"/>
  <c r="N47" i="3"/>
  <c r="O106" i="1"/>
  <c r="O187" i="1" s="1"/>
  <c r="N43" i="46"/>
  <c r="N79" i="46" s="1"/>
  <c r="N34" i="47"/>
  <c r="N61" i="47" s="1"/>
  <c r="N44" i="46"/>
  <c r="N80" i="46" s="1"/>
  <c r="N49" i="3"/>
  <c r="N50" i="3"/>
  <c r="N48" i="3"/>
  <c r="M51" i="3"/>
  <c r="Q6" i="46"/>
  <c r="R21" i="1"/>
  <c r="Q10" i="3"/>
  <c r="Q9" i="3"/>
  <c r="Q5" i="47"/>
  <c r="Q8" i="3"/>
  <c r="Q11" i="3"/>
  <c r="Q6" i="47"/>
  <c r="Q8" i="46"/>
  <c r="Q7" i="3"/>
  <c r="Q7" i="46"/>
  <c r="Q23" i="1"/>
  <c r="P9" i="46"/>
  <c r="P7" i="47"/>
  <c r="P12" i="3"/>
  <c r="M190" i="1" l="1"/>
  <c r="M189" i="1" s="1"/>
  <c r="M192" i="1"/>
  <c r="M191" i="1" s="1"/>
  <c r="M13" i="47"/>
  <c r="M17" i="46"/>
  <c r="N24" i="3"/>
  <c r="N23" i="3"/>
  <c r="N41" i="1"/>
  <c r="N22" i="3"/>
  <c r="O39" i="1"/>
  <c r="N16" i="46"/>
  <c r="N14" i="46"/>
  <c r="N15" i="46"/>
  <c r="N12" i="47"/>
  <c r="N11" i="47"/>
  <c r="M25" i="3"/>
  <c r="O193" i="1"/>
  <c r="AC81" i="46"/>
  <c r="AD79" i="46"/>
  <c r="AD80" i="46"/>
  <c r="M81" i="46"/>
  <c r="AE78" i="46" s="1"/>
  <c r="AD62" i="47"/>
  <c r="AE61" i="47"/>
  <c r="AE60" i="47"/>
  <c r="N51" i="3"/>
  <c r="N62" i="47"/>
  <c r="N63" i="47" s="1"/>
  <c r="N35" i="47"/>
  <c r="N188" i="1"/>
  <c r="N45" i="46"/>
  <c r="N78" i="46"/>
  <c r="O48" i="3"/>
  <c r="O34" i="47"/>
  <c r="O61" i="47" s="1"/>
  <c r="O50" i="3"/>
  <c r="O49" i="3"/>
  <c r="P106" i="1"/>
  <c r="P187" i="1" s="1"/>
  <c r="O42" i="46"/>
  <c r="O44" i="46"/>
  <c r="O80" i="46" s="1"/>
  <c r="O43" i="46"/>
  <c r="O79" i="46" s="1"/>
  <c r="O47" i="3"/>
  <c r="O33" i="47"/>
  <c r="O60" i="47" s="1"/>
  <c r="O108" i="1"/>
  <c r="R9" i="3"/>
  <c r="R6" i="46"/>
  <c r="R11" i="3"/>
  <c r="S21" i="1"/>
  <c r="R7" i="46"/>
  <c r="R8" i="3"/>
  <c r="R10" i="3"/>
  <c r="R8" i="46"/>
  <c r="R7" i="3"/>
  <c r="R6" i="47"/>
  <c r="R5" i="47"/>
  <c r="R23" i="1"/>
  <c r="Q12" i="3"/>
  <c r="Q7" i="47"/>
  <c r="Q9" i="46"/>
  <c r="N192" i="1" l="1"/>
  <c r="N191" i="1" s="1"/>
  <c r="N190" i="1"/>
  <c r="N189" i="1" s="1"/>
  <c r="N13" i="47"/>
  <c r="N17" i="46"/>
  <c r="N25" i="3"/>
  <c r="O23" i="3"/>
  <c r="O22" i="3"/>
  <c r="P39" i="1"/>
  <c r="O15" i="46"/>
  <c r="O16" i="46"/>
  <c r="O41" i="1"/>
  <c r="O12" i="47"/>
  <c r="O14" i="46"/>
  <c r="O11" i="47"/>
  <c r="O24" i="3"/>
  <c r="P193" i="1"/>
  <c r="AD81" i="46"/>
  <c r="AE79" i="46"/>
  <c r="AE80" i="46"/>
  <c r="N81" i="46"/>
  <c r="AF78" i="46" s="1"/>
  <c r="O51" i="3"/>
  <c r="AE62" i="47"/>
  <c r="AF61" i="47"/>
  <c r="AF60" i="47"/>
  <c r="O78" i="46"/>
  <c r="O45" i="46"/>
  <c r="P47" i="3"/>
  <c r="P33" i="47"/>
  <c r="P60" i="47" s="1"/>
  <c r="P49" i="3"/>
  <c r="P48" i="3"/>
  <c r="P50" i="3"/>
  <c r="P44" i="46"/>
  <c r="P80" i="46" s="1"/>
  <c r="Q106" i="1"/>
  <c r="Q187" i="1" s="1"/>
  <c r="P43" i="46"/>
  <c r="P79" i="46" s="1"/>
  <c r="P42" i="46"/>
  <c r="P34" i="47"/>
  <c r="P61" i="47" s="1"/>
  <c r="P108" i="1"/>
  <c r="O188" i="1"/>
  <c r="O35" i="47"/>
  <c r="O62" i="47"/>
  <c r="O63" i="47" s="1"/>
  <c r="R7" i="47"/>
  <c r="R9" i="46"/>
  <c r="U21" i="1"/>
  <c r="S8" i="3"/>
  <c r="S5" i="47"/>
  <c r="S6" i="47"/>
  <c r="S11" i="3"/>
  <c r="S7" i="46"/>
  <c r="S7" i="3"/>
  <c r="S10" i="3"/>
  <c r="S9" i="3"/>
  <c r="S6" i="46"/>
  <c r="S8" i="46"/>
  <c r="S23" i="1"/>
  <c r="R12" i="3"/>
  <c r="O192" i="1" l="1"/>
  <c r="O191" i="1" s="1"/>
  <c r="O190" i="1"/>
  <c r="O189" i="1" s="1"/>
  <c r="O13" i="47"/>
  <c r="O17" i="46"/>
  <c r="O25" i="3"/>
  <c r="P22" i="3"/>
  <c r="P12" i="47"/>
  <c r="P23" i="3"/>
  <c r="P15" i="46"/>
  <c r="Q39" i="1"/>
  <c r="P41" i="1"/>
  <c r="P16" i="46"/>
  <c r="P24" i="3"/>
  <c r="P11" i="47"/>
  <c r="P13" i="47" s="1"/>
  <c r="P14" i="46"/>
  <c r="Q193" i="1"/>
  <c r="AE81" i="46"/>
  <c r="O81" i="46"/>
  <c r="AF80" i="46"/>
  <c r="AF79" i="46"/>
  <c r="AF62" i="47"/>
  <c r="AG61" i="47"/>
  <c r="AG60" i="47"/>
  <c r="Q49" i="3"/>
  <c r="R106" i="1"/>
  <c r="R187" i="1" s="1"/>
  <c r="Q47" i="3"/>
  <c r="Q48" i="3"/>
  <c r="Q42" i="46"/>
  <c r="Q34" i="47"/>
  <c r="Q61" i="47" s="1"/>
  <c r="Q33" i="47"/>
  <c r="Q60" i="47" s="1"/>
  <c r="Q50" i="3"/>
  <c r="Q44" i="46"/>
  <c r="Q80" i="46" s="1"/>
  <c r="Q43" i="46"/>
  <c r="Q79" i="46" s="1"/>
  <c r="Q108" i="1"/>
  <c r="P188" i="1"/>
  <c r="P45" i="46"/>
  <c r="P78" i="46"/>
  <c r="P62" i="47"/>
  <c r="P63" i="47" s="1"/>
  <c r="P35" i="47"/>
  <c r="S12" i="3"/>
  <c r="P51" i="3"/>
  <c r="S9" i="46"/>
  <c r="S7" i="47"/>
  <c r="P192" i="1" l="1"/>
  <c r="P191" i="1" s="1"/>
  <c r="P190" i="1"/>
  <c r="P189" i="1" s="1"/>
  <c r="P17" i="46"/>
  <c r="Q16" i="46"/>
  <c r="Q24" i="3"/>
  <c r="Q14" i="46"/>
  <c r="Q15" i="46"/>
  <c r="Q41" i="1"/>
  <c r="Q12" i="47"/>
  <c r="Q11" i="47"/>
  <c r="Q23" i="3"/>
  <c r="R39" i="1"/>
  <c r="Q22" i="3"/>
  <c r="P25" i="3"/>
  <c r="R193" i="1"/>
  <c r="AF81" i="46"/>
  <c r="P81" i="46"/>
  <c r="AH78" i="46" s="1"/>
  <c r="AG79" i="46"/>
  <c r="AG80" i="46"/>
  <c r="AG78" i="46"/>
  <c r="AG62" i="47"/>
  <c r="AH61" i="47"/>
  <c r="AH60" i="47"/>
  <c r="Q45" i="46"/>
  <c r="Q78" i="46"/>
  <c r="Q188" i="1"/>
  <c r="Q35" i="47"/>
  <c r="Q62" i="47"/>
  <c r="Q63" i="47" s="1"/>
  <c r="Q51" i="3"/>
  <c r="S106" i="1"/>
  <c r="S187" i="1" s="1"/>
  <c r="R50" i="3"/>
  <c r="R43" i="46"/>
  <c r="R79" i="46" s="1"/>
  <c r="R42" i="46"/>
  <c r="R48" i="3"/>
  <c r="R47" i="3"/>
  <c r="R34" i="47"/>
  <c r="R61" i="47" s="1"/>
  <c r="R33" i="47"/>
  <c r="R60" i="47" s="1"/>
  <c r="R44" i="46"/>
  <c r="R80" i="46" s="1"/>
  <c r="R49" i="3"/>
  <c r="R108" i="1"/>
  <c r="Q190" i="1" l="1"/>
  <c r="Q189" i="1" s="1"/>
  <c r="Q192" i="1"/>
  <c r="Q191" i="1" s="1"/>
  <c r="Q25" i="3"/>
  <c r="Q17" i="46"/>
  <c r="R23" i="3"/>
  <c r="S39" i="1"/>
  <c r="R14" i="46"/>
  <c r="R41" i="1"/>
  <c r="R12" i="47"/>
  <c r="R11" i="47"/>
  <c r="R16" i="46"/>
  <c r="R22" i="3"/>
  <c r="R24" i="3"/>
  <c r="R15" i="46"/>
  <c r="Q13" i="47"/>
  <c r="S193" i="1"/>
  <c r="Q81" i="46"/>
  <c r="AI78" i="46" s="1"/>
  <c r="AG81" i="46"/>
  <c r="AH79" i="46"/>
  <c r="AH80" i="46"/>
  <c r="AI60" i="47"/>
  <c r="AH62" i="47"/>
  <c r="AI61" i="47"/>
  <c r="R51" i="3"/>
  <c r="R188" i="1"/>
  <c r="R35" i="47"/>
  <c r="R62" i="47"/>
  <c r="R63" i="47" s="1"/>
  <c r="U106" i="1"/>
  <c r="S44" i="46"/>
  <c r="S80" i="46" s="1"/>
  <c r="S50" i="3"/>
  <c r="S49" i="3"/>
  <c r="S47" i="3"/>
  <c r="S33" i="47"/>
  <c r="S60" i="47" s="1"/>
  <c r="S48" i="3"/>
  <c r="S43" i="46"/>
  <c r="S79" i="46" s="1"/>
  <c r="S42" i="46"/>
  <c r="S34" i="47"/>
  <c r="S61" i="47" s="1"/>
  <c r="S108" i="1"/>
  <c r="R45" i="46"/>
  <c r="R78" i="46"/>
  <c r="R190" i="1" l="1"/>
  <c r="R189" i="1" s="1"/>
  <c r="R192" i="1"/>
  <c r="R191" i="1" s="1"/>
  <c r="R13" i="47"/>
  <c r="R17" i="46"/>
  <c r="R25" i="3"/>
  <c r="S22" i="3"/>
  <c r="S24" i="3"/>
  <c r="S41" i="1"/>
  <c r="S15" i="46"/>
  <c r="S11" i="47"/>
  <c r="S14" i="46"/>
  <c r="U39" i="1"/>
  <c r="S23" i="3"/>
  <c r="S16" i="46"/>
  <c r="S12" i="47"/>
  <c r="AH81" i="46"/>
  <c r="R81" i="46"/>
  <c r="AJ78" i="46" s="1"/>
  <c r="U80" i="46"/>
  <c r="U79" i="46"/>
  <c r="AI79" i="46"/>
  <c r="AI80" i="46"/>
  <c r="AI62" i="47"/>
  <c r="U61" i="47"/>
  <c r="AJ61" i="47"/>
  <c r="U60" i="47"/>
  <c r="AJ60" i="47"/>
  <c r="S62" i="47"/>
  <c r="S63" i="47" s="1"/>
  <c r="S35" i="47"/>
  <c r="S78" i="46"/>
  <c r="S45" i="46"/>
  <c r="S51" i="3"/>
  <c r="S188" i="1"/>
  <c r="U187" i="1"/>
  <c r="D90" i="1"/>
  <c r="D317" i="1" s="1"/>
  <c r="L2" i="34"/>
  <c r="G8" i="1"/>
  <c r="G93" i="1" s="1"/>
  <c r="G320" i="1" s="1"/>
  <c r="I2" i="34"/>
  <c r="D8" i="1"/>
  <c r="J2" i="34"/>
  <c r="E8" i="1"/>
  <c r="E93" i="1" s="1"/>
  <c r="E320" i="1" s="1"/>
  <c r="K2" i="34"/>
  <c r="F8" i="1"/>
  <c r="F93" i="1" s="1"/>
  <c r="F320" i="1" s="1"/>
  <c r="M2" i="34"/>
  <c r="S192" i="1" l="1"/>
  <c r="S191" i="1" s="1"/>
  <c r="U191" i="1" s="1"/>
  <c r="S190" i="1"/>
  <c r="S189" i="1" s="1"/>
  <c r="U189" i="1" s="1"/>
  <c r="S25" i="3"/>
  <c r="S17" i="46"/>
  <c r="S13" i="47"/>
  <c r="G99" i="1"/>
  <c r="G326" i="1"/>
  <c r="E99" i="1"/>
  <c r="E326" i="1"/>
  <c r="F99" i="1"/>
  <c r="F326" i="1"/>
  <c r="AI81" i="46"/>
  <c r="F2" i="24"/>
  <c r="F29" i="24" s="1"/>
  <c r="F3" i="24"/>
  <c r="F30" i="24" s="1"/>
  <c r="F3" i="46"/>
  <c r="F39" i="46" s="1"/>
  <c r="F2" i="46"/>
  <c r="F4" i="46"/>
  <c r="F40" i="46" s="1"/>
  <c r="D2" i="47"/>
  <c r="D29" i="47" s="1"/>
  <c r="D2" i="24"/>
  <c r="D29" i="24" s="1"/>
  <c r="D3" i="24"/>
  <c r="D30" i="24" s="1"/>
  <c r="D93" i="1"/>
  <c r="D2" i="46"/>
  <c r="D3" i="46"/>
  <c r="D39" i="46" s="1"/>
  <c r="D4" i="46"/>
  <c r="D40" i="46" s="1"/>
  <c r="E3" i="3"/>
  <c r="E2" i="24"/>
  <c r="E29" i="24" s="1"/>
  <c r="E3" i="24"/>
  <c r="E30" i="24" s="1"/>
  <c r="E3" i="46"/>
  <c r="E39" i="46" s="1"/>
  <c r="E2" i="46"/>
  <c r="E4" i="46"/>
  <c r="E40" i="46" s="1"/>
  <c r="AJ79" i="46"/>
  <c r="AJ80" i="46"/>
  <c r="G2" i="24"/>
  <c r="G29" i="24" s="1"/>
  <c r="G3" i="24"/>
  <c r="G30" i="24" s="1"/>
  <c r="G3" i="46"/>
  <c r="G39" i="46" s="1"/>
  <c r="G2" i="46"/>
  <c r="G4" i="46"/>
  <c r="G40" i="46" s="1"/>
  <c r="AJ62" i="47"/>
  <c r="AK60" i="47"/>
  <c r="AK61" i="47"/>
  <c r="S81" i="46"/>
  <c r="U78" i="46"/>
  <c r="H9" i="1"/>
  <c r="D4" i="4"/>
  <c r="H3" i="3"/>
  <c r="H40" i="46"/>
  <c r="E5" i="3"/>
  <c r="F3" i="47"/>
  <c r="F30" i="47" s="1"/>
  <c r="D3" i="4"/>
  <c r="E4" i="4"/>
  <c r="I3" i="3"/>
  <c r="E9" i="1"/>
  <c r="E2" i="47"/>
  <c r="E29" i="47" s="1"/>
  <c r="E3" i="47"/>
  <c r="E30" i="47" s="1"/>
  <c r="E104" i="47" s="1"/>
  <c r="I40" i="46"/>
  <c r="I4" i="24"/>
  <c r="I31" i="24" s="1"/>
  <c r="I39" i="46"/>
  <c r="I30" i="24"/>
  <c r="I3" i="47"/>
  <c r="I30" i="47" s="1"/>
  <c r="H29" i="24"/>
  <c r="H3" i="47"/>
  <c r="H30" i="47" s="1"/>
  <c r="H30" i="24"/>
  <c r="H39" i="46"/>
  <c r="H4" i="24"/>
  <c r="H31" i="24" s="1"/>
  <c r="H2" i="3"/>
  <c r="D5" i="4"/>
  <c r="D7" i="4"/>
  <c r="H4" i="3"/>
  <c r="I5" i="3"/>
  <c r="E6" i="4"/>
  <c r="I4" i="3"/>
  <c r="D4" i="24"/>
  <c r="D31" i="24" s="1"/>
  <c r="D2" i="3"/>
  <c r="D3" i="47"/>
  <c r="D30" i="47" s="1"/>
  <c r="D3" i="3"/>
  <c r="D4" i="3"/>
  <c r="D5" i="3"/>
  <c r="H2" i="47"/>
  <c r="H29" i="47" s="1"/>
  <c r="F4" i="24"/>
  <c r="F31" i="24" s="1"/>
  <c r="F2" i="47"/>
  <c r="F29" i="47" s="1"/>
  <c r="F9" i="1"/>
  <c r="F5" i="3"/>
  <c r="F3" i="3"/>
  <c r="F4" i="3"/>
  <c r="F2" i="3"/>
  <c r="E2" i="3"/>
  <c r="E4" i="24"/>
  <c r="E31" i="24" s="1"/>
  <c r="H5" i="3"/>
  <c r="D6" i="4"/>
  <c r="D2" i="4"/>
  <c r="E3" i="4"/>
  <c r="E4" i="3"/>
  <c r="G3" i="47"/>
  <c r="G30" i="47" s="1"/>
  <c r="G2" i="47"/>
  <c r="G29" i="47" s="1"/>
  <c r="G5" i="3"/>
  <c r="G4" i="3"/>
  <c r="G3" i="3"/>
  <c r="G4" i="24"/>
  <c r="G31" i="24" s="1"/>
  <c r="G2" i="3"/>
  <c r="G9" i="1"/>
  <c r="F6" i="3" l="1"/>
  <c r="AJ81" i="46"/>
  <c r="G104" i="47"/>
  <c r="F31" i="47"/>
  <c r="X29" i="47" s="1"/>
  <c r="F103" i="47"/>
  <c r="H103" i="47"/>
  <c r="H31" i="47"/>
  <c r="Z29" i="47" s="1"/>
  <c r="H6" i="3"/>
  <c r="T30" i="47"/>
  <c r="I104" i="47"/>
  <c r="F104" i="47"/>
  <c r="G6" i="3"/>
  <c r="E6" i="3"/>
  <c r="D6" i="3"/>
  <c r="U81" i="46"/>
  <c r="AK79" i="46"/>
  <c r="AK80" i="46"/>
  <c r="D31" i="47"/>
  <c r="V30" i="47" s="1"/>
  <c r="G31" i="47"/>
  <c r="Y29" i="47" s="1"/>
  <c r="G103" i="47"/>
  <c r="AK78" i="46"/>
  <c r="H104" i="47"/>
  <c r="E31" i="47"/>
  <c r="W30" i="47" s="1"/>
  <c r="E103" i="47"/>
  <c r="E105" i="47" s="1"/>
  <c r="AK62" i="47"/>
  <c r="T39" i="46"/>
  <c r="T40" i="46"/>
  <c r="F321" i="1"/>
  <c r="H321" i="1"/>
  <c r="G321" i="1"/>
  <c r="D99" i="1"/>
  <c r="I29" i="24"/>
  <c r="I98" i="24" s="1"/>
  <c r="T8" i="1"/>
  <c r="I2" i="3"/>
  <c r="I6" i="3" s="1"/>
  <c r="E2" i="4"/>
  <c r="I2" i="47"/>
  <c r="J8" i="1"/>
  <c r="J93" i="1" s="1"/>
  <c r="E7" i="4"/>
  <c r="E5" i="4"/>
  <c r="O31" i="24"/>
  <c r="O29" i="24"/>
  <c r="G98" i="24"/>
  <c r="G38" i="46"/>
  <c r="G5" i="46"/>
  <c r="M29" i="24"/>
  <c r="E98" i="24"/>
  <c r="F4" i="47"/>
  <c r="F98" i="24"/>
  <c r="N29" i="24"/>
  <c r="L31" i="24"/>
  <c r="E5" i="46"/>
  <c r="E38" i="46"/>
  <c r="H94" i="1"/>
  <c r="P30" i="24"/>
  <c r="H99" i="24"/>
  <c r="I131" i="46"/>
  <c r="E4" i="47"/>
  <c r="H132" i="46"/>
  <c r="G131" i="46"/>
  <c r="G94" i="1"/>
  <c r="M30" i="24"/>
  <c r="E99" i="24"/>
  <c r="E131" i="46"/>
  <c r="F94" i="1"/>
  <c r="F131" i="46"/>
  <c r="L30" i="24"/>
  <c r="P31" i="24"/>
  <c r="H5" i="46"/>
  <c r="H38" i="46"/>
  <c r="H98" i="24"/>
  <c r="P29" i="24"/>
  <c r="E132" i="46"/>
  <c r="G132" i="46"/>
  <c r="O30" i="24"/>
  <c r="G99" i="24"/>
  <c r="M31" i="24"/>
  <c r="E94" i="1"/>
  <c r="F5" i="46"/>
  <c r="F38" i="46"/>
  <c r="N31" i="24"/>
  <c r="H4" i="47"/>
  <c r="D38" i="46"/>
  <c r="D5" i="46"/>
  <c r="L29" i="24"/>
  <c r="I99" i="24"/>
  <c r="Q30" i="24"/>
  <c r="G4" i="47"/>
  <c r="N30" i="24"/>
  <c r="F99" i="24"/>
  <c r="F132" i="46"/>
  <c r="I5" i="46"/>
  <c r="I38" i="46"/>
  <c r="H131" i="46"/>
  <c r="Q31" i="24"/>
  <c r="I132" i="46"/>
  <c r="D4" i="47"/>
  <c r="H100" i="24" l="1"/>
  <c r="P98" i="24" s="1"/>
  <c r="J320" i="1"/>
  <c r="J94" i="1"/>
  <c r="J99" i="1"/>
  <c r="X30" i="47"/>
  <c r="X31" i="47" s="1"/>
  <c r="G100" i="24"/>
  <c r="O98" i="24" s="1"/>
  <c r="E100" i="24"/>
  <c r="M99" i="24" s="1"/>
  <c r="F100" i="24"/>
  <c r="N99" i="24" s="1"/>
  <c r="I100" i="24"/>
  <c r="Q98" i="24" s="1"/>
  <c r="Z30" i="47"/>
  <c r="Z31" i="47" s="1"/>
  <c r="V29" i="47"/>
  <c r="V31" i="47" s="1"/>
  <c r="F105" i="47"/>
  <c r="J3" i="46"/>
  <c r="J39" i="46" s="1"/>
  <c r="J2" i="46"/>
  <c r="J38" i="46" s="1"/>
  <c r="J4" i="46"/>
  <c r="J40" i="46" s="1"/>
  <c r="W29" i="47"/>
  <c r="W31" i="47" s="1"/>
  <c r="I4" i="47"/>
  <c r="I29" i="47"/>
  <c r="Y30" i="47"/>
  <c r="Y31" i="47" s="1"/>
  <c r="AK81" i="46"/>
  <c r="H105" i="47"/>
  <c r="G105" i="47"/>
  <c r="T38" i="46"/>
  <c r="Q29" i="24"/>
  <c r="J2" i="3"/>
  <c r="J5" i="3"/>
  <c r="K8" i="1"/>
  <c r="J3" i="3"/>
  <c r="J3" i="47"/>
  <c r="J30" i="47" s="1"/>
  <c r="J14" i="1"/>
  <c r="J2" i="47"/>
  <c r="J4" i="3"/>
  <c r="T93" i="1"/>
  <c r="D32" i="47"/>
  <c r="I41" i="46"/>
  <c r="I130" i="46"/>
  <c r="F41" i="46"/>
  <c r="F130" i="46"/>
  <c r="E130" i="46"/>
  <c r="E41" i="46"/>
  <c r="D41" i="46"/>
  <c r="V38" i="46" s="1"/>
  <c r="H41" i="46"/>
  <c r="Z38" i="46" s="1"/>
  <c r="H130" i="46"/>
  <c r="G41" i="46"/>
  <c r="Y38" i="46" s="1"/>
  <c r="G130" i="46"/>
  <c r="J98" i="1" l="1"/>
  <c r="J97" i="1" s="1"/>
  <c r="J96" i="1"/>
  <c r="J95" i="1" s="1"/>
  <c r="J321" i="1"/>
  <c r="J328" i="1"/>
  <c r="P99" i="24"/>
  <c r="P100" i="24" s="1"/>
  <c r="J326" i="1"/>
  <c r="K93" i="1"/>
  <c r="K5" i="3"/>
  <c r="O99" i="24"/>
  <c r="O100" i="24" s="1"/>
  <c r="M98" i="24"/>
  <c r="M100" i="24" s="1"/>
  <c r="N98" i="24"/>
  <c r="N100" i="24" s="1"/>
  <c r="E133" i="46"/>
  <c r="W130" i="46" s="1"/>
  <c r="G133" i="46"/>
  <c r="Y130" i="46" s="1"/>
  <c r="Q99" i="24"/>
  <c r="Q100" i="24" s="1"/>
  <c r="H133" i="46"/>
  <c r="Z130" i="46" s="1"/>
  <c r="K3" i="3"/>
  <c r="L8" i="1"/>
  <c r="L5" i="3" s="1"/>
  <c r="F133" i="46"/>
  <c r="X130" i="46" s="1"/>
  <c r="J5" i="46"/>
  <c r="K4" i="3"/>
  <c r="K2" i="3"/>
  <c r="K3" i="47"/>
  <c r="K30" i="47" s="1"/>
  <c r="K104" i="47" s="1"/>
  <c r="K14" i="1"/>
  <c r="K2" i="47"/>
  <c r="K29" i="47" s="1"/>
  <c r="K103" i="47" s="1"/>
  <c r="J4" i="47"/>
  <c r="J29" i="47"/>
  <c r="J104" i="47"/>
  <c r="T29" i="47"/>
  <c r="I31" i="47"/>
  <c r="AA29" i="47" s="1"/>
  <c r="I103" i="47"/>
  <c r="K3" i="46"/>
  <c r="K39" i="46" s="1"/>
  <c r="K131" i="46" s="1"/>
  <c r="K2" i="46"/>
  <c r="K38" i="46" s="1"/>
  <c r="K4" i="46"/>
  <c r="K40" i="46" s="1"/>
  <c r="K132" i="46" s="1"/>
  <c r="J6" i="3"/>
  <c r="J132" i="46"/>
  <c r="AA38" i="46"/>
  <c r="T41" i="46"/>
  <c r="J131" i="46"/>
  <c r="I133" i="46"/>
  <c r="J130" i="46"/>
  <c r="J41" i="46"/>
  <c r="Z103" i="47"/>
  <c r="E32" i="47"/>
  <c r="X103" i="47"/>
  <c r="W40" i="46"/>
  <c r="W39" i="46"/>
  <c r="AA40" i="46"/>
  <c r="AA39" i="46"/>
  <c r="H32" i="47"/>
  <c r="Y103" i="47"/>
  <c r="Z39" i="46"/>
  <c r="Z40" i="46"/>
  <c r="F32" i="47"/>
  <c r="X39" i="46"/>
  <c r="X40" i="46"/>
  <c r="G32" i="47"/>
  <c r="Y40" i="46"/>
  <c r="Y39" i="46"/>
  <c r="W103" i="47"/>
  <c r="V40" i="46"/>
  <c r="V39" i="46"/>
  <c r="W38" i="46"/>
  <c r="X38" i="46"/>
  <c r="J325" i="1" l="1"/>
  <c r="J324" i="1" s="1"/>
  <c r="J323" i="1"/>
  <c r="J322" i="1" s="1"/>
  <c r="J333" i="1"/>
  <c r="J332" i="1" s="1"/>
  <c r="J331" i="1"/>
  <c r="J330" i="1" s="1"/>
  <c r="K320" i="1"/>
  <c r="K326" i="1" s="1"/>
  <c r="K94" i="1"/>
  <c r="L2" i="3"/>
  <c r="L3" i="47"/>
  <c r="L30" i="47" s="1"/>
  <c r="L104" i="47" s="1"/>
  <c r="L3" i="46"/>
  <c r="L39" i="46" s="1"/>
  <c r="L131" i="46" s="1"/>
  <c r="L93" i="1"/>
  <c r="K99" i="1"/>
  <c r="L3" i="3"/>
  <c r="L2" i="46"/>
  <c r="L38" i="46" s="1"/>
  <c r="K6" i="3"/>
  <c r="L2" i="47"/>
  <c r="L29" i="47" s="1"/>
  <c r="M8" i="1"/>
  <c r="M93" i="1" s="1"/>
  <c r="L4" i="46"/>
  <c r="L40" i="46" s="1"/>
  <c r="L132" i="46" s="1"/>
  <c r="AA132" i="46"/>
  <c r="AA131" i="46"/>
  <c r="L4" i="3"/>
  <c r="L14" i="1"/>
  <c r="H134" i="46"/>
  <c r="Z132" i="46"/>
  <c r="Z131" i="46"/>
  <c r="G134" i="46"/>
  <c r="Y132" i="46"/>
  <c r="Y131" i="46"/>
  <c r="AA130" i="46"/>
  <c r="F134" i="46"/>
  <c r="X131" i="46"/>
  <c r="X132" i="46"/>
  <c r="E134" i="46"/>
  <c r="W131" i="46"/>
  <c r="W132" i="46"/>
  <c r="K4" i="47"/>
  <c r="K31" i="47"/>
  <c r="AC30" i="47" s="1"/>
  <c r="K5" i="46"/>
  <c r="K105" i="47"/>
  <c r="I105" i="47"/>
  <c r="AA103" i="47" s="1"/>
  <c r="AA30" i="47"/>
  <c r="AA31" i="47" s="1"/>
  <c r="T31" i="47"/>
  <c r="J31" i="47"/>
  <c r="AB30" i="47" s="1"/>
  <c r="J103" i="47"/>
  <c r="J105" i="47" s="1"/>
  <c r="J133" i="46"/>
  <c r="J134" i="46" s="1"/>
  <c r="AB38" i="46"/>
  <c r="I134" i="46"/>
  <c r="I32" i="47"/>
  <c r="X41" i="46"/>
  <c r="W41" i="46"/>
  <c r="AA41" i="46"/>
  <c r="Z41" i="46"/>
  <c r="Y41" i="46"/>
  <c r="V41" i="46"/>
  <c r="AB39" i="46"/>
  <c r="AB40" i="46"/>
  <c r="E106" i="47"/>
  <c r="W104" i="47"/>
  <c r="W105" i="47" s="1"/>
  <c r="F106" i="47"/>
  <c r="X104" i="47"/>
  <c r="X105" i="47" s="1"/>
  <c r="K41" i="46"/>
  <c r="K130" i="46"/>
  <c r="G106" i="47"/>
  <c r="Y104" i="47"/>
  <c r="Y105" i="47" s="1"/>
  <c r="H106" i="47"/>
  <c r="Z104" i="47"/>
  <c r="Z105" i="47" s="1"/>
  <c r="K96" i="1" l="1"/>
  <c r="K95" i="1" s="1"/>
  <c r="K98" i="1"/>
  <c r="K97" i="1" s="1"/>
  <c r="L31" i="47"/>
  <c r="AD29" i="47" s="1"/>
  <c r="K321" i="1"/>
  <c r="K328" i="1"/>
  <c r="M3" i="46"/>
  <c r="M39" i="46" s="1"/>
  <c r="M131" i="46" s="1"/>
  <c r="L320" i="1"/>
  <c r="L326" i="1" s="1"/>
  <c r="L94" i="1"/>
  <c r="M320" i="1"/>
  <c r="M328" i="1" s="1"/>
  <c r="M94" i="1"/>
  <c r="M2" i="3"/>
  <c r="N8" i="1"/>
  <c r="N93" i="1" s="1"/>
  <c r="N94" i="1" s="1"/>
  <c r="M3" i="47"/>
  <c r="M30" i="47" s="1"/>
  <c r="M104" i="47" s="1"/>
  <c r="M5" i="3"/>
  <c r="M4" i="3"/>
  <c r="M2" i="47"/>
  <c r="M29" i="47" s="1"/>
  <c r="M103" i="47" s="1"/>
  <c r="M3" i="3"/>
  <c r="M2" i="46"/>
  <c r="M38" i="46" s="1"/>
  <c r="M4" i="46"/>
  <c r="M40" i="46" s="1"/>
  <c r="M132" i="46" s="1"/>
  <c r="L99" i="1"/>
  <c r="L6" i="3"/>
  <c r="L4" i="47"/>
  <c r="L103" i="47"/>
  <c r="L105" i="47" s="1"/>
  <c r="L5" i="46"/>
  <c r="X133" i="46"/>
  <c r="J32" i="47"/>
  <c r="W133" i="46"/>
  <c r="Y133" i="46"/>
  <c r="AB130" i="46"/>
  <c r="Z133" i="46"/>
  <c r="AB131" i="46"/>
  <c r="AB132" i="46"/>
  <c r="AA133" i="46"/>
  <c r="K133" i="46"/>
  <c r="AC130" i="46" s="1"/>
  <c r="AA104" i="47"/>
  <c r="AA105" i="47" s="1"/>
  <c r="AB29" i="47"/>
  <c r="AB31" i="47" s="1"/>
  <c r="AC29" i="47"/>
  <c r="AC31" i="47" s="1"/>
  <c r="I106" i="47"/>
  <c r="AB41" i="46"/>
  <c r="AC39" i="46"/>
  <c r="AC40" i="46"/>
  <c r="AC38" i="46"/>
  <c r="L130" i="46"/>
  <c r="L41" i="46"/>
  <c r="AD38" i="46" s="1"/>
  <c r="AC103" i="47"/>
  <c r="J106" i="47"/>
  <c r="AB104" i="47"/>
  <c r="AB103" i="47"/>
  <c r="K325" i="1" l="1"/>
  <c r="K324" i="1" s="1"/>
  <c r="K323" i="1"/>
  <c r="K322" i="1" s="1"/>
  <c r="L98" i="1"/>
  <c r="L96" i="1"/>
  <c r="L95" i="1" s="1"/>
  <c r="M98" i="1"/>
  <c r="M96" i="1"/>
  <c r="L97" i="1"/>
  <c r="N96" i="1"/>
  <c r="N98" i="1"/>
  <c r="N4" i="46"/>
  <c r="N40" i="46" s="1"/>
  <c r="N132" i="46" s="1"/>
  <c r="AD30" i="47"/>
  <c r="AD31" i="47" s="1"/>
  <c r="K331" i="1"/>
  <c r="K330" i="1" s="1"/>
  <c r="K333" i="1"/>
  <c r="K332" i="1" s="1"/>
  <c r="L321" i="1"/>
  <c r="L328" i="1"/>
  <c r="N2" i="47"/>
  <c r="N29" i="47" s="1"/>
  <c r="N103" i="47" s="1"/>
  <c r="M321" i="1"/>
  <c r="N3" i="3"/>
  <c r="M4" i="47"/>
  <c r="N320" i="1"/>
  <c r="N328" i="1" s="1"/>
  <c r="M5" i="46"/>
  <c r="O8" i="1"/>
  <c r="O93" i="1" s="1"/>
  <c r="O320" i="1" s="1"/>
  <c r="O328" i="1" s="1"/>
  <c r="N5" i="3"/>
  <c r="N4" i="3"/>
  <c r="N2" i="46"/>
  <c r="N38" i="46" s="1"/>
  <c r="N3" i="47"/>
  <c r="N30" i="47" s="1"/>
  <c r="N104" i="47" s="1"/>
  <c r="N2" i="3"/>
  <c r="N3" i="46"/>
  <c r="N39" i="46" s="1"/>
  <c r="N131" i="46" s="1"/>
  <c r="M31" i="47"/>
  <c r="AE29" i="47" s="1"/>
  <c r="M6" i="3"/>
  <c r="AB133" i="46"/>
  <c r="K134" i="46"/>
  <c r="AC132" i="46"/>
  <c r="AC131" i="46"/>
  <c r="L133" i="46"/>
  <c r="AD130" i="46" s="1"/>
  <c r="M105" i="47"/>
  <c r="AC41" i="46"/>
  <c r="AD103" i="47"/>
  <c r="AB105" i="47"/>
  <c r="M41" i="46"/>
  <c r="M130" i="46"/>
  <c r="K106" i="47"/>
  <c r="AC104" i="47"/>
  <c r="AC105" i="47" s="1"/>
  <c r="AD39" i="46"/>
  <c r="AD40" i="46"/>
  <c r="M323" i="1" l="1"/>
  <c r="M325" i="1"/>
  <c r="L323" i="1"/>
  <c r="L322" i="1" s="1"/>
  <c r="M322" i="1" s="1"/>
  <c r="L325" i="1"/>
  <c r="L324" i="1" s="1"/>
  <c r="M324" i="1" s="1"/>
  <c r="O2" i="3"/>
  <c r="M95" i="1"/>
  <c r="N95" i="1" s="1"/>
  <c r="O95" i="1" s="1"/>
  <c r="P95" i="1" s="1"/>
  <c r="Q95" i="1" s="1"/>
  <c r="R95" i="1" s="1"/>
  <c r="S95" i="1" s="1"/>
  <c r="U95" i="1" s="1"/>
  <c r="M97" i="1"/>
  <c r="N97" i="1" s="1"/>
  <c r="O97" i="1" s="1"/>
  <c r="P97" i="1" s="1"/>
  <c r="Q97" i="1" s="1"/>
  <c r="R97" i="1" s="1"/>
  <c r="S97" i="1" s="1"/>
  <c r="U97" i="1" s="1"/>
  <c r="M331" i="1"/>
  <c r="M333" i="1"/>
  <c r="L333" i="1"/>
  <c r="L332" i="1" s="1"/>
  <c r="L331" i="1"/>
  <c r="L330" i="1" s="1"/>
  <c r="O4" i="3"/>
  <c r="P8" i="1"/>
  <c r="O3" i="46"/>
  <c r="O39" i="46" s="1"/>
  <c r="O131" i="46" s="1"/>
  <c r="O3" i="47"/>
  <c r="O30" i="47" s="1"/>
  <c r="O104" i="47" s="1"/>
  <c r="O4" i="46"/>
  <c r="O40" i="46" s="1"/>
  <c r="O132" i="46" s="1"/>
  <c r="N4" i="47"/>
  <c r="N5" i="46"/>
  <c r="O2" i="46"/>
  <c r="O2" i="47"/>
  <c r="O29" i="47" s="1"/>
  <c r="O103" i="47" s="1"/>
  <c r="O3" i="3"/>
  <c r="O5" i="3"/>
  <c r="N6" i="3"/>
  <c r="O321" i="1"/>
  <c r="N321" i="1"/>
  <c r="N31" i="47"/>
  <c r="AF29" i="47" s="1"/>
  <c r="AE30" i="47"/>
  <c r="AE31" i="47" s="1"/>
  <c r="AC133" i="46"/>
  <c r="M133" i="46"/>
  <c r="AE130" i="46" s="1"/>
  <c r="L134" i="46"/>
  <c r="AD131" i="46"/>
  <c r="AD132" i="46"/>
  <c r="N105" i="47"/>
  <c r="AD41" i="46"/>
  <c r="N130" i="46"/>
  <c r="N41" i="46"/>
  <c r="AF38" i="46" s="1"/>
  <c r="AE103" i="47"/>
  <c r="AE40" i="46"/>
  <c r="AE39" i="46"/>
  <c r="AE38" i="46"/>
  <c r="L106" i="47"/>
  <c r="AD104" i="47"/>
  <c r="AD105" i="47" s="1"/>
  <c r="O323" i="1" l="1"/>
  <c r="O325" i="1"/>
  <c r="N323" i="1"/>
  <c r="N322" i="1" s="1"/>
  <c r="N325" i="1"/>
  <c r="N324" i="1" s="1"/>
  <c r="O324" i="1" s="1"/>
  <c r="P93" i="1"/>
  <c r="P320" i="1" s="1"/>
  <c r="P328" i="1" s="1"/>
  <c r="M332" i="1"/>
  <c r="M330" i="1"/>
  <c r="P3" i="47"/>
  <c r="P30" i="47" s="1"/>
  <c r="P104" i="47" s="1"/>
  <c r="N333" i="1"/>
  <c r="N331" i="1"/>
  <c r="O333" i="1"/>
  <c r="O331" i="1"/>
  <c r="P4" i="46"/>
  <c r="P40" i="46" s="1"/>
  <c r="P132" i="46" s="1"/>
  <c r="P321" i="1"/>
  <c r="P5" i="3"/>
  <c r="P4" i="3"/>
  <c r="Q8" i="1"/>
  <c r="Q93" i="1" s="1"/>
  <c r="Q320" i="1" s="1"/>
  <c r="Q328" i="1" s="1"/>
  <c r="O31" i="47"/>
  <c r="AG29" i="47" s="1"/>
  <c r="P3" i="3"/>
  <c r="P3" i="46"/>
  <c r="P39" i="46" s="1"/>
  <c r="P131" i="46" s="1"/>
  <c r="O5" i="46"/>
  <c r="P2" i="47"/>
  <c r="P29" i="47" s="1"/>
  <c r="P103" i="47" s="1"/>
  <c r="P2" i="3"/>
  <c r="P2" i="46"/>
  <c r="O4" i="47"/>
  <c r="O38" i="46"/>
  <c r="O41" i="46" s="1"/>
  <c r="AG38" i="46" s="1"/>
  <c r="O6" i="3"/>
  <c r="AF30" i="47"/>
  <c r="AF31" i="47" s="1"/>
  <c r="AD133" i="46"/>
  <c r="M134" i="46"/>
  <c r="AE131" i="46"/>
  <c r="AE132" i="46"/>
  <c r="N133" i="46"/>
  <c r="AF130" i="46" s="1"/>
  <c r="Q4" i="46"/>
  <c r="Q40" i="46" s="1"/>
  <c r="O105" i="47"/>
  <c r="P38" i="46"/>
  <c r="AF103" i="47"/>
  <c r="AE41" i="46"/>
  <c r="M106" i="47"/>
  <c r="AE104" i="47"/>
  <c r="AE105" i="47" s="1"/>
  <c r="AF39" i="46"/>
  <c r="AF40" i="46"/>
  <c r="O322" i="1" l="1"/>
  <c r="P323" i="1"/>
  <c r="P325" i="1"/>
  <c r="P324" i="1" s="1"/>
  <c r="Q4" i="3"/>
  <c r="Q321" i="1"/>
  <c r="Q2" i="47"/>
  <c r="Q29" i="47" s="1"/>
  <c r="Q103" i="47" s="1"/>
  <c r="Q5" i="3"/>
  <c r="N332" i="1"/>
  <c r="O332" i="1" s="1"/>
  <c r="N330" i="1"/>
  <c r="O330" i="1" s="1"/>
  <c r="P4" i="47"/>
  <c r="O130" i="46"/>
  <c r="O133" i="46" s="1"/>
  <c r="AG130" i="46" s="1"/>
  <c r="P331" i="1"/>
  <c r="P333" i="1"/>
  <c r="Q2" i="3"/>
  <c r="Q2" i="46"/>
  <c r="Q38" i="46" s="1"/>
  <c r="R8" i="1"/>
  <c r="R93" i="1" s="1"/>
  <c r="R320" i="1" s="1"/>
  <c r="R321" i="1" s="1"/>
  <c r="Q3" i="3"/>
  <c r="Q3" i="46"/>
  <c r="Q39" i="46" s="1"/>
  <c r="Q131" i="46" s="1"/>
  <c r="Q3" i="47"/>
  <c r="Q30" i="47" s="1"/>
  <c r="P6" i="3"/>
  <c r="P31" i="47"/>
  <c r="AH29" i="47" s="1"/>
  <c r="AG30" i="47"/>
  <c r="AG31" i="47" s="1"/>
  <c r="P5" i="46"/>
  <c r="AE133" i="46"/>
  <c r="N134" i="46"/>
  <c r="AF132" i="46"/>
  <c r="AF131" i="46"/>
  <c r="P105" i="47"/>
  <c r="AF41" i="46"/>
  <c r="AG39" i="46"/>
  <c r="AG40" i="46"/>
  <c r="Q132" i="46"/>
  <c r="N106" i="47"/>
  <c r="AF104" i="47"/>
  <c r="AF105" i="47" s="1"/>
  <c r="P130" i="46"/>
  <c r="P41" i="46"/>
  <c r="AH38" i="46" s="1"/>
  <c r="AG103" i="47"/>
  <c r="P322" i="1" l="1"/>
  <c r="R323" i="1"/>
  <c r="R325" i="1"/>
  <c r="Q331" i="1"/>
  <c r="Q323" i="1"/>
  <c r="Q322" i="1" s="1"/>
  <c r="Q325" i="1"/>
  <c r="Q324" i="1" s="1"/>
  <c r="R2" i="47"/>
  <c r="R29" i="47" s="1"/>
  <c r="R103" i="47" s="1"/>
  <c r="R4" i="46"/>
  <c r="R40" i="46" s="1"/>
  <c r="R132" i="46" s="1"/>
  <c r="R3" i="3"/>
  <c r="Q333" i="1"/>
  <c r="Q31" i="47"/>
  <c r="AI29" i="47" s="1"/>
  <c r="Q4" i="47"/>
  <c r="R5" i="3"/>
  <c r="R2" i="46"/>
  <c r="R38" i="46" s="1"/>
  <c r="S8" i="1"/>
  <c r="S93" i="1" s="1"/>
  <c r="S320" i="1" s="1"/>
  <c r="S328" i="1" s="1"/>
  <c r="R4" i="3"/>
  <c r="R2" i="3"/>
  <c r="R3" i="46"/>
  <c r="R39" i="46" s="1"/>
  <c r="R131" i="46" s="1"/>
  <c r="R3" i="47"/>
  <c r="R30" i="47" s="1"/>
  <c r="R328" i="1"/>
  <c r="P332" i="1"/>
  <c r="Q332" i="1" s="1"/>
  <c r="P330" i="1"/>
  <c r="Q104" i="47"/>
  <c r="Q105" i="47" s="1"/>
  <c r="R333" i="1"/>
  <c r="R331" i="1"/>
  <c r="AH30" i="47"/>
  <c r="AH31" i="47" s="1"/>
  <c r="Q6" i="3"/>
  <c r="Q5" i="46"/>
  <c r="AF133" i="46"/>
  <c r="P133" i="46"/>
  <c r="AH130" i="46" s="1"/>
  <c r="O134" i="46"/>
  <c r="AG132" i="46"/>
  <c r="AG131" i="46"/>
  <c r="AG41" i="46"/>
  <c r="AH103" i="47"/>
  <c r="O106" i="47"/>
  <c r="AG104" i="47"/>
  <c r="AG105" i="47" s="1"/>
  <c r="AH40" i="46"/>
  <c r="AH39" i="46"/>
  <c r="Q130" i="46"/>
  <c r="Q41" i="46"/>
  <c r="R324" i="1" l="1"/>
  <c r="S3" i="46"/>
  <c r="S39" i="46" s="1"/>
  <c r="U39" i="46" s="1"/>
  <c r="Q330" i="1"/>
  <c r="R330" i="1" s="1"/>
  <c r="R322" i="1"/>
  <c r="S4" i="3"/>
  <c r="S2" i="46"/>
  <c r="R31" i="47"/>
  <c r="AJ29" i="47" s="1"/>
  <c r="S5" i="3"/>
  <c r="S2" i="47"/>
  <c r="S29" i="47" s="1"/>
  <c r="U29" i="47" s="1"/>
  <c r="U8" i="1"/>
  <c r="S3" i="47"/>
  <c r="S30" i="47" s="1"/>
  <c r="U30" i="47" s="1"/>
  <c r="S3" i="3"/>
  <c r="S2" i="3"/>
  <c r="S4" i="46"/>
  <c r="S40" i="46" s="1"/>
  <c r="U40" i="46" s="1"/>
  <c r="S321" i="1"/>
  <c r="S333" i="1" s="1"/>
  <c r="AI30" i="47"/>
  <c r="AI31" i="47" s="1"/>
  <c r="R6" i="3"/>
  <c r="R4" i="47"/>
  <c r="R104" i="47"/>
  <c r="R105" i="47" s="1"/>
  <c r="R5" i="46"/>
  <c r="R332" i="1"/>
  <c r="AG133" i="46"/>
  <c r="P134" i="46"/>
  <c r="AH132" i="46"/>
  <c r="AH131" i="46"/>
  <c r="Q133" i="46"/>
  <c r="AI130" i="46" s="1"/>
  <c r="U320" i="1"/>
  <c r="AH41" i="46"/>
  <c r="AI103" i="47"/>
  <c r="AI40" i="46"/>
  <c r="AI39" i="46"/>
  <c r="AI38" i="46"/>
  <c r="S38" i="46"/>
  <c r="U38" i="46" s="1"/>
  <c r="P106" i="47"/>
  <c r="AH104" i="47"/>
  <c r="AH105" i="47" s="1"/>
  <c r="S131" i="46"/>
  <c r="R130" i="46"/>
  <c r="R41" i="46"/>
  <c r="S331" i="1" l="1"/>
  <c r="S330" i="1" s="1"/>
  <c r="S323" i="1"/>
  <c r="S322" i="1" s="1"/>
  <c r="U322" i="1" s="1"/>
  <c r="S325" i="1"/>
  <c r="S324" i="1" s="1"/>
  <c r="U324" i="1" s="1"/>
  <c r="AJ30" i="47"/>
  <c r="AJ31" i="47" s="1"/>
  <c r="S103" i="47"/>
  <c r="U103" i="47" s="1"/>
  <c r="S31" i="47"/>
  <c r="AK29" i="47" s="1"/>
  <c r="S4" i="47"/>
  <c r="S104" i="47"/>
  <c r="U104" i="47" s="1"/>
  <c r="S6" i="3"/>
  <c r="S132" i="46"/>
  <c r="U132" i="46" s="1"/>
  <c r="S5" i="46"/>
  <c r="S332" i="1"/>
  <c r="AH133" i="46"/>
  <c r="R133" i="46"/>
  <c r="AJ130" i="46" s="1"/>
  <c r="Q134" i="46"/>
  <c r="AI131" i="46"/>
  <c r="AI132" i="46"/>
  <c r="U131" i="46"/>
  <c r="AK30" i="47"/>
  <c r="AK31" i="47" s="1"/>
  <c r="AI41" i="46"/>
  <c r="S130" i="46"/>
  <c r="S41" i="46"/>
  <c r="AJ40" i="46"/>
  <c r="AJ39" i="46"/>
  <c r="AJ103" i="47"/>
  <c r="Q106" i="47"/>
  <c r="AI104" i="47"/>
  <c r="AI105" i="47" s="1"/>
  <c r="AJ38" i="46"/>
  <c r="S105" i="47" l="1"/>
  <c r="U31" i="47"/>
  <c r="AI133" i="46"/>
  <c r="R134" i="46"/>
  <c r="AJ131" i="46"/>
  <c r="AJ132" i="46"/>
  <c r="AK38" i="46"/>
  <c r="U41" i="46"/>
  <c r="S133" i="46"/>
  <c r="U130" i="46"/>
  <c r="AJ41" i="46"/>
  <c r="R106" i="47"/>
  <c r="AJ104" i="47"/>
  <c r="AJ105" i="47" s="1"/>
  <c r="AK39" i="46"/>
  <c r="AK40" i="46"/>
  <c r="AJ133" i="46" l="1"/>
  <c r="AK132" i="46"/>
  <c r="AK131" i="46"/>
  <c r="AK130" i="46"/>
  <c r="U133" i="46"/>
  <c r="S134" i="46"/>
  <c r="AK103" i="47"/>
  <c r="AK41" i="46"/>
  <c r="S106" i="47"/>
  <c r="AK104" i="47"/>
  <c r="AK133" i="46" l="1"/>
  <c r="AK105" i="47"/>
  <c r="P32" i="47"/>
  <c r="R32" i="47"/>
  <c r="Q32" i="47"/>
  <c r="N32" i="47"/>
  <c r="M32" i="47"/>
  <c r="U93" i="1"/>
  <c r="S32" i="47"/>
  <c r="L32" i="47"/>
  <c r="K32" i="47"/>
  <c r="O32" i="47"/>
  <c r="D318" i="1"/>
  <c r="D176" i="1"/>
  <c r="D178" i="1" s="1"/>
  <c r="D58" i="47" l="1"/>
  <c r="D61" i="47" s="1"/>
  <c r="D187" i="1"/>
  <c r="D75" i="46"/>
  <c r="D79" i="46" s="1"/>
  <c r="E179" i="1"/>
  <c r="T178" i="1"/>
  <c r="D74" i="46"/>
  <c r="D57" i="24"/>
  <c r="D60" i="24" s="1"/>
  <c r="D56" i="24"/>
  <c r="D59" i="24" s="1"/>
  <c r="D57" i="47"/>
  <c r="D58" i="24"/>
  <c r="D61" i="24" s="1"/>
  <c r="L61" i="24" s="1"/>
  <c r="D180" i="1"/>
  <c r="D76" i="46"/>
  <c r="D80" i="46" s="1"/>
  <c r="D132" i="46" l="1"/>
  <c r="T80" i="46"/>
  <c r="D98" i="24"/>
  <c r="L59" i="24"/>
  <c r="T61" i="47"/>
  <c r="D104" i="47"/>
  <c r="D99" i="24"/>
  <c r="L60" i="24"/>
  <c r="T79" i="46"/>
  <c r="D131" i="46"/>
  <c r="D59" i="47"/>
  <c r="D60" i="47"/>
  <c r="D77" i="46"/>
  <c r="D78" i="46"/>
  <c r="T187" i="1"/>
  <c r="D320" i="1"/>
  <c r="D193" i="1"/>
  <c r="E188" i="1"/>
  <c r="D100" i="24" l="1"/>
  <c r="L98" i="24" s="1"/>
  <c r="J98" i="24"/>
  <c r="T104" i="47"/>
  <c r="E321" i="1"/>
  <c r="D326" i="1"/>
  <c r="T320" i="1"/>
  <c r="D81" i="46"/>
  <c r="V78" i="46" s="1"/>
  <c r="T78" i="46"/>
  <c r="D130" i="46"/>
  <c r="D103" i="47"/>
  <c r="D62" i="47"/>
  <c r="V60" i="47" s="1"/>
  <c r="T60" i="47"/>
  <c r="T131" i="46"/>
  <c r="J99" i="24"/>
  <c r="T132" i="46"/>
  <c r="D63" i="47" l="1"/>
  <c r="V61" i="47"/>
  <c r="V62" i="47" s="1"/>
  <c r="D133" i="46"/>
  <c r="T130" i="46"/>
  <c r="D105" i="47"/>
  <c r="T103" i="47"/>
  <c r="L99" i="24"/>
  <c r="L100" i="24" s="1"/>
  <c r="T81" i="46"/>
  <c r="V80" i="46"/>
  <c r="V79" i="46"/>
  <c r="V81" i="46" l="1"/>
  <c r="D106" i="47"/>
  <c r="V104" i="47"/>
  <c r="T133" i="46"/>
  <c r="D134" i="46"/>
  <c r="V131" i="46"/>
  <c r="V132" i="46"/>
  <c r="V103" i="47"/>
  <c r="V130" i="46"/>
  <c r="V133" i="46" l="1"/>
  <c r="V105" i="47"/>
  <c r="R7" i="9" l="1"/>
  <c r="R42" i="9" s="1"/>
  <c r="R94" i="9" s="1"/>
  <c r="Q7" i="9"/>
  <c r="Q42" i="9" s="1"/>
  <c r="Q94" i="9" s="1"/>
  <c r="S5" i="38"/>
  <c r="S7" i="38" s="1"/>
  <c r="S43" i="38" s="1"/>
  <c r="S7" i="9"/>
  <c r="S42" i="9" s="1"/>
  <c r="S94" i="9" s="1"/>
  <c r="P5" i="38"/>
  <c r="P7" i="38" s="1"/>
  <c r="P3" i="1" s="1"/>
  <c r="R5" i="38"/>
  <c r="R7" i="38" s="1"/>
  <c r="R43" i="38" s="1"/>
  <c r="P7" i="9"/>
  <c r="P42" i="9" s="1"/>
  <c r="P94" i="9" s="1"/>
  <c r="Q5" i="38"/>
  <c r="Q7" i="38" s="1"/>
  <c r="S7" i="35"/>
  <c r="S46" i="35" s="1"/>
  <c r="R7" i="35"/>
  <c r="Q7" i="35"/>
  <c r="Q46" i="35" s="1"/>
  <c r="T7" i="35"/>
  <c r="O7" i="9"/>
  <c r="O42" i="9" s="1"/>
  <c r="O94" i="9" s="1"/>
  <c r="O5" i="38"/>
  <c r="O7" i="38" s="1"/>
  <c r="P7" i="35"/>
  <c r="M7" i="9"/>
  <c r="M42" i="9" s="1"/>
  <c r="M94" i="9" s="1"/>
  <c r="M5" i="38"/>
  <c r="M7" i="38" s="1"/>
  <c r="N5" i="38"/>
  <c r="N7" i="38" s="1"/>
  <c r="N3" i="1" s="1"/>
  <c r="N7" i="9"/>
  <c r="N42" i="9" s="1"/>
  <c r="N94" i="9" s="1"/>
  <c r="N7" i="35"/>
  <c r="M2" i="1" s="1"/>
  <c r="O7" i="35"/>
  <c r="M3" i="1" l="1"/>
  <c r="M7" i="1" s="1"/>
  <c r="M43" i="38"/>
  <c r="M95" i="38" s="1"/>
  <c r="M96" i="38" s="1"/>
  <c r="Q3" i="1"/>
  <c r="Q7" i="1" s="1"/>
  <c r="Q43" i="38"/>
  <c r="Q88" i="1" s="1"/>
  <c r="Q99" i="1" s="1"/>
  <c r="N43" i="38"/>
  <c r="N88" i="1" s="1"/>
  <c r="N99" i="1" s="1"/>
  <c r="P87" i="1"/>
  <c r="P314" i="1" s="1"/>
  <c r="Q101" i="35"/>
  <c r="O46" i="35"/>
  <c r="N2" i="1"/>
  <c r="N4" i="1" s="1"/>
  <c r="O3" i="1"/>
  <c r="O43" i="38"/>
  <c r="R88" i="1"/>
  <c r="R95" i="38"/>
  <c r="N7" i="1"/>
  <c r="N14" i="1"/>
  <c r="R46" i="35"/>
  <c r="Q2" i="1"/>
  <c r="S95" i="38"/>
  <c r="S88" i="1"/>
  <c r="P46" i="35"/>
  <c r="O2" i="1"/>
  <c r="S2" i="1"/>
  <c r="T46" i="35"/>
  <c r="R87" i="1"/>
  <c r="R314" i="1" s="1"/>
  <c r="S101" i="35"/>
  <c r="P14" i="1"/>
  <c r="P7" i="1"/>
  <c r="N46" i="35"/>
  <c r="P2" i="1"/>
  <c r="P4" i="1" s="1"/>
  <c r="R2" i="1"/>
  <c r="R3" i="1"/>
  <c r="P43" i="38"/>
  <c r="S3" i="1"/>
  <c r="M4" i="1" l="1"/>
  <c r="Q4" i="1"/>
  <c r="M14" i="1"/>
  <c r="S96" i="38"/>
  <c r="M88" i="1"/>
  <c r="N315" i="1"/>
  <c r="N326" i="1" s="1"/>
  <c r="Q14" i="1"/>
  <c r="N95" i="38"/>
  <c r="Q95" i="38"/>
  <c r="Q315" i="1"/>
  <c r="Q326" i="1" s="1"/>
  <c r="S14" i="1"/>
  <c r="S4" i="1"/>
  <c r="S7" i="1"/>
  <c r="N101" i="35"/>
  <c r="M87" i="1"/>
  <c r="M314" i="1" s="1"/>
  <c r="S99" i="1"/>
  <c r="S315" i="1"/>
  <c r="O7" i="1"/>
  <c r="O14" i="1"/>
  <c r="O4" i="1"/>
  <c r="P88" i="1"/>
  <c r="P95" i="38"/>
  <c r="R14" i="1"/>
  <c r="R4" i="1"/>
  <c r="R7" i="1"/>
  <c r="S87" i="1"/>
  <c r="S314" i="1" s="1"/>
  <c r="T101" i="35"/>
  <c r="Q87" i="1"/>
  <c r="R101" i="35"/>
  <c r="N87" i="1"/>
  <c r="O101" i="35"/>
  <c r="O87" i="1"/>
  <c r="O314" i="1" s="1"/>
  <c r="P101" i="35"/>
  <c r="R99" i="1"/>
  <c r="R89" i="1"/>
  <c r="R315" i="1"/>
  <c r="O95" i="38"/>
  <c r="O88" i="1"/>
  <c r="M89" i="1" l="1"/>
  <c r="Q96" i="38"/>
  <c r="P96" i="38"/>
  <c r="R96" i="38"/>
  <c r="M99" i="1"/>
  <c r="M315" i="1"/>
  <c r="M316" i="1" s="1"/>
  <c r="N96" i="38"/>
  <c r="O96" i="38"/>
  <c r="N314" i="1"/>
  <c r="N316" i="1" s="1"/>
  <c r="N89" i="1"/>
  <c r="O89" i="1"/>
  <c r="O315" i="1"/>
  <c r="O99" i="1"/>
  <c r="P89" i="1"/>
  <c r="P99" i="1"/>
  <c r="P315" i="1"/>
  <c r="S89" i="1"/>
  <c r="Q314" i="1"/>
  <c r="Q316" i="1" s="1"/>
  <c r="Q89" i="1"/>
  <c r="R316" i="1"/>
  <c r="R326" i="1"/>
  <c r="S316" i="1"/>
  <c r="S326" i="1"/>
  <c r="M326" i="1" l="1"/>
  <c r="O326" i="1"/>
  <c r="O316" i="1"/>
  <c r="P316" i="1"/>
  <c r="P32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Shruti Singla</author>
  </authors>
  <commentList>
    <comment ref="H10" authorId="0" shapeId="0" xr:uid="{5725C3F8-1562-4601-855B-C74856F0ECE6}">
      <text>
        <r>
          <rPr>
            <b/>
            <sz val="9"/>
            <color indexed="81"/>
            <rFont val="Tahoma"/>
            <family val="2"/>
          </rPr>
          <t>Shruti Singla:</t>
        </r>
        <r>
          <rPr>
            <sz val="9"/>
            <color indexed="81"/>
            <rFont val="Tahoma"/>
            <family val="2"/>
          </rPr>
          <t xml:space="preserve">
https://www.npc.com.tw/j2npc/zhtw/proddoc/%E7%92%B0%E6%B0%A7%E6%A8%B9%E8%84%82/%E5%8D%97%E4%BA%9E%E7%92%B0%E6%B0%A7%E6%A8%B9%E8%84%82%E5%9E%8B%E9%8C%84?docid=F000000360&amp;pdid=F00000036</t>
        </r>
      </text>
    </comment>
  </commentList>
</comments>
</file>

<file path=xl/sharedStrings.xml><?xml version="1.0" encoding="utf-8"?>
<sst xmlns="http://schemas.openxmlformats.org/spreadsheetml/2006/main" count="5038" uniqueCount="422">
  <si>
    <t>Producer</t>
  </si>
  <si>
    <t>2020F</t>
  </si>
  <si>
    <t>2021F</t>
  </si>
  <si>
    <t>2022F</t>
  </si>
  <si>
    <t>2023F</t>
  </si>
  <si>
    <t>2024F</t>
  </si>
  <si>
    <t>2025F</t>
  </si>
  <si>
    <t>2026F</t>
  </si>
  <si>
    <t>2027F</t>
  </si>
  <si>
    <t>2028F</t>
  </si>
  <si>
    <t>2029F</t>
  </si>
  <si>
    <t>2019E</t>
  </si>
  <si>
    <t>Others</t>
  </si>
  <si>
    <t>Demand Volume Share (%)</t>
  </si>
  <si>
    <t xml:space="preserve">Gujarat Narmada Valley Fertilizers and Chemicals Ltd </t>
  </si>
  <si>
    <t>Country</t>
  </si>
  <si>
    <t>2030F</t>
  </si>
  <si>
    <t>Australia</t>
  </si>
  <si>
    <t>Brazil</t>
  </si>
  <si>
    <t>Assam Petro-Chemicals Ltd</t>
  </si>
  <si>
    <t xml:space="preserve">Rashtriya Chemicals &amp; Fertilizers  </t>
  </si>
  <si>
    <t>National Fertilizers Ltd</t>
  </si>
  <si>
    <t>Deepak Fertilizer &amp; Chemicals Ltd</t>
  </si>
  <si>
    <t>Operating Efficiency  (%)</t>
  </si>
  <si>
    <t>India Naphtha Operating Efficiency (%)</t>
  </si>
  <si>
    <t>Inventory (Thousand Tonnes)</t>
  </si>
  <si>
    <t>Location</t>
  </si>
  <si>
    <t>Company</t>
  </si>
  <si>
    <t>Direct Company Sale</t>
  </si>
  <si>
    <t>Demand by End Use (%)</t>
  </si>
  <si>
    <t>2021E</t>
  </si>
  <si>
    <t>Region</t>
  </si>
  <si>
    <t>Asia Pacific</t>
  </si>
  <si>
    <t>India</t>
  </si>
  <si>
    <t>Saudi Arabia</t>
  </si>
  <si>
    <t>China</t>
  </si>
  <si>
    <t>USA</t>
  </si>
  <si>
    <t>Spain</t>
  </si>
  <si>
    <t>Germany</t>
  </si>
  <si>
    <t>MEA</t>
  </si>
  <si>
    <t>North America</t>
  </si>
  <si>
    <t>Europe</t>
  </si>
  <si>
    <t>South America</t>
  </si>
  <si>
    <t>Japan</t>
  </si>
  <si>
    <t>Italy</t>
  </si>
  <si>
    <t>Capacity (Thousand Tonnes)</t>
  </si>
  <si>
    <t>Production(Thousand Tonnes)</t>
  </si>
  <si>
    <t>Operating rate (%)</t>
  </si>
  <si>
    <t>Import (Thousand Tonnes)</t>
  </si>
  <si>
    <t>Export (Thousand Tonnes)</t>
  </si>
  <si>
    <t>Domestic Consumption(Thousand Tonnes)</t>
  </si>
  <si>
    <t>South Korea</t>
  </si>
  <si>
    <t>Thailand</t>
  </si>
  <si>
    <t>Taiwan</t>
  </si>
  <si>
    <t>Rest of APAC</t>
  </si>
  <si>
    <t>France</t>
  </si>
  <si>
    <t>Rest of Europe</t>
  </si>
  <si>
    <t>Rest of MEA</t>
  </si>
  <si>
    <t>Rest of South America</t>
  </si>
  <si>
    <t>Global</t>
  </si>
  <si>
    <t>Total</t>
  </si>
  <si>
    <t>2020E</t>
  </si>
  <si>
    <t>Rest of SA</t>
  </si>
  <si>
    <t>2015_IVA</t>
  </si>
  <si>
    <t>2016_IVA</t>
  </si>
  <si>
    <t>2017_IVA</t>
  </si>
  <si>
    <t>2018_IVA</t>
  </si>
  <si>
    <t>2019_IVA</t>
  </si>
  <si>
    <t>2015_IVO</t>
  </si>
  <si>
    <t>2016_IVO</t>
  </si>
  <si>
    <t>2017_IVO</t>
  </si>
  <si>
    <t>2018_IVO</t>
  </si>
  <si>
    <t>2019_IVO</t>
  </si>
  <si>
    <t>Country 1</t>
  </si>
  <si>
    <t>Country 2</t>
  </si>
  <si>
    <t>Country 3</t>
  </si>
  <si>
    <t>Country 4</t>
  </si>
  <si>
    <t>Country 5</t>
  </si>
  <si>
    <t>Country 1_VA</t>
  </si>
  <si>
    <t>Country 2_VA</t>
  </si>
  <si>
    <t>Country 3_VA</t>
  </si>
  <si>
    <t>Country 4_VA</t>
  </si>
  <si>
    <t>Country 5_VA</t>
  </si>
  <si>
    <t>Country 1_VO</t>
  </si>
  <si>
    <t>Country 2_VO</t>
  </si>
  <si>
    <t>Country 3_VO</t>
  </si>
  <si>
    <t>Country 4_VO</t>
  </si>
  <si>
    <t>Country 5_VO</t>
  </si>
  <si>
    <t>2015_EVA</t>
  </si>
  <si>
    <t>2016_EVA</t>
  </si>
  <si>
    <t>2017_EVA</t>
  </si>
  <si>
    <t>2018_EVA</t>
  </si>
  <si>
    <t>2019_EVA</t>
  </si>
  <si>
    <t>2015_EVO</t>
  </si>
  <si>
    <t>2016_EVO</t>
  </si>
  <si>
    <t>2017_EVO</t>
  </si>
  <si>
    <t>2018_EVO</t>
  </si>
  <si>
    <t>2019_EVO</t>
  </si>
  <si>
    <t>HS Code</t>
  </si>
  <si>
    <t>Belgium</t>
  </si>
  <si>
    <t>Poland</t>
  </si>
  <si>
    <t>West India</t>
  </si>
  <si>
    <t>North India</t>
  </si>
  <si>
    <t>South India</t>
  </si>
  <si>
    <t>East India</t>
  </si>
  <si>
    <t xml:space="preserve">Total </t>
  </si>
  <si>
    <t>East China</t>
  </si>
  <si>
    <t>Argentina</t>
  </si>
  <si>
    <t>Singapore</t>
  </si>
  <si>
    <t>Canada</t>
  </si>
  <si>
    <t>Netherlands</t>
  </si>
  <si>
    <t>United Kingdom</t>
  </si>
  <si>
    <t>Sweden</t>
  </si>
  <si>
    <t>Switzerland</t>
  </si>
  <si>
    <t>Mexico</t>
  </si>
  <si>
    <t>United Arab Emirates</t>
  </si>
  <si>
    <t>Main Market</t>
  </si>
  <si>
    <t>Leuna</t>
  </si>
  <si>
    <t>North Spain</t>
  </si>
  <si>
    <t>South  Poland</t>
  </si>
  <si>
    <t>East Poland</t>
  </si>
  <si>
    <t>West Poland</t>
  </si>
  <si>
    <t>North Poland</t>
  </si>
  <si>
    <t>South Central</t>
  </si>
  <si>
    <t>North</t>
  </si>
  <si>
    <t>West</t>
  </si>
  <si>
    <t>North East</t>
  </si>
  <si>
    <t>Tohoku</t>
  </si>
  <si>
    <t>Chubu</t>
  </si>
  <si>
    <t>Chugoku</t>
  </si>
  <si>
    <t>Kyushu</t>
  </si>
  <si>
    <t>Hokkaido</t>
  </si>
  <si>
    <t>Kanto</t>
  </si>
  <si>
    <t>Kansai</t>
  </si>
  <si>
    <t>Shikoku</t>
  </si>
  <si>
    <t>Northern South Korea</t>
  </si>
  <si>
    <t>Central South Korea</t>
  </si>
  <si>
    <t>Southern South Korea</t>
  </si>
  <si>
    <t>Northern Thailand</t>
  </si>
  <si>
    <t>Eastern Thailand</t>
  </si>
  <si>
    <t>Bangkok</t>
  </si>
  <si>
    <t>Western Australia</t>
  </si>
  <si>
    <t>Queensland</t>
  </si>
  <si>
    <t>Victoria &amp; Tasmania</t>
  </si>
  <si>
    <t xml:space="preserve"> New South Wales</t>
  </si>
  <si>
    <t xml:space="preserve">Southwest </t>
  </si>
  <si>
    <t>Southeast</t>
  </si>
  <si>
    <t>Northeast</t>
  </si>
  <si>
    <t>Northwest</t>
  </si>
  <si>
    <t>Madrid, Extremadura &amp; Castilla</t>
  </si>
  <si>
    <t>Aragon &amp; Catalonia</t>
  </si>
  <si>
    <t>Andalusia, Murcia &amp; Valencia</t>
  </si>
  <si>
    <t>South Islands</t>
  </si>
  <si>
    <t>North-West</t>
  </si>
  <si>
    <t>North-East</t>
  </si>
  <si>
    <t>Centre</t>
  </si>
  <si>
    <t>Midwest</t>
  </si>
  <si>
    <t>British Coloumbia</t>
  </si>
  <si>
    <t>Alberta</t>
  </si>
  <si>
    <t>Saskatchewan and Manitoba</t>
  </si>
  <si>
    <t>Quebec</t>
  </si>
  <si>
    <t>Ontario</t>
  </si>
  <si>
    <t>Rest of Canada</t>
  </si>
  <si>
    <t>Central Region</t>
  </si>
  <si>
    <t>South</t>
  </si>
  <si>
    <t>Mid-West</t>
  </si>
  <si>
    <t>Eastern Region</t>
  </si>
  <si>
    <t>Rest of Saudi Arabia</t>
  </si>
  <si>
    <t>Western Taiwan</t>
  </si>
  <si>
    <t>Northern Taiwan</t>
  </si>
  <si>
    <t>Southern Taiwan</t>
  </si>
  <si>
    <t>Eastern Taiwan</t>
  </si>
  <si>
    <t>Argentina Northwest</t>
  </si>
  <si>
    <t>Pampas</t>
  </si>
  <si>
    <t>Patagonia</t>
  </si>
  <si>
    <t>Northern Territory &amp; Southern Australia</t>
  </si>
  <si>
    <t xml:space="preserve">Instructions: This Tab should document all project level information, sources and methodologies used as per the details given below.  </t>
  </si>
  <si>
    <t>Project Details:</t>
  </si>
  <si>
    <t>Project Name:</t>
  </si>
  <si>
    <t>Analyst Name:</t>
  </si>
  <si>
    <t>Consultant/Manager Name:</t>
  </si>
  <si>
    <t>Mr. Jaideep Kumar</t>
  </si>
  <si>
    <t>Operations Start Date:</t>
  </si>
  <si>
    <t>Operations End Date:</t>
  </si>
  <si>
    <t>Number of Hours Alloted:</t>
  </si>
  <si>
    <t>Number of Hours Used:</t>
  </si>
  <si>
    <t>Sources Used:</t>
  </si>
  <si>
    <t>Name of the Section of MES/Report</t>
  </si>
  <si>
    <t>Key Information Captured Details</t>
  </si>
  <si>
    <t>Secondary Sources URL</t>
  </si>
  <si>
    <t>Market size, By region share for main market , CAGR</t>
  </si>
  <si>
    <t>Notes on Report Scope, Methodology/ies Used For Data Modeling &amp; Forecasting and Key Assumptions Taken:</t>
  </si>
  <si>
    <t>2) Bottom up approach for main market</t>
  </si>
  <si>
    <t xml:space="preserve">Key Assumptions Taken: </t>
  </si>
  <si>
    <r>
      <t>Report Scope:</t>
    </r>
    <r>
      <rPr>
        <sz val="11"/>
        <rFont val="Verdana"/>
        <family val="2"/>
      </rPr>
      <t xml:space="preserve"> 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</si>
  <si>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The primary objective of the study was to evaluate and forecast LLDPE capacity, production, demand, inventory, and demand – supply gap in India.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</si>
  <si>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color rgb="FF000000"/>
        <rFont val="Arial"/>
        <family val="2"/>
      </rPr>
      <t>To categorize PP demand based on end use, type, grade, region and sales channel.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</si>
  <si>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study trade dynamics and company share in India LLDPE market.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</si>
  <si>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identify major customers of LLDPE in India.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</si>
  <si>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evaluate and forecast LLDPE pricing by grade in India LLDPE market.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</si>
  <si>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identify and profile major companies operating in India LLDPE market.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</si>
  <si>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identify major news, deals and expansion plans in India LLDPE market.</t>
    </r>
  </si>
  <si>
    <r>
      <t xml:space="preserve">Data Modeling Approach: </t>
    </r>
    <r>
      <rPr>
        <sz val="11"/>
        <rFont val="Verdana"/>
        <family val="2"/>
      </rPr>
      <t xml:space="preserve"> </t>
    </r>
    <r>
      <rPr>
        <b/>
        <sz val="11"/>
        <color theme="1"/>
        <rFont val="Verdana"/>
        <family val="2"/>
      </rPr>
      <t xml:space="preserve"> </t>
    </r>
    <r>
      <rPr>
        <sz val="11"/>
        <rFont val="Verdana"/>
        <family val="2"/>
      </rPr>
      <t>1) Top Down Approach for regional markets</t>
    </r>
  </si>
  <si>
    <r>
      <t xml:space="preserve">Data Forecasting Approach: </t>
    </r>
    <r>
      <rPr>
        <sz val="11"/>
        <rFont val="Verdana"/>
        <family val="2"/>
      </rPr>
      <t xml:space="preserve"> Secondary research and primary analysis is done for market estimation</t>
    </r>
  </si>
  <si>
    <t>Shruti Singla</t>
  </si>
  <si>
    <t>Philippines</t>
  </si>
  <si>
    <t>Malaysia</t>
  </si>
  <si>
    <t>Turkey</t>
  </si>
  <si>
    <t>16/9/2020</t>
  </si>
  <si>
    <t>1) Growing end use industries such as chemical, textile, construction, automotive, metallurgy etc.</t>
  </si>
  <si>
    <t>2) Growing demand for disinfectants and organic solvent to be used in expanding pharamceutical industry would spur the need for acetone in coming years globally.</t>
  </si>
  <si>
    <t>Epoxy Resins Demand (Y-O-Y, %)</t>
  </si>
  <si>
    <t>Epoxy Resins Demand-Supply Gap (Thousand Tonnes)</t>
  </si>
  <si>
    <t>Global Epoxy Resins Market: Plant Capacity, Demand &amp; Supply, Technology, Competition, Trade, Customer &amp; Price Intelligence Market Analysis, 2030)</t>
  </si>
  <si>
    <t>Huntsman</t>
  </si>
  <si>
    <t>Olin Corporation</t>
  </si>
  <si>
    <t>Nan Ya Plastics Co Ltd</t>
  </si>
  <si>
    <t>Chang Chung Plastics Co Ltd</t>
  </si>
  <si>
    <t>Hexion Inc.</t>
  </si>
  <si>
    <t>Huntsman Corporation</t>
  </si>
  <si>
    <t>https://www.entrepreneurindia.co/single-book-pdf/project-profile-single-pdf.aspx?ID=7522</t>
  </si>
  <si>
    <t>Paints &amp; Coatings</t>
  </si>
  <si>
    <t>Asahi Kasei Chemicals Corporation</t>
  </si>
  <si>
    <t>Czech Republic</t>
  </si>
  <si>
    <t xml:space="preserve">Spolchemie A.S. </t>
  </si>
  <si>
    <t>The Dow Chemical Company</t>
  </si>
  <si>
    <t>Jiangsu Sanmu Group</t>
  </si>
  <si>
    <t>https://www.prnewswire.com/news-releases/epoxy-resin-industry-2016---2019-forecasts-for-global-and-china-markets-275003921.html</t>
  </si>
  <si>
    <t>Company Share</t>
  </si>
  <si>
    <t>Nan Ya Epoxy Resin</t>
  </si>
  <si>
    <t xml:space="preserve">Gumi </t>
  </si>
  <si>
    <t>Kinu Ura</t>
  </si>
  <si>
    <t>http://pdf.dfcfw.com/pdf/H3_AP201803291114112027_1.pdf</t>
  </si>
  <si>
    <t>Capacities</t>
  </si>
  <si>
    <t>Roberta, GA</t>
  </si>
  <si>
    <t>Rheinmünster</t>
  </si>
  <si>
    <t>Stade</t>
  </si>
  <si>
    <t>Pisticci</t>
  </si>
  <si>
    <t>Zhangjiagang, Jiangsu</t>
  </si>
  <si>
    <t>Rotterdam-Pernis</t>
  </si>
  <si>
    <t>Argo, IL</t>
  </si>
  <si>
    <t>Barbastro</t>
  </si>
  <si>
    <t>Jiangsu</t>
  </si>
  <si>
    <t>Guangdong</t>
  </si>
  <si>
    <t>Monthey</t>
  </si>
  <si>
    <t>Electrical &amp; Electronics</t>
  </si>
  <si>
    <t>Adhesives</t>
  </si>
  <si>
    <t>Nan Ya</t>
  </si>
  <si>
    <t>Kuk-do Chemical</t>
  </si>
  <si>
    <t>Kumho P&amp;B Chemicals</t>
  </si>
  <si>
    <t>https://www.entrepreneurindia.co/Document/Download/Production%20of%20Epoxy%20Resins%20-%20An%20Investment%20Opportunity.-988179-.pdf</t>
  </si>
  <si>
    <t>https://www.asahi-kasei.com/ir/library/presentation/pdf/140225eng.pdf</t>
  </si>
  <si>
    <t>Aditya Birla Chemicals</t>
  </si>
  <si>
    <t>Changshu, Jiangsu province</t>
  </si>
  <si>
    <t>Chang Chun Chemical (Jiangsu) Co., Ltd.</t>
  </si>
  <si>
    <t>Changshu, Eastern province of Jiangsu</t>
  </si>
  <si>
    <t>https://investors.hexion.com/news-releases/news-release-details/hexion-inc-announces-waterborne-epoxy-coatings-capacity</t>
  </si>
  <si>
    <t>https://www.plasteurope.com/news/MITSUBISHI_ASAHI_KASEI_t227735/</t>
  </si>
  <si>
    <t>Dow Epoxy</t>
  </si>
  <si>
    <t>Usti nad Labem</t>
  </si>
  <si>
    <t>Alchemie</t>
  </si>
  <si>
    <t>Kunshan, Jiangsu province</t>
  </si>
  <si>
    <t>Kukdo Chemical (Kunshan) Co., Ltd.</t>
  </si>
  <si>
    <t>http://environmentclearance.nic.in/writereaddata/FormB/TOR/Additional_Attachments/16_May_2018_130521363V1G8E9F0Annexure-AdditionalDocuments.pdf</t>
  </si>
  <si>
    <t>Dahej, Baruch, Gujarat</t>
  </si>
  <si>
    <t>Aditya Birla Chemicals (Thailand) Ltd.</t>
  </si>
  <si>
    <t>Map Tha Phut, Rayong Province</t>
  </si>
  <si>
    <t>NAMA Chemicals</t>
  </si>
  <si>
    <t>Kukdo Chemical</t>
  </si>
  <si>
    <t>Iksan</t>
  </si>
  <si>
    <t>https://olinepoxy.com/wp-content/uploads/2019/01/Epoxy_Resins_Stewardship_Manual.pdf</t>
  </si>
  <si>
    <t>Valsad, Gujarat</t>
  </si>
  <si>
    <t>Atul Ltd.</t>
  </si>
  <si>
    <t>Cardolite Speciality Chemicals Pvt. Ltd.</t>
  </si>
  <si>
    <t>Grasim Industries Ltd.</t>
  </si>
  <si>
    <t>Vilayat, Gujarat</t>
  </si>
  <si>
    <t>Jiangmen, Guangdong province</t>
  </si>
  <si>
    <t>Yixing, Jiangsu province</t>
  </si>
  <si>
    <t>Sinopec Baling Petrochemical Co.,Ltd</t>
  </si>
  <si>
    <t>Hunan province, Central China</t>
  </si>
  <si>
    <t>https://www.icis.com/subscriber/icb/chemicalprofile?commodityId=10213&amp;regionId=10007</t>
  </si>
  <si>
    <t>Jaingsu Yangnong Chemical Group</t>
  </si>
  <si>
    <t>Dow Chemical</t>
  </si>
  <si>
    <t>Japan Epoxy Resins</t>
  </si>
  <si>
    <t>Mie Pref</t>
  </si>
  <si>
    <t>https://www.icis.com/explore/resources/news/2018/10/04/10263759/chemical-profile-europe-epoxy-resins/</t>
  </si>
  <si>
    <t>Europe Capacities</t>
  </si>
  <si>
    <t>Ciech Sarzyna</t>
  </si>
  <si>
    <t>Nowa Sarzyna</t>
  </si>
  <si>
    <t>SIR Industriale</t>
  </si>
  <si>
    <t>Macherio</t>
  </si>
  <si>
    <t>Deer Park,Texas</t>
  </si>
  <si>
    <t>Freeport, Texas</t>
  </si>
  <si>
    <t>McIntosh, Alabama</t>
  </si>
  <si>
    <t>http://b2icontent.irpass.cc/1548/176550.pdf</t>
  </si>
  <si>
    <t>Global Demand</t>
  </si>
  <si>
    <t>Busan</t>
  </si>
  <si>
    <t>LEUNA-Harze GmbH</t>
  </si>
  <si>
    <t>Rep. of Korea</t>
  </si>
  <si>
    <t>Viet Nam</t>
  </si>
  <si>
    <t>Russian Federation</t>
  </si>
  <si>
    <t>China, Hong Kong SAR</t>
  </si>
  <si>
    <t>Ireland</t>
  </si>
  <si>
    <t>Indonesia</t>
  </si>
  <si>
    <t>Rest of NA</t>
  </si>
  <si>
    <t>Ghana</t>
  </si>
  <si>
    <t>New Zealand</t>
  </si>
  <si>
    <t>Czechia</t>
  </si>
  <si>
    <t>Austria</t>
  </si>
  <si>
    <t>Portugal</t>
  </si>
  <si>
    <t>Denmark</t>
  </si>
  <si>
    <t>Paraguay</t>
  </si>
  <si>
    <t>Chile</t>
  </si>
  <si>
    <t>Uruguay</t>
  </si>
  <si>
    <t>Bolivia</t>
  </si>
  <si>
    <t>Oman</t>
  </si>
  <si>
    <t>Egypt</t>
  </si>
  <si>
    <t>Bahrain</t>
  </si>
  <si>
    <t>http://www.mrcplast.com/news-news_open-350518.html</t>
  </si>
  <si>
    <t>https://www.npc.com.tw/j2npc/enus/proddoc/Epoxy%20Resin/NAN%20YA%20EPOXY%20CATALOG?docid=F000000360&amp;pdid=F00000036</t>
  </si>
  <si>
    <t>Shulin</t>
  </si>
  <si>
    <t xml:space="preserve">Olin </t>
  </si>
  <si>
    <t>Production</t>
  </si>
  <si>
    <t>Asahi Kasei</t>
  </si>
  <si>
    <t>Hexion</t>
  </si>
  <si>
    <t>Ashai kasei</t>
  </si>
  <si>
    <t>http://www.businesskorea.co.kr/news/articleView.html?idxno=18947#:~:text=With%20the%20expansion%2C%20its%20production,won%20(US%2452.45%20million).</t>
  </si>
  <si>
    <t>Kukdo Chemical India Pvt. Ltd.</t>
  </si>
  <si>
    <t>http://environmentclearance.nic.in/writereaddata/FormB/TOR/PFR/16_May_2018_130521350I868MUTYAnnexure-PFR.pdf</t>
  </si>
  <si>
    <t>Jung-gu, Seoul</t>
  </si>
  <si>
    <t>https://www.klkoleo.com/sites/default/files/OS20-The%20Profitability%20of%20the%20World%20Oleochemical%20Industry%20(PPT).pdf</t>
  </si>
  <si>
    <t>https://epoxy-europe.eu/wp-content/uploads/2015/06/Epoxy_Socioeconomic_Study_Main_Findings_August-2017.pdf</t>
  </si>
  <si>
    <t>Players</t>
  </si>
  <si>
    <t>Market players</t>
  </si>
  <si>
    <t>Epoxy News</t>
  </si>
  <si>
    <t>Paramater</t>
  </si>
  <si>
    <t>Links</t>
  </si>
  <si>
    <t>Epoxy Resins</t>
  </si>
  <si>
    <t>Alchemie Ltd.</t>
  </si>
  <si>
    <t>SIR Industriale SpA</t>
  </si>
  <si>
    <t>North UK</t>
  </si>
  <si>
    <t>London</t>
  </si>
  <si>
    <t>Eastern UK</t>
  </si>
  <si>
    <t>Rest of UK</t>
  </si>
  <si>
    <t>North Region</t>
  </si>
  <si>
    <t>North-Eastern Region</t>
  </si>
  <si>
    <t>Mailao</t>
  </si>
  <si>
    <t>https://www.acmite.com/brochure/Brochure-Epoxy-Resin-Market-Report.pdf</t>
  </si>
  <si>
    <t>Market</t>
  </si>
  <si>
    <t>Bulgaria</t>
  </si>
  <si>
    <t>Romania</t>
  </si>
  <si>
    <t>Russia</t>
  </si>
  <si>
    <t>https://www.reliableplant.com/Read/5710/dow-chemical-to-build-two-plants-in-shanghai,-china</t>
  </si>
  <si>
    <t>Dow Capacity</t>
  </si>
  <si>
    <t>Texas</t>
  </si>
  <si>
    <t>Liaoning</t>
  </si>
  <si>
    <t>Marmara Region</t>
  </si>
  <si>
    <t>Black Sea Region</t>
  </si>
  <si>
    <t>Aegean Region</t>
  </si>
  <si>
    <t>Eastern Anatolia Region</t>
  </si>
  <si>
    <t>Mediterranean Region</t>
  </si>
  <si>
    <t>Central Anatolia Region</t>
  </si>
  <si>
    <t>South Eastern Anatolia Region</t>
  </si>
  <si>
    <t>Dow Chemicals</t>
  </si>
  <si>
    <t>Olin Corporatin</t>
  </si>
  <si>
    <t>Liquid Epoxy Resin</t>
  </si>
  <si>
    <t>Formulated Resin</t>
  </si>
  <si>
    <t>Powder Coating</t>
  </si>
  <si>
    <t>Can Coating Resin</t>
  </si>
  <si>
    <t>Solution Cut Resin</t>
  </si>
  <si>
    <t>Liquid</t>
  </si>
  <si>
    <t>Semi-Solid</t>
  </si>
  <si>
    <t>Solid</t>
  </si>
  <si>
    <t>Demand by Grade (%)</t>
  </si>
  <si>
    <t>Demand by Type (%)</t>
  </si>
  <si>
    <t>Jiangsu Yangnong Kumho Chemical Co., Ltd.</t>
  </si>
  <si>
    <t>Standard Epoxy Resin</t>
  </si>
  <si>
    <t>Specialized Epoxy Resin</t>
  </si>
  <si>
    <t>Olin Corp</t>
  </si>
  <si>
    <t>Nan Ya Corp</t>
  </si>
  <si>
    <t>USD Million</t>
  </si>
  <si>
    <t>Guarujá, São Paulo</t>
  </si>
  <si>
    <t>Taboao de Serra, Sao Paulo</t>
  </si>
  <si>
    <t>Nan Ya Electronic Material (Kunshan) Co. Ltd.</t>
  </si>
  <si>
    <t>Changchun Chemical (Jiangsu) Co., Ltd.</t>
  </si>
  <si>
    <t>Nantong Xincheng Synthetic Material Co Ltd</t>
  </si>
  <si>
    <t>Zhuhai Hongchang Electronic Material Co Ltd</t>
  </si>
  <si>
    <t>Dalian Qihua New Material Co. Ltd.</t>
  </si>
  <si>
    <t>Anhui Shanfu New Material Technology Co., Ltd.</t>
  </si>
  <si>
    <t>2020_IVO</t>
  </si>
  <si>
    <t>Beijing, China</t>
  </si>
  <si>
    <t>Huangshan City, Anhui</t>
  </si>
  <si>
    <t>Sinopec Baling Petrochemical Co., Ltd</t>
  </si>
  <si>
    <t>Indirect</t>
  </si>
  <si>
    <t>Export</t>
  </si>
  <si>
    <t>Value</t>
  </si>
  <si>
    <t>Volume</t>
  </si>
  <si>
    <t xml:space="preserve">TOTAL </t>
  </si>
  <si>
    <t>Import</t>
  </si>
  <si>
    <t>The Top 10 countries arrangement has been done taking 2019 as the base year and arranged in decreasing order on the basis of Volume.</t>
  </si>
  <si>
    <t>All values in INR Million</t>
  </si>
  <si>
    <t>All Volumes in Thousand Tonnes</t>
  </si>
  <si>
    <t>Others (Spain, Canada, Brazil etc.)</t>
  </si>
  <si>
    <t>Others (Italy, Spain, India etc.)</t>
  </si>
  <si>
    <t>Demand</t>
  </si>
  <si>
    <t>Meghmani Finechem Ltd</t>
  </si>
  <si>
    <t>Dahej, Gujarat</t>
  </si>
  <si>
    <t>Demand - Optimisitic</t>
  </si>
  <si>
    <t>Realistic</t>
  </si>
  <si>
    <t>Pessimestic</t>
  </si>
  <si>
    <t>Domestic Consumption(Thousand Tonnes) Optimistic</t>
  </si>
  <si>
    <t>Domestic Consumption(Thousand Tonnes) Realistic</t>
  </si>
  <si>
    <t>Domestic Consumption(Thousand Tonnes) Pessimistic</t>
  </si>
  <si>
    <t>Construction</t>
  </si>
  <si>
    <t xml:space="preserve">Composite Materials </t>
  </si>
  <si>
    <t>Singopore</t>
  </si>
  <si>
    <t xml:space="preserve">Thailand </t>
  </si>
  <si>
    <t>Rest Of APAC</t>
  </si>
  <si>
    <t>APAC</t>
  </si>
  <si>
    <t xml:space="preserve">Czech Republic </t>
  </si>
  <si>
    <t xml:space="preserve">Rest of Europe </t>
  </si>
  <si>
    <t>Rest Of 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</si>
</sst>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 * #,##0.00_ ;_ * \-#,##0.00_ ;_ * &quot;-&quot;??_ ;_ @_ "/>
    <numFmt numFmtId="165" formatCode="0.0%"/>
    <numFmt numFmtId="166" formatCode="0.0"/>
  </numFmts>
  <fonts count="4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indexed="56"/>
      <name val="Calibri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theme="1"/>
      <name val="Verdana"/>
      <family val="2"/>
    </font>
    <font>
      <b/>
      <sz val="9"/>
      <color indexed="8"/>
      <name val="Arial"/>
      <family val="2"/>
    </font>
    <font>
      <sz val="10"/>
      <name val="Verdana"/>
      <family val="2"/>
    </font>
    <font>
      <b/>
      <sz val="10"/>
      <color theme="1"/>
      <name val="Verdana"/>
      <family val="2"/>
    </font>
    <font>
      <sz val="10"/>
      <color theme="1" tint="4.9989318521683403E-2"/>
      <name val="Verdana"/>
      <family val="2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1"/>
      <name val="Arial"/>
      <family val="2"/>
    </font>
    <font>
      <sz val="11"/>
      <color theme="1"/>
      <name val="Verdana"/>
      <family val="2"/>
    </font>
    <font>
      <b/>
      <sz val="11"/>
      <color theme="1"/>
      <name val="Verdana"/>
      <family val="2"/>
    </font>
    <font>
      <u/>
      <sz val="11"/>
      <color theme="10"/>
      <name val="Verdana"/>
      <family val="2"/>
    </font>
    <font>
      <sz val="11"/>
      <name val="Symbol"/>
      <family val="1"/>
      <charset val="2"/>
    </font>
    <font>
      <sz val="11"/>
      <name val="Arial"/>
      <family val="2"/>
    </font>
    <font>
      <sz val="11"/>
      <color rgb="FF000000"/>
      <name val="Arial"/>
      <family val="2"/>
    </font>
    <font>
      <sz val="11"/>
      <name val="Verdana"/>
      <family val="2"/>
    </font>
    <font>
      <sz val="11"/>
      <name val="Times New Roman"/>
      <family val="1"/>
    </font>
    <font>
      <sz val="10"/>
      <color rgb="FF353535"/>
      <name val="Open_sansregular"/>
    </font>
    <font>
      <sz val="11"/>
      <color theme="1"/>
      <name val="Times New Roman"/>
      <family val="1"/>
    </font>
    <font>
      <b/>
      <sz val="11"/>
      <color rgb="FF2A2A2A"/>
      <name val="Arial"/>
      <family val="2"/>
    </font>
    <font>
      <b/>
      <sz val="10"/>
      <name val="Verdan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b/>
      <sz val="10"/>
      <color theme="0"/>
      <name val="Verdana"/>
      <family val="2"/>
    </font>
    <font>
      <b/>
      <sz val="10"/>
      <color rgb="FFFFFFFF"/>
      <name val="Verdana"/>
      <family val="2"/>
    </font>
    <font>
      <b/>
      <sz val="11"/>
      <color theme="0"/>
      <name val="Verdana"/>
      <family val="2"/>
    </font>
    <font>
      <b/>
      <sz val="10"/>
      <color theme="1" tint="4.9989318521683403E-2"/>
      <name val="Verdana"/>
      <family val="2"/>
    </font>
    <font>
      <sz val="10"/>
      <color theme="1"/>
      <name val="Times New Roman"/>
      <family val="1"/>
    </font>
    <font>
      <sz val="10"/>
      <color rgb="FF000000"/>
      <name val="Verdana"/>
      <family val="2"/>
    </font>
    <font>
      <sz val="10"/>
      <color rgb="FFFF0000"/>
      <name val="Verdana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7">
    <xf numFmtId="0" fontId="0" fillId="0" borderId="0"/>
    <xf numFmtId="0" fontId="2" fillId="0" borderId="1" applyNumberFormat="0" applyFill="0" applyAlignment="0" applyProtection="0"/>
    <xf numFmtId="0" fontId="3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Fill="0" applyProtection="0"/>
    <xf numFmtId="9" fontId="1" fillId="0" borderId="0" applyFont="0" applyFill="0" applyBorder="0" applyAlignment="0" applyProtection="0"/>
    <xf numFmtId="0" fontId="1" fillId="0" borderId="0"/>
    <xf numFmtId="3" fontId="9" fillId="0" borderId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1" fillId="0" borderId="0"/>
    <xf numFmtId="0" fontId="13" fillId="0" borderId="0" applyNumberFormat="0" applyFill="0" applyBorder="0" applyAlignment="0" applyProtection="0"/>
    <xf numFmtId="0" fontId="3" fillId="0" borderId="0"/>
    <xf numFmtId="0" fontId="13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427">
    <xf numFmtId="0" fontId="0" fillId="0" borderId="0" xfId="0"/>
    <xf numFmtId="0" fontId="0" fillId="3" borderId="0" xfId="0" applyFill="1"/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12" fillId="2" borderId="0" xfId="9" applyFont="1" applyFill="1"/>
    <xf numFmtId="0" fontId="10" fillId="3" borderId="0" xfId="9" applyFont="1" applyFill="1"/>
    <xf numFmtId="165" fontId="10" fillId="3" borderId="8" xfId="9" applyNumberFormat="1" applyFont="1" applyFill="1" applyBorder="1" applyAlignment="1">
      <alignment horizontal="center"/>
    </xf>
    <xf numFmtId="165" fontId="10" fillId="3" borderId="7" xfId="9" applyNumberFormat="1" applyFont="1" applyFill="1" applyBorder="1" applyAlignment="1">
      <alignment horizontal="center"/>
    </xf>
    <xf numFmtId="0" fontId="10" fillId="2" borderId="17" xfId="9" applyFont="1" applyFill="1" applyBorder="1"/>
    <xf numFmtId="10" fontId="8" fillId="2" borderId="11" xfId="4" applyNumberFormat="1" applyFont="1" applyFill="1" applyBorder="1" applyAlignment="1">
      <alignment horizontal="center"/>
    </xf>
    <xf numFmtId="0" fontId="11" fillId="4" borderId="13" xfId="0" applyFont="1" applyFill="1" applyBorder="1"/>
    <xf numFmtId="0" fontId="11" fillId="4" borderId="14" xfId="0" applyFont="1" applyFill="1" applyBorder="1"/>
    <xf numFmtId="0" fontId="11" fillId="4" borderId="15" xfId="0" applyFont="1" applyFill="1" applyBorder="1"/>
    <xf numFmtId="0" fontId="11" fillId="4" borderId="13" xfId="2" applyFont="1" applyFill="1" applyBorder="1" applyAlignment="1" applyProtection="1">
      <alignment horizontal="left"/>
      <protection locked="0"/>
    </xf>
    <xf numFmtId="0" fontId="8" fillId="3" borderId="4" xfId="0" applyFont="1" applyFill="1" applyBorder="1" applyAlignment="1">
      <alignment horizontal="left"/>
    </xf>
    <xf numFmtId="165" fontId="10" fillId="3" borderId="22" xfId="9" applyNumberFormat="1" applyFont="1" applyFill="1" applyBorder="1" applyAlignment="1">
      <alignment horizontal="center"/>
    </xf>
    <xf numFmtId="165" fontId="10" fillId="3" borderId="20" xfId="9" applyNumberFormat="1" applyFont="1" applyFill="1" applyBorder="1" applyAlignment="1">
      <alignment horizontal="center"/>
    </xf>
    <xf numFmtId="10" fontId="8" fillId="2" borderId="21" xfId="4" applyNumberFormat="1" applyFont="1" applyFill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3" borderId="19" xfId="0" applyFont="1" applyFill="1" applyBorder="1" applyAlignment="1">
      <alignment horizontal="left"/>
    </xf>
    <xf numFmtId="0" fontId="11" fillId="4" borderId="3" xfId="1" applyFont="1" applyFill="1" applyBorder="1" applyAlignment="1" applyProtection="1">
      <alignment horizontal="center" vertical="center"/>
      <protection locked="0"/>
    </xf>
    <xf numFmtId="0" fontId="8" fillId="2" borderId="16" xfId="0" applyFont="1" applyFill="1" applyBorder="1"/>
    <xf numFmtId="0" fontId="8" fillId="2" borderId="11" xfId="0" applyFont="1" applyFill="1" applyBorder="1"/>
    <xf numFmtId="0" fontId="8" fillId="2" borderId="12" xfId="0" applyFont="1" applyFill="1" applyBorder="1"/>
    <xf numFmtId="0" fontId="0" fillId="0" borderId="0" xfId="0" applyFill="1"/>
    <xf numFmtId="2" fontId="6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5" fillId="6" borderId="7" xfId="1" applyFont="1" applyFill="1" applyBorder="1" applyAlignment="1" applyProtection="1">
      <alignment horizontal="center" vertical="center"/>
      <protection locked="0"/>
    </xf>
    <xf numFmtId="0" fontId="14" fillId="3" borderId="0" xfId="0" applyFont="1" applyFill="1"/>
    <xf numFmtId="0" fontId="5" fillId="4" borderId="7" xfId="1" applyFont="1" applyFill="1" applyBorder="1" applyAlignment="1" applyProtection="1">
      <alignment horizontal="left" vertical="center"/>
      <protection locked="0"/>
    </xf>
    <xf numFmtId="0" fontId="5" fillId="4" borderId="7" xfId="1" applyFont="1" applyFill="1" applyBorder="1" applyAlignment="1" applyProtection="1">
      <alignment horizontal="center" vertical="center"/>
      <protection locked="0"/>
    </xf>
    <xf numFmtId="0" fontId="5" fillId="4" borderId="7" xfId="0" applyFont="1" applyFill="1" applyBorder="1" applyAlignment="1">
      <alignment horizontal="center"/>
    </xf>
    <xf numFmtId="0" fontId="14" fillId="3" borderId="7" xfId="0" applyFont="1" applyFill="1" applyBorder="1" applyAlignment="1">
      <alignment horizontal="left"/>
    </xf>
    <xf numFmtId="1" fontId="5" fillId="4" borderId="7" xfId="2" applyNumberFormat="1" applyFont="1" applyFill="1" applyBorder="1" applyAlignment="1" applyProtection="1">
      <alignment horizontal="center"/>
      <protection locked="0"/>
    </xf>
    <xf numFmtId="2" fontId="14" fillId="0" borderId="7" xfId="0" applyNumberFormat="1" applyFont="1" applyBorder="1" applyAlignment="1">
      <alignment horizontal="center"/>
    </xf>
    <xf numFmtId="0" fontId="16" fillId="4" borderId="7" xfId="2" applyFont="1" applyFill="1" applyBorder="1" applyAlignment="1" applyProtection="1">
      <alignment horizontal="center"/>
      <protection locked="0"/>
    </xf>
    <xf numFmtId="1" fontId="17" fillId="0" borderId="7" xfId="0" applyNumberFormat="1" applyFont="1" applyFill="1" applyBorder="1" applyAlignment="1">
      <alignment horizontal="center" vertical="center"/>
    </xf>
    <xf numFmtId="10" fontId="17" fillId="0" borderId="7" xfId="0" applyNumberFormat="1" applyFont="1" applyFill="1" applyBorder="1" applyAlignment="1">
      <alignment horizontal="center" vertical="center"/>
    </xf>
    <xf numFmtId="2" fontId="17" fillId="0" borderId="7" xfId="0" applyNumberFormat="1" applyFont="1" applyFill="1" applyBorder="1" applyAlignment="1">
      <alignment horizontal="center" vertical="center"/>
    </xf>
    <xf numFmtId="0" fontId="0" fillId="2" borderId="0" xfId="0" applyFill="1"/>
    <xf numFmtId="10" fontId="0" fillId="3" borderId="0" xfId="0" applyNumberFormat="1" applyFill="1"/>
    <xf numFmtId="0" fontId="5" fillId="4" borderId="7" xfId="1" applyNumberFormat="1" applyFont="1" applyFill="1" applyBorder="1" applyAlignment="1" applyProtection="1">
      <alignment horizontal="center" vertical="center"/>
      <protection locked="0"/>
    </xf>
    <xf numFmtId="0" fontId="5" fillId="4" borderId="7" xfId="2" applyNumberFormat="1" applyFont="1" applyFill="1" applyBorder="1" applyAlignment="1" applyProtection="1">
      <alignment horizontal="center"/>
      <protection locked="0"/>
    </xf>
    <xf numFmtId="0" fontId="5" fillId="4" borderId="7" xfId="0" applyNumberFormat="1" applyFont="1" applyFill="1" applyBorder="1" applyAlignment="1">
      <alignment horizontal="center"/>
    </xf>
    <xf numFmtId="0" fontId="14" fillId="8" borderId="7" xfId="0" applyFont="1" applyFill="1" applyBorder="1" applyAlignment="1">
      <alignment horizontal="left"/>
    </xf>
    <xf numFmtId="0" fontId="15" fillId="3" borderId="0" xfId="0" applyFont="1" applyFill="1" applyBorder="1"/>
    <xf numFmtId="0" fontId="0" fillId="3" borderId="0" xfId="0" applyFill="1" applyBorder="1"/>
    <xf numFmtId="0" fontId="14" fillId="3" borderId="0" xfId="0" applyFont="1" applyFill="1" applyBorder="1"/>
    <xf numFmtId="0" fontId="16" fillId="4" borderId="20" xfId="2" applyFont="1" applyFill="1" applyBorder="1" applyAlignment="1" applyProtection="1">
      <alignment horizontal="center"/>
      <protection locked="0"/>
    </xf>
    <xf numFmtId="0" fontId="5" fillId="4" borderId="9" xfId="1" applyFont="1" applyFill="1" applyBorder="1" applyAlignment="1" applyProtection="1">
      <alignment horizontal="center" vertical="center"/>
      <protection locked="0"/>
    </xf>
    <xf numFmtId="0" fontId="5" fillId="4" borderId="20" xfId="2" applyNumberFormat="1" applyFont="1" applyFill="1" applyBorder="1" applyAlignment="1" applyProtection="1">
      <alignment horizontal="center"/>
      <protection locked="0"/>
    </xf>
    <xf numFmtId="2" fontId="14" fillId="0" borderId="7" xfId="0" applyNumberFormat="1" applyFont="1" applyFill="1" applyBorder="1" applyAlignment="1">
      <alignment horizontal="center"/>
    </xf>
    <xf numFmtId="2" fontId="14" fillId="0" borderId="10" xfId="0" applyNumberFormat="1" applyFont="1" applyFill="1" applyBorder="1" applyAlignment="1">
      <alignment horizontal="center"/>
    </xf>
    <xf numFmtId="2" fontId="14" fillId="0" borderId="7" xfId="0" applyNumberFormat="1" applyFont="1" applyFill="1" applyBorder="1" applyAlignment="1">
      <alignment horizontal="center" vertical="center"/>
    </xf>
    <xf numFmtId="2" fontId="17" fillId="0" borderId="11" xfId="0" applyNumberFormat="1" applyFont="1" applyFill="1" applyBorder="1" applyAlignment="1">
      <alignment horizontal="center" vertical="center"/>
    </xf>
    <xf numFmtId="0" fontId="14" fillId="3" borderId="7" xfId="7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4" fillId="3" borderId="9" xfId="0" applyNumberFormat="1" applyFont="1" applyFill="1" applyBorder="1" applyAlignment="1">
      <alignment horizontal="center" vertical="center"/>
    </xf>
    <xf numFmtId="0" fontId="0" fillId="3" borderId="9" xfId="0" applyFill="1" applyBorder="1"/>
    <xf numFmtId="0" fontId="13" fillId="0" borderId="0" xfId="14"/>
    <xf numFmtId="0" fontId="5" fillId="3" borderId="7" xfId="0" applyFont="1" applyFill="1" applyBorder="1" applyAlignment="1">
      <alignment horizontal="left"/>
    </xf>
    <xf numFmtId="2" fontId="5" fillId="0" borderId="7" xfId="0" applyNumberFormat="1" applyFont="1" applyBorder="1" applyAlignment="1">
      <alignment horizontal="center"/>
    </xf>
    <xf numFmtId="0" fontId="5" fillId="8" borderId="7" xfId="0" applyFont="1" applyFill="1" applyBorder="1" applyAlignment="1">
      <alignment horizontal="left"/>
    </xf>
    <xf numFmtId="0" fontId="16" fillId="8" borderId="23" xfId="2" applyFont="1" applyFill="1" applyBorder="1" applyAlignment="1" applyProtection="1">
      <alignment horizontal="center"/>
      <protection locked="0"/>
    </xf>
    <xf numFmtId="0" fontId="16" fillId="8" borderId="24" xfId="2" applyFont="1" applyFill="1" applyBorder="1" applyAlignment="1" applyProtection="1">
      <alignment horizontal="center"/>
      <protection locked="0"/>
    </xf>
    <xf numFmtId="0" fontId="16" fillId="8" borderId="25" xfId="2" applyFont="1" applyFill="1" applyBorder="1" applyAlignment="1" applyProtection="1">
      <alignment horizontal="center"/>
      <protection locked="0"/>
    </xf>
    <xf numFmtId="9" fontId="0" fillId="3" borderId="0" xfId="0" applyNumberFormat="1" applyFill="1" applyBorder="1"/>
    <xf numFmtId="10" fontId="0" fillId="3" borderId="0" xfId="0" applyNumberFormat="1" applyFill="1" applyBorder="1"/>
    <xf numFmtId="10" fontId="8" fillId="3" borderId="0" xfId="4" applyNumberFormat="1" applyFont="1" applyFill="1" applyBorder="1"/>
    <xf numFmtId="0" fontId="3" fillId="0" borderId="7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14" fillId="0" borderId="0" xfId="0" applyFont="1" applyFill="1"/>
    <xf numFmtId="1" fontId="5" fillId="6" borderId="7" xfId="1" applyNumberFormat="1" applyFont="1" applyFill="1" applyBorder="1" applyAlignment="1" applyProtection="1">
      <alignment horizontal="center" vertical="center"/>
      <protection locked="0"/>
    </xf>
    <xf numFmtId="10" fontId="14" fillId="3" borderId="0" xfId="0" applyNumberFormat="1" applyFont="1" applyFill="1" applyBorder="1"/>
    <xf numFmtId="0" fontId="14" fillId="0" borderId="7" xfId="0" applyFont="1" applyFill="1" applyBorder="1" applyAlignment="1">
      <alignment horizontal="left"/>
    </xf>
    <xf numFmtId="0" fontId="14" fillId="0" borderId="7" xfId="2" applyFont="1" applyFill="1" applyBorder="1" applyAlignment="1">
      <alignment horizontal="left"/>
    </xf>
    <xf numFmtId="10" fontId="3" fillId="0" borderId="7" xfId="10" applyNumberFormat="1" applyFont="1" applyFill="1" applyBorder="1" applyAlignment="1">
      <alignment horizontal="center"/>
    </xf>
    <xf numFmtId="0" fontId="14" fillId="0" borderId="0" xfId="0" applyFont="1" applyFill="1" applyBorder="1"/>
    <xf numFmtId="10" fontId="14" fillId="0" borderId="7" xfId="4" applyNumberFormat="1" applyFont="1" applyFill="1" applyBorder="1"/>
    <xf numFmtId="10" fontId="14" fillId="0" borderId="7" xfId="0" applyNumberFormat="1" applyFont="1" applyFill="1" applyBorder="1"/>
    <xf numFmtId="10" fontId="3" fillId="0" borderId="7" xfId="4" applyNumberFormat="1" applyFont="1" applyFill="1" applyBorder="1"/>
    <xf numFmtId="10" fontId="14" fillId="0" borderId="0" xfId="0" applyNumberFormat="1" applyFont="1" applyFill="1" applyBorder="1"/>
    <xf numFmtId="0" fontId="5" fillId="0" borderId="7" xfId="0" applyFont="1" applyFill="1" applyBorder="1" applyAlignment="1">
      <alignment horizontal="left"/>
    </xf>
    <xf numFmtId="2" fontId="5" fillId="0" borderId="7" xfId="0" applyNumberFormat="1" applyFont="1" applyFill="1" applyBorder="1" applyAlignment="1">
      <alignment horizontal="center"/>
    </xf>
    <xf numFmtId="2" fontId="14" fillId="0" borderId="9" xfId="0" applyNumberFormat="1" applyFont="1" applyFill="1" applyBorder="1" applyAlignment="1">
      <alignment horizontal="center"/>
    </xf>
    <xf numFmtId="2" fontId="14" fillId="0" borderId="20" xfId="0" applyNumberFormat="1" applyFont="1" applyFill="1" applyBorder="1" applyAlignment="1">
      <alignment horizontal="center"/>
    </xf>
    <xf numFmtId="10" fontId="10" fillId="0" borderId="7" xfId="4" applyNumberFormat="1" applyFont="1" applyFill="1" applyBorder="1" applyAlignment="1">
      <alignment horizontal="center"/>
    </xf>
    <xf numFmtId="10" fontId="10" fillId="0" borderId="7" xfId="4" applyNumberFormat="1" applyFont="1" applyFill="1" applyBorder="1"/>
    <xf numFmtId="10" fontId="14" fillId="0" borderId="7" xfId="4" applyNumberFormat="1" applyFont="1" applyFill="1" applyBorder="1" applyAlignment="1">
      <alignment horizontal="center"/>
    </xf>
    <xf numFmtId="10" fontId="6" fillId="0" borderId="7" xfId="4" applyNumberFormat="1" applyFont="1" applyFill="1" applyBorder="1"/>
    <xf numFmtId="10" fontId="14" fillId="0" borderId="0" xfId="0" applyNumberFormat="1" applyFont="1" applyFill="1"/>
    <xf numFmtId="10" fontId="6" fillId="0" borderId="7" xfId="0" applyNumberFormat="1" applyFont="1" applyFill="1" applyBorder="1"/>
    <xf numFmtId="10" fontId="14" fillId="3" borderId="0" xfId="4" applyNumberFormat="1" applyFont="1" applyFill="1" applyBorder="1" applyAlignment="1">
      <alignment horizontal="center"/>
    </xf>
    <xf numFmtId="0" fontId="5" fillId="3" borderId="0" xfId="0" applyFont="1" applyFill="1"/>
    <xf numFmtId="10" fontId="14" fillId="3" borderId="0" xfId="0" applyNumberFormat="1" applyFont="1" applyFill="1"/>
    <xf numFmtId="0" fontId="0" fillId="3" borderId="7" xfId="0" applyFill="1" applyBorder="1"/>
    <xf numFmtId="0" fontId="0" fillId="0" borderId="7" xfId="0" applyBorder="1"/>
    <xf numFmtId="0" fontId="4" fillId="5" borderId="9" xfId="0" applyNumberFormat="1" applyFont="1" applyFill="1" applyBorder="1" applyAlignment="1">
      <alignment horizontal="center" vertical="center"/>
    </xf>
    <xf numFmtId="0" fontId="5" fillId="5" borderId="7" xfId="7" applyFont="1" applyFill="1" applyBorder="1" applyAlignment="1">
      <alignment horizontal="center" vertical="center"/>
    </xf>
    <xf numFmtId="0" fontId="14" fillId="0" borderId="7" xfId="0" applyFont="1" applyFill="1" applyBorder="1" applyAlignment="1">
      <alignment horizontal="center"/>
    </xf>
    <xf numFmtId="0" fontId="3" fillId="0" borderId="7" xfId="0" applyFont="1" applyFill="1" applyBorder="1" applyAlignment="1">
      <alignment horizontal="center" vertical="top"/>
    </xf>
    <xf numFmtId="10" fontId="14" fillId="0" borderId="7" xfId="4" applyNumberFormat="1" applyFont="1" applyFill="1" applyBorder="1" applyAlignment="1">
      <alignment horizontal="center" vertical="top" wrapText="1"/>
    </xf>
    <xf numFmtId="10" fontId="14" fillId="0" borderId="0" xfId="0" applyNumberFormat="1" applyFont="1" applyFill="1" applyAlignment="1">
      <alignment horizontal="center"/>
    </xf>
    <xf numFmtId="0" fontId="14" fillId="0" borderId="20" xfId="0" applyFont="1" applyFill="1" applyBorder="1" applyAlignment="1">
      <alignment horizontal="center"/>
    </xf>
    <xf numFmtId="0" fontId="14" fillId="0" borderId="0" xfId="0" applyFont="1" applyFill="1" applyAlignment="1">
      <alignment horizontal="center"/>
    </xf>
    <xf numFmtId="0" fontId="3" fillId="0" borderId="0" xfId="0" applyFont="1" applyFill="1"/>
    <xf numFmtId="0" fontId="20" fillId="5" borderId="7" xfId="0" applyFont="1" applyFill="1" applyBorder="1" applyAlignment="1">
      <alignment horizontal="center"/>
    </xf>
    <xf numFmtId="0" fontId="20" fillId="5" borderId="7" xfId="0" applyNumberFormat="1" applyFont="1" applyFill="1" applyBorder="1" applyAlignment="1">
      <alignment horizontal="center"/>
    </xf>
    <xf numFmtId="0" fontId="20" fillId="5" borderId="7" xfId="0" applyNumberFormat="1" applyFont="1" applyFill="1" applyBorder="1" applyAlignment="1">
      <alignment horizontal="center" vertical="center"/>
    </xf>
    <xf numFmtId="0" fontId="20" fillId="9" borderId="7" xfId="0" applyNumberFormat="1" applyFont="1" applyFill="1" applyBorder="1" applyAlignment="1">
      <alignment horizontal="center" vertical="center"/>
    </xf>
    <xf numFmtId="0" fontId="20" fillId="7" borderId="7" xfId="0" applyNumberFormat="1" applyFont="1" applyFill="1" applyBorder="1" applyAlignment="1">
      <alignment horizontal="center" vertical="center"/>
    </xf>
    <xf numFmtId="0" fontId="20" fillId="6" borderId="7" xfId="0" applyNumberFormat="1" applyFont="1" applyFill="1" applyBorder="1" applyAlignment="1">
      <alignment horizontal="center" vertical="center"/>
    </xf>
    <xf numFmtId="0" fontId="15" fillId="0" borderId="7" xfId="0" applyFont="1" applyBorder="1" applyAlignment="1">
      <alignment horizontal="center"/>
    </xf>
    <xf numFmtId="10" fontId="3" fillId="0" borderId="0" xfId="4" applyNumberFormat="1" applyFont="1" applyFill="1"/>
    <xf numFmtId="0" fontId="5" fillId="2" borderId="7" xfId="0" applyFont="1" applyFill="1" applyBorder="1" applyAlignment="1">
      <alignment horizontal="center"/>
    </xf>
    <xf numFmtId="0" fontId="5" fillId="2" borderId="20" xfId="0" applyFont="1" applyFill="1" applyBorder="1" applyAlignment="1">
      <alignment horizontal="center"/>
    </xf>
    <xf numFmtId="1" fontId="14" fillId="2" borderId="7" xfId="0" applyNumberFormat="1" applyFont="1" applyFill="1" applyBorder="1" applyAlignment="1">
      <alignment horizontal="center"/>
    </xf>
    <xf numFmtId="0" fontId="21" fillId="0" borderId="0" xfId="15" applyFont="1"/>
    <xf numFmtId="0" fontId="22" fillId="0" borderId="0" xfId="15" applyFont="1"/>
    <xf numFmtId="14" fontId="21" fillId="0" borderId="0" xfId="15" applyNumberFormat="1" applyFont="1" applyAlignment="1">
      <alignment horizontal="left"/>
    </xf>
    <xf numFmtId="0" fontId="21" fillId="0" borderId="0" xfId="15" applyFont="1" applyAlignment="1">
      <alignment horizontal="left" vertical="center"/>
    </xf>
    <xf numFmtId="0" fontId="21" fillId="0" borderId="0" xfId="15" applyFont="1" applyAlignment="1">
      <alignment horizontal="left"/>
    </xf>
    <xf numFmtId="0" fontId="21" fillId="0" borderId="0" xfId="15" applyFont="1" applyAlignment="1">
      <alignment vertical="center"/>
    </xf>
    <xf numFmtId="0" fontId="23" fillId="0" borderId="0" xfId="12" applyFont="1" applyAlignment="1">
      <alignment vertical="center"/>
    </xf>
    <xf numFmtId="0" fontId="22" fillId="0" borderId="0" xfId="15" applyFont="1" applyAlignment="1">
      <alignment wrapText="1"/>
    </xf>
    <xf numFmtId="0" fontId="24" fillId="0" borderId="0" xfId="0" applyFont="1" applyAlignment="1">
      <alignment horizontal="justify" vertical="center"/>
    </xf>
    <xf numFmtId="1" fontId="3" fillId="3" borderId="7" xfId="0" applyNumberFormat="1" applyFont="1" applyFill="1" applyBorder="1" applyAlignment="1">
      <alignment horizontal="center"/>
    </xf>
    <xf numFmtId="0" fontId="3" fillId="3" borderId="23" xfId="0" applyFont="1" applyFill="1" applyBorder="1"/>
    <xf numFmtId="0" fontId="3" fillId="3" borderId="7" xfId="0" applyFont="1" applyFill="1" applyBorder="1"/>
    <xf numFmtId="0" fontId="16" fillId="3" borderId="7" xfId="0" applyFont="1" applyFill="1" applyBorder="1" applyAlignment="1">
      <alignment horizontal="center"/>
    </xf>
    <xf numFmtId="0" fontId="5" fillId="4" borderId="20" xfId="1" applyFont="1" applyFill="1" applyBorder="1" applyAlignment="1" applyProtection="1">
      <alignment horizontal="center" vertical="center"/>
      <protection locked="0"/>
    </xf>
    <xf numFmtId="0" fontId="5" fillId="4" borderId="9" xfId="1" applyNumberFormat="1" applyFont="1" applyFill="1" applyBorder="1" applyAlignment="1" applyProtection="1">
      <alignment horizontal="center" vertical="center"/>
      <protection locked="0"/>
    </xf>
    <xf numFmtId="0" fontId="5" fillId="8" borderId="7" xfId="1" applyFont="1" applyFill="1" applyBorder="1" applyAlignment="1" applyProtection="1">
      <alignment horizontal="center" vertical="center"/>
      <protection locked="0"/>
    </xf>
    <xf numFmtId="1" fontId="5" fillId="8" borderId="7" xfId="2" applyNumberFormat="1" applyFont="1" applyFill="1" applyBorder="1" applyAlignment="1" applyProtection="1">
      <alignment horizontal="center"/>
      <protection locked="0"/>
    </xf>
    <xf numFmtId="0" fontId="5" fillId="8" borderId="7" xfId="0" applyFont="1" applyFill="1" applyBorder="1" applyAlignment="1">
      <alignment horizontal="center"/>
    </xf>
    <xf numFmtId="10" fontId="19" fillId="0" borderId="7" xfId="4" applyNumberFormat="1" applyFont="1" applyFill="1" applyBorder="1" applyAlignment="1">
      <alignment horizontal="center"/>
    </xf>
    <xf numFmtId="10" fontId="6" fillId="0" borderId="7" xfId="4" applyNumberFormat="1" applyFont="1" applyFill="1" applyBorder="1" applyAlignment="1">
      <alignment horizontal="center"/>
    </xf>
    <xf numFmtId="0" fontId="17" fillId="0" borderId="9" xfId="0" applyFont="1" applyFill="1" applyBorder="1" applyAlignment="1">
      <alignment horizontal="center" vertical="center"/>
    </xf>
    <xf numFmtId="166" fontId="10" fillId="0" borderId="7" xfId="0" applyNumberFormat="1" applyFont="1" applyFill="1" applyBorder="1" applyAlignment="1">
      <alignment horizontal="center"/>
    </xf>
    <xf numFmtId="0" fontId="14" fillId="0" borderId="9" xfId="0" applyFont="1" applyFill="1" applyBorder="1" applyAlignment="1">
      <alignment horizontal="center"/>
    </xf>
    <xf numFmtId="0" fontId="17" fillId="0" borderId="16" xfId="0" applyFont="1" applyFill="1" applyBorder="1" applyAlignment="1">
      <alignment horizontal="center" vertical="center"/>
    </xf>
    <xf numFmtId="9" fontId="5" fillId="6" borderId="7" xfId="1" applyNumberFormat="1" applyFont="1" applyFill="1" applyBorder="1" applyAlignment="1" applyProtection="1">
      <alignment horizontal="center" vertical="center"/>
      <protection locked="0"/>
    </xf>
    <xf numFmtId="0" fontId="5" fillId="6" borderId="5" xfId="1" applyFont="1" applyFill="1" applyBorder="1" applyAlignment="1" applyProtection="1">
      <alignment horizontal="center" vertical="center"/>
      <protection locked="0"/>
    </xf>
    <xf numFmtId="0" fontId="5" fillId="6" borderId="6" xfId="2" applyFont="1" applyFill="1" applyBorder="1" applyAlignment="1" applyProtection="1">
      <alignment horizontal="center"/>
      <protection locked="0"/>
    </xf>
    <xf numFmtId="0" fontId="5" fillId="6" borderId="2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1" fontId="10" fillId="3" borderId="23" xfId="0" applyNumberFormat="1" applyFont="1" applyFill="1" applyBorder="1" applyAlignment="1">
      <alignment horizontal="center"/>
    </xf>
    <xf numFmtId="0" fontId="10" fillId="3" borderId="7" xfId="13" applyFont="1" applyFill="1" applyBorder="1" applyAlignment="1">
      <alignment horizontal="center"/>
    </xf>
    <xf numFmtId="0" fontId="10" fillId="3" borderId="23" xfId="13" applyFont="1" applyFill="1" applyBorder="1" applyAlignment="1">
      <alignment horizontal="center"/>
    </xf>
    <xf numFmtId="1" fontId="10" fillId="3" borderId="7" xfId="0" applyNumberFormat="1" applyFont="1" applyFill="1" applyBorder="1" applyAlignment="1">
      <alignment horizontal="center"/>
    </xf>
    <xf numFmtId="2" fontId="17" fillId="11" borderId="7" xfId="0" applyNumberFormat="1" applyFont="1" applyFill="1" applyBorder="1" applyAlignment="1">
      <alignment horizontal="center" vertical="center"/>
    </xf>
    <xf numFmtId="0" fontId="14" fillId="0" borderId="0" xfId="0" applyFont="1"/>
    <xf numFmtId="0" fontId="14" fillId="0" borderId="7" xfId="0" applyFont="1" applyBorder="1" applyAlignment="1">
      <alignment horizontal="center"/>
    </xf>
    <xf numFmtId="0" fontId="3" fillId="0" borderId="7" xfId="0" applyFont="1" applyBorder="1"/>
    <xf numFmtId="10" fontId="17" fillId="0" borderId="7" xfId="0" applyNumberFormat="1" applyFont="1" applyBorder="1" applyAlignment="1">
      <alignment horizontal="center"/>
    </xf>
    <xf numFmtId="0" fontId="3" fillId="0" borderId="7" xfId="13" applyBorder="1"/>
    <xf numFmtId="0" fontId="10" fillId="3" borderId="7" xfId="0" applyFont="1" applyFill="1" applyBorder="1" applyAlignment="1">
      <alignment horizontal="center"/>
    </xf>
    <xf numFmtId="10" fontId="10" fillId="3" borderId="7" xfId="4" applyNumberFormat="1" applyFont="1" applyFill="1" applyBorder="1"/>
    <xf numFmtId="10" fontId="10" fillId="3" borderId="7" xfId="0" applyNumberFormat="1" applyFont="1" applyFill="1" applyBorder="1" applyAlignment="1">
      <alignment horizontal="center"/>
    </xf>
    <xf numFmtId="0" fontId="3" fillId="7" borderId="7" xfId="13" applyFill="1" applyBorder="1"/>
    <xf numFmtId="9" fontId="14" fillId="3" borderId="0" xfId="0" applyNumberFormat="1" applyFont="1" applyFill="1" applyBorder="1"/>
    <xf numFmtId="10" fontId="17" fillId="7" borderId="7" xfId="0" applyNumberFormat="1" applyFont="1" applyFill="1" applyBorder="1" applyAlignment="1">
      <alignment horizontal="center"/>
    </xf>
    <xf numFmtId="0" fontId="14" fillId="7" borderId="0" xfId="0" applyFont="1" applyFill="1"/>
    <xf numFmtId="1" fontId="10" fillId="7" borderId="7" xfId="0" applyNumberFormat="1" applyFont="1" applyFill="1" applyBorder="1" applyAlignment="1">
      <alignment horizontal="center"/>
    </xf>
    <xf numFmtId="0" fontId="3" fillId="0" borderId="9" xfId="0" applyFont="1" applyBorder="1"/>
    <xf numFmtId="0" fontId="3" fillId="7" borderId="9" xfId="13" applyFill="1" applyBorder="1"/>
    <xf numFmtId="0" fontId="3" fillId="3" borderId="9" xfId="13" applyFill="1" applyBorder="1"/>
    <xf numFmtId="0" fontId="10" fillId="5" borderId="7" xfId="13" applyFont="1" applyFill="1" applyBorder="1" applyAlignment="1">
      <alignment horizontal="center"/>
    </xf>
    <xf numFmtId="0" fontId="30" fillId="0" borderId="7" xfId="0" applyFont="1" applyBorder="1" applyAlignment="1">
      <alignment vertical="center"/>
    </xf>
    <xf numFmtId="0" fontId="3" fillId="0" borderId="9" xfId="13" applyBorder="1"/>
    <xf numFmtId="0" fontId="0" fillId="0" borderId="9" xfId="0" applyBorder="1"/>
    <xf numFmtId="0" fontId="3" fillId="3" borderId="9" xfId="0" applyFont="1" applyFill="1" applyBorder="1" applyAlignment="1">
      <alignment horizontal="center"/>
    </xf>
    <xf numFmtId="0" fontId="3" fillId="2" borderId="7" xfId="0" applyFont="1" applyFill="1" applyBorder="1"/>
    <xf numFmtId="0" fontId="3" fillId="7" borderId="9" xfId="0" applyFont="1" applyFill="1" applyBorder="1"/>
    <xf numFmtId="0" fontId="3" fillId="2" borderId="25" xfId="0" applyFont="1" applyFill="1" applyBorder="1"/>
    <xf numFmtId="0" fontId="30" fillId="0" borderId="9" xfId="0" applyFont="1" applyBorder="1" applyAlignment="1">
      <alignment vertical="center"/>
    </xf>
    <xf numFmtId="0" fontId="3" fillId="3" borderId="9" xfId="0" applyFont="1" applyFill="1" applyBorder="1"/>
    <xf numFmtId="0" fontId="10" fillId="2" borderId="0" xfId="13" applyFont="1" applyFill="1" applyAlignment="1">
      <alignment horizontal="center"/>
    </xf>
    <xf numFmtId="0" fontId="3" fillId="3" borderId="0" xfId="13" applyFill="1"/>
    <xf numFmtId="0" fontId="3" fillId="3" borderId="7" xfId="13" applyFill="1" applyBorder="1"/>
    <xf numFmtId="0" fontId="3" fillId="2" borderId="7" xfId="13" applyFill="1" applyBorder="1"/>
    <xf numFmtId="0" fontId="14" fillId="7" borderId="9" xfId="13" applyFont="1" applyFill="1" applyBorder="1"/>
    <xf numFmtId="1" fontId="8" fillId="3" borderId="23" xfId="0" applyNumberFormat="1" applyFont="1" applyFill="1" applyBorder="1" applyAlignment="1">
      <alignment horizontal="center"/>
    </xf>
    <xf numFmtId="0" fontId="14" fillId="0" borderId="9" xfId="13" applyFont="1" applyBorder="1"/>
    <xf numFmtId="0" fontId="10" fillId="5" borderId="25" xfId="13" applyFont="1" applyFill="1" applyBorder="1" applyAlignment="1">
      <alignment horizontal="center"/>
    </xf>
    <xf numFmtId="10" fontId="0" fillId="3" borderId="7" xfId="0" applyNumberFormat="1" applyFill="1" applyBorder="1"/>
    <xf numFmtId="0" fontId="10" fillId="2" borderId="7" xfId="13" applyFont="1" applyFill="1" applyBorder="1" applyAlignment="1">
      <alignment horizontal="center"/>
    </xf>
    <xf numFmtId="10" fontId="3" fillId="3" borderId="7" xfId="4" applyNumberFormat="1" applyFont="1" applyFill="1" applyBorder="1"/>
    <xf numFmtId="0" fontId="0" fillId="3" borderId="18" xfId="0" applyFill="1" applyBorder="1"/>
    <xf numFmtId="2" fontId="6" fillId="0" borderId="7" xfId="0" applyNumberFormat="1" applyFont="1" applyFill="1" applyBorder="1" applyAlignment="1">
      <alignment horizontal="center"/>
    </xf>
    <xf numFmtId="0" fontId="14" fillId="11" borderId="7" xfId="0" applyFont="1" applyFill="1" applyBorder="1" applyAlignment="1">
      <alignment horizontal="center"/>
    </xf>
    <xf numFmtId="0" fontId="14" fillId="11" borderId="0" xfId="0" applyFont="1" applyFill="1"/>
    <xf numFmtId="0" fontId="3" fillId="11" borderId="7" xfId="13" applyFill="1" applyBorder="1"/>
    <xf numFmtId="1" fontId="10" fillId="12" borderId="23" xfId="0" applyNumberFormat="1" applyFont="1" applyFill="1" applyBorder="1" applyAlignment="1">
      <alignment horizontal="center"/>
    </xf>
    <xf numFmtId="0" fontId="30" fillId="3" borderId="9" xfId="0" applyFont="1" applyFill="1" applyBorder="1" applyAlignment="1">
      <alignment vertical="center"/>
    </xf>
    <xf numFmtId="0" fontId="14" fillId="3" borderId="9" xfId="13" applyFont="1" applyFill="1" applyBorder="1"/>
    <xf numFmtId="1" fontId="0" fillId="3" borderId="7" xfId="0" applyNumberFormat="1" applyFill="1" applyBorder="1" applyAlignment="1">
      <alignment horizontal="center"/>
    </xf>
    <xf numFmtId="1" fontId="0" fillId="3" borderId="0" xfId="0" applyNumberFormat="1" applyFill="1" applyAlignment="1">
      <alignment horizontal="center"/>
    </xf>
    <xf numFmtId="0" fontId="0" fillId="3" borderId="7" xfId="0" applyFill="1" applyBorder="1" applyAlignment="1">
      <alignment horizontal="center"/>
    </xf>
    <xf numFmtId="0" fontId="14" fillId="0" borderId="13" xfId="0" applyFont="1" applyBorder="1" applyAlignment="1">
      <alignment horizontal="center"/>
    </xf>
    <xf numFmtId="10" fontId="6" fillId="3" borderId="4" xfId="4" applyNumberFormat="1" applyFont="1" applyFill="1" applyBorder="1" applyAlignment="1">
      <alignment horizontal="center"/>
    </xf>
    <xf numFmtId="10" fontId="6" fillId="3" borderId="7" xfId="4" applyNumberFormat="1" applyFont="1" applyFill="1" applyBorder="1" applyAlignment="1">
      <alignment horizontal="center"/>
    </xf>
    <xf numFmtId="10" fontId="6" fillId="3" borderId="10" xfId="4" applyNumberFormat="1" applyFont="1" applyFill="1" applyBorder="1" applyAlignment="1">
      <alignment horizontal="center"/>
    </xf>
    <xf numFmtId="0" fontId="30" fillId="3" borderId="7" xfId="0" applyFont="1" applyFill="1" applyBorder="1" applyAlignment="1">
      <alignment vertical="center"/>
    </xf>
    <xf numFmtId="0" fontId="10" fillId="3" borderId="0" xfId="13" applyFont="1" applyFill="1" applyAlignment="1">
      <alignment horizontal="center"/>
    </xf>
    <xf numFmtId="2" fontId="14" fillId="3" borderId="7" xfId="0" applyNumberFormat="1" applyFont="1" applyFill="1" applyBorder="1" applyAlignment="1">
      <alignment horizontal="center"/>
    </xf>
    <xf numFmtId="0" fontId="4" fillId="0" borderId="7" xfId="0" applyFont="1" applyBorder="1"/>
    <xf numFmtId="0" fontId="31" fillId="0" borderId="7" xfId="0" applyFont="1" applyBorder="1"/>
    <xf numFmtId="2" fontId="3" fillId="0" borderId="7" xfId="4" applyNumberFormat="1" applyFont="1" applyFill="1" applyBorder="1" applyAlignment="1">
      <alignment horizontal="center"/>
    </xf>
    <xf numFmtId="0" fontId="14" fillId="2" borderId="7" xfId="7" applyFont="1" applyFill="1" applyBorder="1" applyAlignment="1">
      <alignment horizontal="center" vertical="center"/>
    </xf>
    <xf numFmtId="10" fontId="17" fillId="3" borderId="7" xfId="0" applyNumberFormat="1" applyFont="1" applyFill="1" applyBorder="1" applyAlignment="1">
      <alignment horizontal="center"/>
    </xf>
    <xf numFmtId="0" fontId="0" fillId="7" borderId="7" xfId="0" applyFill="1" applyBorder="1"/>
    <xf numFmtId="0" fontId="29" fillId="0" borderId="7" xfId="0" applyFont="1" applyBorder="1"/>
    <xf numFmtId="9" fontId="14" fillId="0" borderId="0" xfId="0" applyNumberFormat="1" applyFont="1" applyFill="1"/>
    <xf numFmtId="10" fontId="0" fillId="0" borderId="7" xfId="4" applyNumberFormat="1" applyFont="1" applyBorder="1"/>
    <xf numFmtId="1" fontId="10" fillId="3" borderId="7" xfId="13" applyNumberFormat="1" applyFont="1" applyFill="1" applyBorder="1" applyAlignment="1">
      <alignment horizontal="center"/>
    </xf>
    <xf numFmtId="0" fontId="0" fillId="3" borderId="0" xfId="0" applyNumberFormat="1" applyFill="1"/>
    <xf numFmtId="0" fontId="30" fillId="0" borderId="7" xfId="0" applyFont="1" applyBorder="1" applyAlignment="1">
      <alignment vertical="center"/>
    </xf>
    <xf numFmtId="0" fontId="3" fillId="7" borderId="7" xfId="0" applyFont="1" applyFill="1" applyBorder="1"/>
    <xf numFmtId="10" fontId="14" fillId="3" borderId="7" xfId="0" applyNumberFormat="1" applyFont="1" applyFill="1" applyBorder="1"/>
    <xf numFmtId="10" fontId="14" fillId="3" borderId="7" xfId="4" applyNumberFormat="1" applyFont="1" applyFill="1" applyBorder="1" applyAlignment="1">
      <alignment horizontal="center"/>
    </xf>
    <xf numFmtId="10" fontId="14" fillId="3" borderId="7" xfId="0" applyNumberFormat="1" applyFont="1" applyFill="1" applyBorder="1" applyAlignment="1">
      <alignment horizontal="center"/>
    </xf>
    <xf numFmtId="10" fontId="3" fillId="3" borderId="7" xfId="4" applyNumberFormat="1" applyFont="1" applyFill="1" applyBorder="1" applyAlignment="1">
      <alignment horizontal="center"/>
    </xf>
    <xf numFmtId="0" fontId="5" fillId="4" borderId="6" xfId="2" applyFont="1" applyFill="1" applyBorder="1" applyAlignment="1" applyProtection="1">
      <alignment horizontal="center"/>
      <protection locked="0"/>
    </xf>
    <xf numFmtId="0" fontId="5" fillId="4" borderId="35" xfId="0" applyFont="1" applyFill="1" applyBorder="1" applyAlignment="1">
      <alignment horizontal="center"/>
    </xf>
    <xf numFmtId="0" fontId="5" fillId="4" borderId="9" xfId="2" applyFont="1" applyFill="1" applyBorder="1" applyAlignment="1" applyProtection="1">
      <alignment horizontal="center"/>
      <protection locked="0"/>
    </xf>
    <xf numFmtId="0" fontId="5" fillId="4" borderId="7" xfId="2" applyFont="1" applyFill="1" applyBorder="1" applyAlignment="1" applyProtection="1">
      <alignment horizontal="center"/>
      <protection locked="0"/>
    </xf>
    <xf numFmtId="10" fontId="14" fillId="0" borderId="7" xfId="0" applyNumberFormat="1" applyFont="1" applyBorder="1"/>
    <xf numFmtId="0" fontId="5" fillId="3" borderId="11" xfId="0" applyFont="1" applyFill="1" applyBorder="1" applyAlignment="1">
      <alignment horizontal="left"/>
    </xf>
    <xf numFmtId="2" fontId="5" fillId="0" borderId="11" xfId="0" applyNumberFormat="1" applyFont="1" applyBorder="1" applyAlignment="1">
      <alignment horizontal="center"/>
    </xf>
    <xf numFmtId="10" fontId="32" fillId="3" borderId="16" xfId="4" applyNumberFormat="1" applyFont="1" applyFill="1" applyBorder="1" applyAlignment="1">
      <alignment horizontal="center"/>
    </xf>
    <xf numFmtId="0" fontId="14" fillId="3" borderId="13" xfId="0" applyFont="1" applyFill="1" applyBorder="1" applyAlignment="1">
      <alignment horizontal="left"/>
    </xf>
    <xf numFmtId="10" fontId="5" fillId="0" borderId="7" xfId="4" applyNumberFormat="1" applyFont="1" applyFill="1" applyBorder="1" applyAlignment="1">
      <alignment horizontal="center"/>
    </xf>
    <xf numFmtId="0" fontId="5" fillId="4" borderId="13" xfId="0" applyFont="1" applyFill="1" applyBorder="1" applyAlignment="1">
      <alignment horizontal="left"/>
    </xf>
    <xf numFmtId="10" fontId="16" fillId="4" borderId="15" xfId="4" applyNumberFormat="1" applyFont="1" applyFill="1" applyBorder="1" applyAlignment="1">
      <alignment horizontal="center"/>
    </xf>
    <xf numFmtId="0" fontId="5" fillId="4" borderId="7" xfId="0" applyFont="1" applyFill="1" applyBorder="1" applyAlignment="1">
      <alignment horizontal="left"/>
    </xf>
    <xf numFmtId="10" fontId="5" fillId="0" borderId="7" xfId="0" applyNumberFormat="1" applyFont="1" applyBorder="1"/>
    <xf numFmtId="0" fontId="5" fillId="4" borderId="11" xfId="0" applyFont="1" applyFill="1" applyBorder="1" applyAlignment="1">
      <alignment horizontal="left"/>
    </xf>
    <xf numFmtId="0" fontId="5" fillId="13" borderId="11" xfId="0" applyFont="1" applyFill="1" applyBorder="1" applyAlignment="1">
      <alignment horizontal="left"/>
    </xf>
    <xf numFmtId="0" fontId="5" fillId="3" borderId="13" xfId="0" applyFont="1" applyFill="1" applyBorder="1" applyAlignment="1">
      <alignment horizontal="left"/>
    </xf>
    <xf numFmtId="0" fontId="5" fillId="3" borderId="23" xfId="0" applyFont="1" applyFill="1" applyBorder="1" applyAlignment="1">
      <alignment horizontal="left"/>
    </xf>
    <xf numFmtId="2" fontId="14" fillId="0" borderId="23" xfId="0" applyNumberFormat="1" applyFont="1" applyBorder="1" applyAlignment="1">
      <alignment horizontal="center"/>
    </xf>
    <xf numFmtId="0" fontId="14" fillId="3" borderId="8" xfId="0" applyFont="1" applyFill="1" applyBorder="1" applyAlignment="1">
      <alignment horizontal="left"/>
    </xf>
    <xf numFmtId="2" fontId="14" fillId="0" borderId="8" xfId="0" applyNumberFormat="1" applyFont="1" applyBorder="1" applyAlignment="1">
      <alignment horizontal="center"/>
    </xf>
    <xf numFmtId="0" fontId="5" fillId="4" borderId="3" xfId="0" applyFont="1" applyFill="1" applyBorder="1" applyAlignment="1">
      <alignment horizontal="left"/>
    </xf>
    <xf numFmtId="2" fontId="5" fillId="0" borderId="13" xfId="0" applyNumberFormat="1" applyFont="1" applyBorder="1" applyAlignment="1">
      <alignment horizontal="center"/>
    </xf>
    <xf numFmtId="0" fontId="5" fillId="4" borderId="4" xfId="0" applyFont="1" applyFill="1" applyBorder="1" applyAlignment="1">
      <alignment horizontal="left"/>
    </xf>
    <xf numFmtId="0" fontId="5" fillId="4" borderId="36" xfId="0" applyFont="1" applyFill="1" applyBorder="1" applyAlignment="1">
      <alignment horizontal="left"/>
    </xf>
    <xf numFmtId="2" fontId="5" fillId="0" borderId="12" xfId="0" applyNumberFormat="1" applyFont="1" applyBorder="1" applyAlignment="1">
      <alignment horizontal="center"/>
    </xf>
    <xf numFmtId="0" fontId="5" fillId="4" borderId="18" xfId="0" applyFont="1" applyFill="1" applyBorder="1" applyAlignment="1">
      <alignment horizontal="left"/>
    </xf>
    <xf numFmtId="0" fontId="5" fillId="4" borderId="37" xfId="0" applyFont="1" applyFill="1" applyBorder="1" applyAlignment="1">
      <alignment horizontal="left"/>
    </xf>
    <xf numFmtId="2" fontId="5" fillId="0" borderId="18" xfId="0" applyNumberFormat="1" applyFont="1" applyBorder="1" applyAlignment="1">
      <alignment horizontal="center"/>
    </xf>
    <xf numFmtId="0" fontId="5" fillId="3" borderId="18" xfId="0" applyFont="1" applyFill="1" applyBorder="1" applyAlignment="1">
      <alignment horizontal="left"/>
    </xf>
    <xf numFmtId="10" fontId="16" fillId="4" borderId="37" xfId="4" applyNumberFormat="1" applyFont="1" applyFill="1" applyBorder="1" applyAlignment="1">
      <alignment horizontal="center"/>
    </xf>
    <xf numFmtId="10" fontId="16" fillId="4" borderId="18" xfId="4" applyNumberFormat="1" applyFont="1" applyFill="1" applyBorder="1" applyAlignment="1">
      <alignment horizontal="center"/>
    </xf>
    <xf numFmtId="2" fontId="14" fillId="3" borderId="0" xfId="0" applyNumberFormat="1" applyFont="1" applyFill="1" applyBorder="1"/>
    <xf numFmtId="0" fontId="5" fillId="4" borderId="0" xfId="0" applyNumberFormat="1" applyFont="1" applyFill="1" applyBorder="1" applyAlignment="1">
      <alignment horizontal="center"/>
    </xf>
    <xf numFmtId="2" fontId="14" fillId="0" borderId="0" xfId="0" applyNumberFormat="1" applyFont="1" applyBorder="1" applyAlignment="1">
      <alignment horizontal="center"/>
    </xf>
    <xf numFmtId="2" fontId="5" fillId="0" borderId="0" xfId="0" applyNumberFormat="1" applyFont="1" applyBorder="1" applyAlignment="1">
      <alignment horizontal="center"/>
    </xf>
    <xf numFmtId="0" fontId="4" fillId="3" borderId="18" xfId="0" applyFont="1" applyFill="1" applyBorder="1"/>
    <xf numFmtId="2" fontId="5" fillId="3" borderId="0" xfId="0" applyNumberFormat="1" applyFont="1" applyFill="1" applyBorder="1"/>
    <xf numFmtId="10" fontId="5" fillId="3" borderId="7" xfId="0" applyNumberFormat="1" applyFont="1" applyFill="1" applyBorder="1" applyAlignment="1">
      <alignment horizontal="center"/>
    </xf>
    <xf numFmtId="0" fontId="4" fillId="6" borderId="18" xfId="0" applyFont="1" applyFill="1" applyBorder="1"/>
    <xf numFmtId="10" fontId="5" fillId="3" borderId="0" xfId="4" applyNumberFormat="1" applyFont="1" applyFill="1" applyBorder="1"/>
    <xf numFmtId="10" fontId="10" fillId="3" borderId="8" xfId="9" applyNumberFormat="1" applyFont="1" applyFill="1" applyBorder="1" applyAlignment="1">
      <alignment horizontal="center" vertical="center"/>
    </xf>
    <xf numFmtId="0" fontId="16" fillId="3" borderId="23" xfId="0" applyFont="1" applyFill="1" applyBorder="1"/>
    <xf numFmtId="0" fontId="16" fillId="3" borderId="9" xfId="0" applyFont="1" applyFill="1" applyBorder="1"/>
    <xf numFmtId="2" fontId="16" fillId="0" borderId="7" xfId="4" applyNumberFormat="1" applyFont="1" applyFill="1" applyBorder="1" applyAlignment="1">
      <alignment horizontal="center"/>
    </xf>
    <xf numFmtId="0" fontId="4" fillId="3" borderId="0" xfId="0" applyFont="1" applyFill="1"/>
    <xf numFmtId="0" fontId="16" fillId="3" borderId="7" xfId="0" applyFont="1" applyFill="1" applyBorder="1"/>
    <xf numFmtId="0" fontId="16" fillId="3" borderId="7" xfId="13" applyFont="1" applyFill="1" applyBorder="1"/>
    <xf numFmtId="0" fontId="16" fillId="0" borderId="9" xfId="0" applyFont="1" applyBorder="1"/>
    <xf numFmtId="0" fontId="16" fillId="3" borderId="9" xfId="0" applyFont="1" applyFill="1" applyBorder="1" applyAlignment="1">
      <alignment horizontal="center"/>
    </xf>
    <xf numFmtId="0" fontId="0" fillId="3" borderId="20" xfId="0" applyFill="1" applyBorder="1"/>
    <xf numFmtId="0" fontId="4" fillId="3" borderId="7" xfId="0" applyFont="1" applyFill="1" applyBorder="1"/>
    <xf numFmtId="10" fontId="0" fillId="3" borderId="0" xfId="4" applyNumberFormat="1" applyFont="1" applyFill="1"/>
    <xf numFmtId="0" fontId="10" fillId="3" borderId="0" xfId="0" applyFont="1" applyFill="1" applyBorder="1" applyAlignment="1">
      <alignment horizontal="center"/>
    </xf>
    <xf numFmtId="2" fontId="35" fillId="0" borderId="7" xfId="0" applyNumberFormat="1" applyFont="1" applyFill="1" applyBorder="1" applyAlignment="1">
      <alignment horizontal="center" vertical="center"/>
    </xf>
    <xf numFmtId="0" fontId="4" fillId="0" borderId="0" xfId="0" applyFont="1"/>
    <xf numFmtId="0" fontId="29" fillId="3" borderId="7" xfId="0" applyFont="1" applyFill="1" applyBorder="1"/>
    <xf numFmtId="10" fontId="10" fillId="3" borderId="23" xfId="0" applyNumberFormat="1" applyFont="1" applyFill="1" applyBorder="1" applyAlignment="1">
      <alignment horizontal="center"/>
    </xf>
    <xf numFmtId="1" fontId="4" fillId="3" borderId="7" xfId="0" applyNumberFormat="1" applyFont="1" applyFill="1" applyBorder="1" applyAlignment="1">
      <alignment horizontal="center"/>
    </xf>
    <xf numFmtId="0" fontId="14" fillId="2" borderId="7" xfId="0" applyFont="1" applyFill="1" applyBorder="1" applyAlignment="1">
      <alignment horizontal="center"/>
    </xf>
    <xf numFmtId="0" fontId="14" fillId="2" borderId="20" xfId="0" applyFont="1" applyFill="1" applyBorder="1" applyAlignment="1">
      <alignment horizontal="center"/>
    </xf>
    <xf numFmtId="1" fontId="32" fillId="3" borderId="23" xfId="0" applyNumberFormat="1" applyFont="1" applyFill="1" applyBorder="1" applyAlignment="1">
      <alignment horizontal="center"/>
    </xf>
    <xf numFmtId="1" fontId="4" fillId="3" borderId="0" xfId="0" applyNumberFormat="1" applyFont="1" applyFill="1" applyAlignment="1">
      <alignment horizontal="center"/>
    </xf>
    <xf numFmtId="1" fontId="16" fillId="3" borderId="7" xfId="0" applyNumberFormat="1" applyFont="1" applyFill="1" applyBorder="1" applyAlignment="1">
      <alignment horizontal="center"/>
    </xf>
    <xf numFmtId="1" fontId="32" fillId="3" borderId="7" xfId="0" applyNumberFormat="1" applyFont="1" applyFill="1" applyBorder="1" applyAlignment="1">
      <alignment horizontal="center"/>
    </xf>
    <xf numFmtId="0" fontId="0" fillId="0" borderId="0" xfId="0" applyFont="1"/>
    <xf numFmtId="0" fontId="0" fillId="0" borderId="20" xfId="0" applyBorder="1"/>
    <xf numFmtId="0" fontId="3" fillId="3" borderId="20" xfId="0" applyFont="1" applyFill="1" applyBorder="1"/>
    <xf numFmtId="0" fontId="0" fillId="0" borderId="7" xfId="0" applyFont="1" applyBorder="1"/>
    <xf numFmtId="9" fontId="14" fillId="3" borderId="0" xfId="4" applyFont="1" applyFill="1" applyBorder="1"/>
    <xf numFmtId="10" fontId="14" fillId="3" borderId="0" xfId="4" applyNumberFormat="1" applyFont="1" applyFill="1" applyBorder="1"/>
    <xf numFmtId="0" fontId="5" fillId="4" borderId="38" xfId="0" applyFont="1" applyFill="1" applyBorder="1" applyAlignment="1">
      <alignment horizontal="center"/>
    </xf>
    <xf numFmtId="2" fontId="5" fillId="0" borderId="37" xfId="0" applyNumberFormat="1" applyFont="1" applyBorder="1" applyAlignment="1">
      <alignment horizontal="center"/>
    </xf>
    <xf numFmtId="2" fontId="14" fillId="0" borderId="0" xfId="0" applyNumberFormat="1" applyFont="1" applyFill="1" applyBorder="1" applyAlignment="1">
      <alignment horizontal="center"/>
    </xf>
    <xf numFmtId="9" fontId="16" fillId="3" borderId="0" xfId="4" applyFont="1" applyFill="1" applyBorder="1" applyAlignment="1" applyProtection="1">
      <alignment horizontal="center"/>
      <protection locked="0"/>
    </xf>
    <xf numFmtId="9" fontId="14" fillId="0" borderId="0" xfId="4" applyFont="1" applyFill="1" applyBorder="1" applyAlignment="1">
      <alignment horizontal="center"/>
    </xf>
    <xf numFmtId="9" fontId="14" fillId="0" borderId="0" xfId="4" applyFont="1" applyFill="1" applyBorder="1"/>
    <xf numFmtId="9" fontId="0" fillId="3" borderId="0" xfId="4" applyFont="1" applyFill="1" applyBorder="1"/>
    <xf numFmtId="10" fontId="14" fillId="2" borderId="0" xfId="4" applyNumberFormat="1" applyFont="1" applyFill="1" applyBorder="1"/>
    <xf numFmtId="0" fontId="5" fillId="13" borderId="13" xfId="0" applyFont="1" applyFill="1" applyBorder="1" applyAlignment="1">
      <alignment horizontal="left"/>
    </xf>
    <xf numFmtId="0" fontId="5" fillId="13" borderId="7" xfId="0" applyFont="1" applyFill="1" applyBorder="1" applyAlignment="1">
      <alignment horizontal="left"/>
    </xf>
    <xf numFmtId="10" fontId="16" fillId="13" borderId="16" xfId="4" applyNumberFormat="1" applyFont="1" applyFill="1" applyBorder="1" applyAlignment="1">
      <alignment horizontal="center"/>
    </xf>
    <xf numFmtId="0" fontId="14" fillId="7" borderId="7" xfId="0" applyFont="1" applyFill="1" applyBorder="1" applyAlignment="1">
      <alignment horizontal="left"/>
    </xf>
    <xf numFmtId="0" fontId="5" fillId="7" borderId="7" xfId="0" applyFont="1" applyFill="1" applyBorder="1" applyAlignment="1">
      <alignment horizontal="left"/>
    </xf>
    <xf numFmtId="2" fontId="5" fillId="7" borderId="7" xfId="0" applyNumberFormat="1" applyFont="1" applyFill="1" applyBorder="1" applyAlignment="1">
      <alignment horizontal="center"/>
    </xf>
    <xf numFmtId="10" fontId="14" fillId="7" borderId="7" xfId="0" applyNumberFormat="1" applyFont="1" applyFill="1" applyBorder="1"/>
    <xf numFmtId="0" fontId="4" fillId="7" borderId="18" xfId="0" applyFont="1" applyFill="1" applyBorder="1"/>
    <xf numFmtId="10" fontId="5" fillId="7" borderId="7" xfId="0" applyNumberFormat="1" applyFont="1" applyFill="1" applyBorder="1" applyAlignment="1">
      <alignment horizontal="center"/>
    </xf>
    <xf numFmtId="0" fontId="5" fillId="7" borderId="13" xfId="0" applyFont="1" applyFill="1" applyBorder="1" applyAlignment="1">
      <alignment horizontal="left"/>
    </xf>
    <xf numFmtId="10" fontId="5" fillId="7" borderId="7" xfId="0" applyNumberFormat="1" applyFont="1" applyFill="1" applyBorder="1"/>
    <xf numFmtId="0" fontId="5" fillId="7" borderId="0" xfId="0" applyFont="1" applyFill="1"/>
    <xf numFmtId="0" fontId="5" fillId="7" borderId="11" xfId="0" applyFont="1" applyFill="1" applyBorder="1" applyAlignment="1">
      <alignment horizontal="left"/>
    </xf>
    <xf numFmtId="10" fontId="5" fillId="0" borderId="9" xfId="0" applyNumberFormat="1" applyFont="1" applyBorder="1"/>
    <xf numFmtId="10" fontId="14" fillId="0" borderId="0" xfId="0" applyNumberFormat="1" applyFont="1"/>
    <xf numFmtId="10" fontId="3" fillId="7" borderId="7" xfId="4" applyNumberFormat="1" applyFont="1" applyFill="1" applyBorder="1"/>
    <xf numFmtId="2" fontId="14" fillId="7" borderId="7" xfId="0" applyNumberFormat="1" applyFont="1" applyFill="1" applyBorder="1" applyAlignment="1">
      <alignment horizontal="center"/>
    </xf>
    <xf numFmtId="0" fontId="14" fillId="7" borderId="7" xfId="2" applyFont="1" applyFill="1" applyBorder="1" applyAlignment="1">
      <alignment horizontal="left"/>
    </xf>
    <xf numFmtId="2" fontId="14" fillId="7" borderId="0" xfId="0" applyNumberFormat="1" applyFont="1" applyFill="1" applyBorder="1" applyAlignment="1">
      <alignment horizontal="center"/>
    </xf>
    <xf numFmtId="9" fontId="14" fillId="7" borderId="0" xfId="4" applyFont="1" applyFill="1" applyBorder="1"/>
    <xf numFmtId="0" fontId="5" fillId="7" borderId="7" xfId="0" applyFont="1" applyFill="1" applyBorder="1" applyAlignment="1">
      <alignment horizontal="center"/>
    </xf>
    <xf numFmtId="10" fontId="14" fillId="7" borderId="7" xfId="4" applyNumberFormat="1" applyFont="1" applyFill="1" applyBorder="1"/>
    <xf numFmtId="0" fontId="37" fillId="3" borderId="0" xfId="0" applyFont="1" applyFill="1" applyAlignment="1">
      <alignment vertical="center" wrapText="1"/>
    </xf>
    <xf numFmtId="0" fontId="38" fillId="3" borderId="0" xfId="7" applyFont="1" applyFill="1" applyAlignment="1">
      <alignment horizontal="center"/>
    </xf>
    <xf numFmtId="0" fontId="21" fillId="3" borderId="0" xfId="0" applyFont="1" applyFill="1"/>
    <xf numFmtId="0" fontId="39" fillId="3" borderId="0" xfId="7" applyFont="1" applyFill="1" applyAlignment="1">
      <alignment vertical="center"/>
    </xf>
    <xf numFmtId="4" fontId="8" fillId="3" borderId="0" xfId="0" applyNumberFormat="1" applyFont="1" applyFill="1" applyAlignment="1">
      <alignment horizontal="right" vertical="top" wrapText="1"/>
    </xf>
    <xf numFmtId="0" fontId="38" fillId="3" borderId="0" xfId="7" applyFont="1" applyFill="1"/>
    <xf numFmtId="0" fontId="8" fillId="3" borderId="0" xfId="0" applyFont="1" applyFill="1" applyAlignment="1">
      <alignment vertical="top" wrapText="1"/>
    </xf>
    <xf numFmtId="0" fontId="8" fillId="3" borderId="0" xfId="7" applyFont="1" applyFill="1" applyAlignment="1">
      <alignment horizontal="center" vertical="top"/>
    </xf>
    <xf numFmtId="0" fontId="37" fillId="3" borderId="0" xfId="7" applyFont="1" applyFill="1" applyAlignment="1">
      <alignment horizontal="center" vertical="center"/>
    </xf>
    <xf numFmtId="0" fontId="8" fillId="3" borderId="0" xfId="7" applyFont="1" applyFill="1" applyAlignment="1">
      <alignment horizontal="center" vertical="top" wrapText="1"/>
    </xf>
    <xf numFmtId="0" fontId="8" fillId="3" borderId="0" xfId="0" applyFont="1" applyFill="1" applyAlignment="1">
      <alignment horizontal="right" vertical="top" wrapText="1"/>
    </xf>
    <xf numFmtId="0" fontId="36" fillId="3" borderId="0" xfId="0" applyFont="1" applyFill="1"/>
    <xf numFmtId="2" fontId="8" fillId="3" borderId="0" xfId="0" applyNumberFormat="1" applyFont="1" applyFill="1" applyAlignment="1">
      <alignment horizontal="right" vertical="top" wrapText="1"/>
    </xf>
    <xf numFmtId="4" fontId="8" fillId="3" borderId="0" xfId="7" applyNumberFormat="1" applyFont="1" applyFill="1" applyAlignment="1">
      <alignment horizontal="center" vertical="top"/>
    </xf>
    <xf numFmtId="0" fontId="41" fillId="3" borderId="0" xfId="0" applyFont="1" applyFill="1" applyAlignment="1">
      <alignment horizontal="right" vertical="top" wrapText="1"/>
    </xf>
    <xf numFmtId="0" fontId="39" fillId="3" borderId="0" xfId="0" applyFont="1" applyFill="1" applyAlignment="1">
      <alignment horizontal="right" vertical="top" wrapText="1"/>
    </xf>
    <xf numFmtId="0" fontId="41" fillId="3" borderId="0" xfId="0" applyFont="1" applyFill="1" applyAlignment="1">
      <alignment vertical="top" wrapText="1"/>
    </xf>
    <xf numFmtId="4" fontId="21" fillId="3" borderId="0" xfId="0" applyNumberFormat="1" applyFont="1" applyFill="1"/>
    <xf numFmtId="0" fontId="32" fillId="3" borderId="0" xfId="0" applyFont="1" applyFill="1"/>
    <xf numFmtId="0" fontId="39" fillId="3" borderId="0" xfId="0" applyFont="1" applyFill="1" applyAlignment="1">
      <alignment horizontal="left" vertical="top" wrapText="1"/>
    </xf>
    <xf numFmtId="0" fontId="42" fillId="3" borderId="0" xfId="0" applyFont="1" applyFill="1" applyAlignment="1">
      <alignment horizontal="left" vertical="top" wrapText="1"/>
    </xf>
    <xf numFmtId="0" fontId="36" fillId="14" borderId="7" xfId="7" applyFont="1" applyFill="1" applyBorder="1" applyAlignment="1">
      <alignment horizontal="center" vertical="center"/>
    </xf>
    <xf numFmtId="0" fontId="37" fillId="14" borderId="7" xfId="7" applyFont="1" applyFill="1" applyBorder="1" applyAlignment="1">
      <alignment horizontal="center" vertical="center"/>
    </xf>
    <xf numFmtId="0" fontId="39" fillId="3" borderId="7" xfId="7" applyFont="1" applyFill="1" applyBorder="1" applyAlignment="1">
      <alignment vertical="center"/>
    </xf>
    <xf numFmtId="0" fontId="40" fillId="0" borderId="7" xfId="0" applyFont="1" applyBorder="1" applyAlignment="1">
      <alignment vertical="top" wrapText="1"/>
    </xf>
    <xf numFmtId="2" fontId="0" fillId="0" borderId="7" xfId="0" applyNumberFormat="1" applyBorder="1"/>
    <xf numFmtId="0" fontId="6" fillId="0" borderId="7" xfId="0" applyFont="1" applyBorder="1" applyAlignment="1">
      <alignment vertical="top" wrapText="1"/>
    </xf>
    <xf numFmtId="0" fontId="8" fillId="3" borderId="7" xfId="0" applyFont="1" applyFill="1" applyBorder="1" applyAlignment="1">
      <alignment vertical="top" wrapText="1"/>
    </xf>
    <xf numFmtId="4" fontId="8" fillId="3" borderId="7" xfId="0" applyNumberFormat="1" applyFont="1" applyFill="1" applyBorder="1" applyAlignment="1">
      <alignment horizontal="right" vertical="top" wrapText="1"/>
    </xf>
    <xf numFmtId="2" fontId="14" fillId="2" borderId="7" xfId="0" applyNumberFormat="1" applyFont="1" applyFill="1" applyBorder="1" applyAlignment="1">
      <alignment horizontal="center"/>
    </xf>
    <xf numFmtId="9" fontId="0" fillId="0" borderId="0" xfId="0" applyNumberFormat="1"/>
    <xf numFmtId="10" fontId="0" fillId="0" borderId="0" xfId="0" applyNumberFormat="1"/>
    <xf numFmtId="10" fontId="10" fillId="3" borderId="18" xfId="0" applyNumberFormat="1" applyFont="1" applyFill="1" applyBorder="1" applyAlignment="1">
      <alignment horizontal="center"/>
    </xf>
    <xf numFmtId="10" fontId="14" fillId="0" borderId="0" xfId="4" applyNumberFormat="1" applyFont="1" applyFill="1"/>
    <xf numFmtId="2" fontId="10" fillId="3" borderId="7" xfId="13" applyNumberFormat="1" applyFont="1" applyFill="1" applyBorder="1" applyAlignment="1">
      <alignment horizontal="center"/>
    </xf>
    <xf numFmtId="2" fontId="10" fillId="3" borderId="23" xfId="0" applyNumberFormat="1" applyFont="1" applyFill="1" applyBorder="1" applyAlignment="1">
      <alignment horizontal="center"/>
    </xf>
    <xf numFmtId="2" fontId="14" fillId="0" borderId="0" xfId="0" applyNumberFormat="1" applyFont="1" applyFill="1" applyAlignment="1">
      <alignment horizontal="center"/>
    </xf>
    <xf numFmtId="10" fontId="17" fillId="2" borderId="7" xfId="0" applyNumberFormat="1" applyFont="1" applyFill="1" applyBorder="1" applyAlignment="1">
      <alignment horizontal="center" vertical="center"/>
    </xf>
    <xf numFmtId="0" fontId="16" fillId="0" borderId="0" xfId="2" applyFont="1" applyFill="1" applyBorder="1" applyAlignment="1" applyProtection="1">
      <alignment horizontal="center"/>
      <protection locked="0"/>
    </xf>
    <xf numFmtId="0" fontId="3" fillId="2" borderId="23" xfId="0" applyFont="1" applyFill="1" applyBorder="1"/>
    <xf numFmtId="0" fontId="0" fillId="2" borderId="7" xfId="0" applyFill="1" applyBorder="1"/>
    <xf numFmtId="0" fontId="3" fillId="2" borderId="9" xfId="13" applyFill="1" applyBorder="1"/>
    <xf numFmtId="1" fontId="10" fillId="2" borderId="23" xfId="0" applyNumberFormat="1" applyFont="1" applyFill="1" applyBorder="1" applyAlignment="1">
      <alignment horizontal="center"/>
    </xf>
    <xf numFmtId="1" fontId="10" fillId="2" borderId="7" xfId="0" applyNumberFormat="1" applyFont="1" applyFill="1" applyBorder="1" applyAlignment="1">
      <alignment horizontal="center"/>
    </xf>
    <xf numFmtId="0" fontId="13" fillId="3" borderId="7" xfId="14" applyFill="1" applyBorder="1"/>
    <xf numFmtId="0" fontId="13" fillId="0" borderId="7" xfId="14" applyBorder="1"/>
    <xf numFmtId="2" fontId="14" fillId="0" borderId="0" xfId="4" applyNumberFormat="1" applyFont="1" applyFill="1"/>
    <xf numFmtId="2" fontId="14" fillId="0" borderId="0" xfId="4" applyNumberFormat="1" applyFont="1" applyFill="1" applyAlignment="1">
      <alignment horizontal="center"/>
    </xf>
    <xf numFmtId="0" fontId="3" fillId="3" borderId="23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3" fillId="0" borderId="9" xfId="0" applyFont="1" applyBorder="1" applyAlignment="1">
      <alignment horizontal="center"/>
    </xf>
    <xf numFmtId="1" fontId="0" fillId="7" borderId="0" xfId="0" applyNumberFormat="1" applyFill="1" applyBorder="1" applyAlignment="1">
      <alignment horizontal="center"/>
    </xf>
    <xf numFmtId="1" fontId="0" fillId="3" borderId="0" xfId="0" applyNumberFormat="1" applyFill="1" applyBorder="1" applyAlignment="1">
      <alignment horizontal="center"/>
    </xf>
    <xf numFmtId="1" fontId="0" fillId="7" borderId="7" xfId="0" applyNumberFormat="1" applyFill="1" applyBorder="1" applyAlignment="1">
      <alignment horizontal="center"/>
    </xf>
    <xf numFmtId="2" fontId="0" fillId="3" borderId="0" xfId="0" applyNumberFormat="1" applyFill="1"/>
    <xf numFmtId="10" fontId="0" fillId="3" borderId="0" xfId="16" applyNumberFormat="1" applyFont="1" applyFill="1"/>
    <xf numFmtId="10" fontId="17" fillId="0" borderId="23" xfId="0" applyNumberFormat="1" applyFont="1" applyFill="1" applyBorder="1" applyAlignment="1">
      <alignment horizontal="center" vertical="center"/>
    </xf>
    <xf numFmtId="2" fontId="17" fillId="0" borderId="23" xfId="0" applyNumberFormat="1" applyFont="1" applyFill="1" applyBorder="1" applyAlignment="1">
      <alignment horizontal="center" vertical="center"/>
    </xf>
    <xf numFmtId="0" fontId="5" fillId="4" borderId="20" xfId="2" applyFont="1" applyFill="1" applyBorder="1" applyAlignment="1" applyProtection="1">
      <alignment horizontal="center"/>
      <protection locked="0"/>
    </xf>
    <xf numFmtId="2" fontId="8" fillId="0" borderId="7" xfId="0" applyNumberFormat="1" applyFont="1" applyBorder="1" applyAlignment="1">
      <alignment horizontal="center"/>
    </xf>
    <xf numFmtId="9" fontId="8" fillId="3" borderId="0" xfId="0" applyNumberFormat="1" applyFont="1" applyFill="1"/>
    <xf numFmtId="10" fontId="8" fillId="3" borderId="7" xfId="0" applyNumberFormat="1" applyFont="1" applyFill="1" applyBorder="1" applyAlignment="1">
      <alignment horizontal="center"/>
    </xf>
    <xf numFmtId="10" fontId="10" fillId="3" borderId="7" xfId="4" applyNumberFormat="1" applyFont="1" applyFill="1" applyBorder="1" applyAlignment="1">
      <alignment horizontal="center"/>
    </xf>
    <xf numFmtId="10" fontId="8" fillId="3" borderId="0" xfId="0" applyNumberFormat="1" applyFont="1" applyFill="1"/>
    <xf numFmtId="0" fontId="8" fillId="3" borderId="0" xfId="0" applyFont="1" applyFill="1"/>
    <xf numFmtId="10" fontId="21" fillId="0" borderId="7" xfId="0" applyNumberFormat="1" applyFont="1" applyBorder="1" applyAlignment="1">
      <alignment horizontal="center"/>
    </xf>
    <xf numFmtId="10" fontId="8" fillId="3" borderId="0" xfId="4" applyNumberFormat="1" applyFont="1" applyFill="1" applyBorder="1" applyAlignment="1">
      <alignment horizontal="center"/>
    </xf>
    <xf numFmtId="10" fontId="8" fillId="3" borderId="0" xfId="0" applyNumberFormat="1" applyFont="1" applyFill="1" applyAlignment="1">
      <alignment horizontal="center"/>
    </xf>
    <xf numFmtId="10" fontId="8" fillId="0" borderId="0" xfId="4" applyNumberFormat="1" applyFont="1" applyFill="1" applyBorder="1"/>
    <xf numFmtId="0" fontId="14" fillId="0" borderId="7" xfId="0" applyFont="1" applyBorder="1" applyAlignment="1">
      <alignment horizontal="left"/>
    </xf>
    <xf numFmtId="0" fontId="8" fillId="0" borderId="0" xfId="0" applyFont="1"/>
    <xf numFmtId="0" fontId="11" fillId="3" borderId="0" xfId="0" applyFont="1" applyFill="1"/>
    <xf numFmtId="0" fontId="8" fillId="7" borderId="0" xfId="0" applyFont="1" applyFill="1"/>
    <xf numFmtId="0" fontId="0" fillId="0" borderId="18" xfId="0" applyBorder="1"/>
    <xf numFmtId="9" fontId="14" fillId="3" borderId="0" xfId="0" applyNumberFormat="1" applyFont="1" applyFill="1"/>
    <xf numFmtId="0" fontId="0" fillId="6" borderId="7" xfId="0" applyFill="1" applyBorder="1"/>
    <xf numFmtId="0" fontId="14" fillId="3" borderId="7" xfId="0" applyFont="1" applyFill="1" applyBorder="1"/>
    <xf numFmtId="0" fontId="14" fillId="3" borderId="20" xfId="0" applyFont="1" applyFill="1" applyBorder="1" applyAlignment="1">
      <alignment horizontal="left"/>
    </xf>
    <xf numFmtId="0" fontId="4" fillId="4" borderId="7" xfId="0" applyFont="1" applyFill="1" applyBorder="1"/>
    <xf numFmtId="2" fontId="11" fillId="4" borderId="7" xfId="0" applyNumberFormat="1" applyFont="1" applyFill="1" applyBorder="1" applyAlignment="1">
      <alignment horizontal="center"/>
    </xf>
    <xf numFmtId="0" fontId="4" fillId="4" borderId="18" xfId="0" applyFont="1" applyFill="1" applyBorder="1"/>
    <xf numFmtId="10" fontId="32" fillId="4" borderId="7" xfId="4" applyNumberFormat="1" applyFont="1" applyFill="1" applyBorder="1" applyAlignment="1">
      <alignment horizontal="center"/>
    </xf>
    <xf numFmtId="2" fontId="5" fillId="4" borderId="7" xfId="0" applyNumberFormat="1" applyFont="1" applyFill="1" applyBorder="1" applyAlignment="1">
      <alignment horizontal="center"/>
    </xf>
    <xf numFmtId="10" fontId="32" fillId="4" borderId="7" xfId="4" applyNumberFormat="1" applyFont="1" applyFill="1" applyBorder="1"/>
    <xf numFmtId="10" fontId="5" fillId="4" borderId="7" xfId="0" applyNumberFormat="1" applyFont="1" applyFill="1" applyBorder="1"/>
    <xf numFmtId="0" fontId="5" fillId="4" borderId="20" xfId="0" applyFont="1" applyFill="1" applyBorder="1" applyAlignment="1">
      <alignment horizontal="left"/>
    </xf>
    <xf numFmtId="2" fontId="5" fillId="4" borderId="7" xfId="0" applyNumberFormat="1" applyFont="1" applyFill="1" applyBorder="1"/>
    <xf numFmtId="0" fontId="5" fillId="4" borderId="7" xfId="0" applyFont="1" applyFill="1" applyBorder="1"/>
    <xf numFmtId="10" fontId="5" fillId="4" borderId="7" xfId="4" applyNumberFormat="1" applyFont="1" applyFill="1" applyBorder="1"/>
    <xf numFmtId="0" fontId="39" fillId="3" borderId="0" xfId="0" applyFont="1" applyFill="1" applyAlignment="1">
      <alignment horizontal="left" vertical="top" wrapText="1"/>
    </xf>
    <xf numFmtId="0" fontId="36" fillId="14" borderId="7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31" xfId="0" applyBorder="1" applyAlignment="1">
      <alignment horizontal="left" vertical="top" wrapText="1"/>
    </xf>
    <xf numFmtId="0" fontId="0" fillId="10" borderId="32" xfId="0" applyFill="1" applyBorder="1" applyAlignment="1">
      <alignment horizontal="center"/>
    </xf>
    <xf numFmtId="0" fontId="0" fillId="10" borderId="33" xfId="0" applyFill="1" applyBorder="1" applyAlignment="1">
      <alignment horizontal="center"/>
    </xf>
    <xf numFmtId="0" fontId="0" fillId="10" borderId="34" xfId="0" applyFill="1" applyBorder="1" applyAlignment="1">
      <alignment horizontal="center"/>
    </xf>
  </cellXfs>
  <cellStyles count="17">
    <cellStyle name="Comma" xfId="16" builtinId="3"/>
    <cellStyle name="Comma 6" xfId="3" xr:uid="{02CA124B-6531-4C46-986F-9EFBE4DBF77A}"/>
    <cellStyle name="Heading 1 2" xfId="1" xr:uid="{61D1FBD4-9DBC-4C82-8A84-87AB8876449B}"/>
    <cellStyle name="Hyperlink" xfId="14" builtinId="8"/>
    <cellStyle name="Hyperlink 2" xfId="12" xr:uid="{8FCA0BB2-7D19-49DB-81A7-B82D7E4D54DC}"/>
    <cellStyle name="Normal" xfId="0" builtinId="0"/>
    <cellStyle name="Normal 2" xfId="2" xr:uid="{72748899-457E-4E41-8895-0861808765D1}"/>
    <cellStyle name="Normal 2 2 2" xfId="13" xr:uid="{32A5B143-38E8-4AAA-AC9A-A92CBB93226C}"/>
    <cellStyle name="Normal 3" xfId="11" xr:uid="{9F0CFD32-A9FA-4142-9BC0-DD2B43550F7E}"/>
    <cellStyle name="Normal 4" xfId="7" xr:uid="{7516C040-AADD-4652-B690-4BFE26206DD2}"/>
    <cellStyle name="Normal 5" xfId="5" xr:uid="{E5E0F8B5-F405-4334-8397-96451E09C89B}"/>
    <cellStyle name="Normal 7" xfId="9" xr:uid="{B56B1134-0898-4EE7-A3F3-F904E40E2561}"/>
    <cellStyle name="Normal 7 2" xfId="15" xr:uid="{AA6E93A3-051E-4D80-BF58-18D6D1A98C42}"/>
    <cellStyle name="Percent" xfId="4" builtinId="5"/>
    <cellStyle name="Percent 2" xfId="6" xr:uid="{DF55F27F-5369-4E77-B1B7-6BD380D52C28}"/>
    <cellStyle name="Percent 3" xfId="10" xr:uid="{947D1FC9-BE73-4292-88D0-3AB6DD40A352}"/>
    <cellStyle name="Style 34" xfId="8" xr:uid="{8C627648-1928-484A-92FA-64DE00E2E56B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14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666750</xdr:colOff>
      <xdr:row>24</xdr:row>
      <xdr:rowOff>90227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D027F8-801A-424F-A69F-491C36A39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10550" cy="46622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609600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994E93-A531-490C-A98C-286EC1359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96000" cy="457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cis.com/explore/resources/news/2018/10/04/10263759/chemical-profile-europe-epoxy-resins/" TargetMode="External"/><Relationship Id="rId2" Type="http://schemas.openxmlformats.org/officeDocument/2006/relationships/hyperlink" Target="http://pdf.dfcfw.com/pdf/H3_AP201803291114112027_1.pdf" TargetMode="External"/><Relationship Id="rId1" Type="http://schemas.openxmlformats.org/officeDocument/2006/relationships/hyperlink" Target="https://www.asahi-kasei.com/ir/library/presentation/pdf/140225eng.pdf" TargetMode="External"/><Relationship Id="rId5" Type="http://schemas.openxmlformats.org/officeDocument/2006/relationships/printerSettings" Target="../printerSettings/printerSettings11.bin"/><Relationship Id="rId4" Type="http://schemas.openxmlformats.org/officeDocument/2006/relationships/hyperlink" Target="https://www.npc.com.tw/j2npc/enus/proddoc/Epoxy%20Resin/NAN%20YA%20EPOXY%20CATALOG?docid=F000000360&amp;pdid=F00000036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8D0D9-B234-4610-AF11-0574EF5D2794}">
  <dimension ref="A1"/>
  <sheetViews>
    <sheetView zoomScaleNormal="100" workbookViewId="0">
      <selection activeCell="N13" sqref="N13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D671B-DFC7-4E1D-85E2-8D2770080CB5}">
  <dimension ref="A1:I37"/>
  <sheetViews>
    <sheetView zoomScale="85" zoomScaleNormal="85" workbookViewId="0">
      <selection activeCell="C22" sqref="C22"/>
    </sheetView>
  </sheetViews>
  <sheetFormatPr defaultColWidth="9" defaultRowHeight="14.25"/>
  <cols>
    <col min="1" max="1" width="29" style="117" bestFit="1" customWidth="1"/>
    <col min="2" max="2" width="27.28515625" style="117" bestFit="1" customWidth="1"/>
    <col min="3" max="3" width="42.28515625" style="117" customWidth="1"/>
    <col min="4" max="16384" width="9" style="117"/>
  </cols>
  <sheetData>
    <row r="1" spans="1:3" ht="15" customHeight="1">
      <c r="A1" s="118" t="s">
        <v>176</v>
      </c>
    </row>
    <row r="3" spans="1:3" ht="15" customHeight="1">
      <c r="A3" s="118" t="s">
        <v>177</v>
      </c>
    </row>
    <row r="4" spans="1:3" ht="15" customHeight="1">
      <c r="A4" s="118" t="s">
        <v>178</v>
      </c>
      <c r="B4" s="117" t="s">
        <v>213</v>
      </c>
    </row>
    <row r="5" spans="1:3" ht="15" customHeight="1">
      <c r="A5" s="118" t="s">
        <v>179</v>
      </c>
      <c r="B5" s="117" t="s">
        <v>204</v>
      </c>
    </row>
    <row r="6" spans="1:3" ht="15" customHeight="1">
      <c r="A6" s="118" t="s">
        <v>180</v>
      </c>
      <c r="B6" s="117" t="s">
        <v>181</v>
      </c>
    </row>
    <row r="7" spans="1:3" ht="15" customHeight="1">
      <c r="A7" s="118" t="s">
        <v>182</v>
      </c>
      <c r="B7" s="119" t="s">
        <v>208</v>
      </c>
    </row>
    <row r="8" spans="1:3" ht="15" customHeight="1">
      <c r="A8" s="118" t="s">
        <v>183</v>
      </c>
    </row>
    <row r="9" spans="1:3" ht="15" customHeight="1">
      <c r="A9" s="118" t="s">
        <v>184</v>
      </c>
      <c r="B9" s="120"/>
    </row>
    <row r="10" spans="1:3" ht="15" customHeight="1">
      <c r="A10" s="118" t="s">
        <v>185</v>
      </c>
      <c r="B10" s="121"/>
    </row>
    <row r="12" spans="1:3" ht="15" customHeight="1">
      <c r="A12" s="118" t="s">
        <v>186</v>
      </c>
    </row>
    <row r="14" spans="1:3" ht="15" customHeight="1">
      <c r="A14" s="118" t="s">
        <v>187</v>
      </c>
      <c r="B14" s="118" t="s">
        <v>188</v>
      </c>
      <c r="C14" s="118" t="s">
        <v>189</v>
      </c>
    </row>
    <row r="16" spans="1:3" ht="15" customHeight="1">
      <c r="A16" s="122" t="s">
        <v>116</v>
      </c>
      <c r="B16" s="117" t="s">
        <v>190</v>
      </c>
      <c r="C16" s="123"/>
    </row>
    <row r="17" spans="1:9" ht="15" customHeight="1">
      <c r="C17" s="122"/>
    </row>
    <row r="18" spans="1:9" ht="15" customHeight="1">
      <c r="A18" s="118" t="s">
        <v>191</v>
      </c>
    </row>
    <row r="19" spans="1:9" ht="15" customHeight="1">
      <c r="A19" s="118"/>
    </row>
    <row r="21" spans="1:9" ht="15" customHeight="1">
      <c r="A21" s="124" t="s">
        <v>194</v>
      </c>
      <c r="B21" s="125" t="s">
        <v>195</v>
      </c>
      <c r="C21" s="118"/>
      <c r="D21" s="118"/>
      <c r="E21" s="118"/>
      <c r="F21" s="118"/>
      <c r="G21" s="118"/>
      <c r="H21" s="118"/>
      <c r="I21" s="118"/>
    </row>
    <row r="22" spans="1:9" ht="15" customHeight="1">
      <c r="A22" s="124"/>
      <c r="B22" s="125" t="s">
        <v>196</v>
      </c>
      <c r="C22" s="118"/>
      <c r="D22" s="118"/>
      <c r="E22" s="118"/>
      <c r="F22" s="118"/>
      <c r="G22" s="118"/>
      <c r="H22" s="118"/>
      <c r="I22" s="118"/>
    </row>
    <row r="23" spans="1:9" ht="15" customHeight="1">
      <c r="A23" s="124"/>
      <c r="B23" s="125" t="s">
        <v>197</v>
      </c>
      <c r="C23" s="118"/>
      <c r="D23" s="118"/>
      <c r="E23" s="118"/>
      <c r="F23" s="118"/>
      <c r="G23" s="118"/>
      <c r="H23" s="118"/>
      <c r="I23" s="118"/>
    </row>
    <row r="24" spans="1:9" ht="15" customHeight="1">
      <c r="A24" s="124"/>
      <c r="B24" s="125" t="s">
        <v>198</v>
      </c>
      <c r="C24" s="118"/>
      <c r="D24" s="118"/>
      <c r="E24" s="118"/>
      <c r="F24" s="118"/>
      <c r="G24" s="118"/>
      <c r="H24" s="118"/>
      <c r="I24" s="118"/>
    </row>
    <row r="25" spans="1:9" ht="15" customHeight="1">
      <c r="A25" s="124"/>
      <c r="B25" s="125" t="s">
        <v>199</v>
      </c>
      <c r="C25" s="118"/>
      <c r="D25" s="118"/>
      <c r="E25" s="118"/>
      <c r="F25" s="118"/>
      <c r="G25" s="118"/>
      <c r="H25" s="118"/>
      <c r="I25" s="118"/>
    </row>
    <row r="26" spans="1:9" ht="15" customHeight="1">
      <c r="A26" s="124"/>
      <c r="B26" s="125" t="s">
        <v>200</v>
      </c>
      <c r="C26" s="118"/>
      <c r="D26" s="118"/>
      <c r="E26" s="118"/>
      <c r="F26" s="118"/>
      <c r="G26" s="118"/>
      <c r="H26" s="118"/>
      <c r="I26" s="118"/>
    </row>
    <row r="27" spans="1:9" ht="15" customHeight="1">
      <c r="B27" s="125" t="s">
        <v>201</v>
      </c>
    </row>
    <row r="29" spans="1:9" ht="15" customHeight="1">
      <c r="A29" s="118" t="s">
        <v>202</v>
      </c>
      <c r="C29" s="117" t="s">
        <v>192</v>
      </c>
    </row>
    <row r="32" spans="1:9" ht="15" customHeight="1">
      <c r="A32" s="118" t="s">
        <v>203</v>
      </c>
    </row>
    <row r="35" spans="1:2" ht="15" customHeight="1">
      <c r="A35" s="118" t="s">
        <v>193</v>
      </c>
    </row>
    <row r="36" spans="1:2" ht="15" customHeight="1">
      <c r="B36" s="117" t="s">
        <v>209</v>
      </c>
    </row>
    <row r="37" spans="1:2" ht="15" customHeight="1">
      <c r="B37" s="117" t="s">
        <v>210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62B6-AE23-41F7-A133-5165C19D93B2}">
  <dimension ref="A1:XFC97"/>
  <sheetViews>
    <sheetView tabSelected="1" zoomScale="85" zoomScaleNormal="85" workbookViewId="0">
      <selection activeCell="N11" sqref="N11"/>
    </sheetView>
  </sheetViews>
  <sheetFormatPr defaultColWidth="9" defaultRowHeight="15"/>
  <cols>
    <col min="1" max="1" width="11.5703125" style="1" bestFit="1" customWidth="1"/>
    <col min="2" max="2" width="12.28515625" style="1" bestFit="1" customWidth="1"/>
    <col min="3" max="3" width="30.85546875" style="1" customWidth="1"/>
    <col min="4" max="16384" width="9" style="1"/>
  </cols>
  <sheetData>
    <row r="1" spans="1:16383">
      <c r="A1" s="27" t="s">
        <v>31</v>
      </c>
      <c r="B1" s="27" t="s">
        <v>15</v>
      </c>
      <c r="C1" s="27" t="s">
        <v>27</v>
      </c>
      <c r="D1" s="27">
        <v>2015</v>
      </c>
      <c r="E1" s="27">
        <v>2016</v>
      </c>
      <c r="F1" s="27">
        <v>2017</v>
      </c>
      <c r="G1" s="27">
        <v>2018</v>
      </c>
      <c r="H1" s="27">
        <v>2019</v>
      </c>
      <c r="I1" s="27">
        <v>2020</v>
      </c>
      <c r="J1" s="27" t="s">
        <v>30</v>
      </c>
      <c r="K1" s="27" t="s">
        <v>3</v>
      </c>
      <c r="L1" s="27" t="s">
        <v>4</v>
      </c>
      <c r="M1" s="27" t="s">
        <v>5</v>
      </c>
      <c r="N1" s="27" t="s">
        <v>6</v>
      </c>
      <c r="O1" s="27" t="s">
        <v>7</v>
      </c>
      <c r="P1" s="27" t="s">
        <v>8</v>
      </c>
      <c r="Q1" s="27" t="s">
        <v>9</v>
      </c>
      <c r="R1" s="27" t="s">
        <v>10</v>
      </c>
      <c r="S1" s="27" t="s">
        <v>16</v>
      </c>
    </row>
    <row r="2" spans="1:16383">
      <c r="A2" s="127" t="s">
        <v>32</v>
      </c>
      <c r="B2" s="127" t="s">
        <v>33</v>
      </c>
      <c r="C2" s="176" t="str">
        <f>' Capacity by Location'!D2</f>
        <v>Kukdo Chemical India Pvt. Ltd.</v>
      </c>
      <c r="D2" s="147">
        <f>' Capacity by Location'!E2</f>
        <v>0</v>
      </c>
      <c r="E2" s="147">
        <f>' Capacity by Location'!F2</f>
        <v>0</v>
      </c>
      <c r="F2" s="147">
        <f>' Capacity by Location'!G2</f>
        <v>0</v>
      </c>
      <c r="G2" s="147">
        <f>' Capacity by Location'!H2</f>
        <v>0</v>
      </c>
      <c r="H2" s="147">
        <f>' Capacity by Location'!I2</f>
        <v>0</v>
      </c>
      <c r="I2" s="147">
        <f>' Capacity by Location'!J2</f>
        <v>40</v>
      </c>
      <c r="J2" s="147">
        <f>' Capacity by Location'!K2</f>
        <v>40</v>
      </c>
      <c r="K2" s="147">
        <f>' Capacity by Location'!L2</f>
        <v>40</v>
      </c>
      <c r="L2" s="147">
        <f>' Capacity by Location'!M2</f>
        <v>40</v>
      </c>
      <c r="M2" s="147">
        <f>' Capacity by Location'!N2</f>
        <v>100</v>
      </c>
      <c r="N2" s="147">
        <f>' Capacity by Location'!O2</f>
        <v>100</v>
      </c>
      <c r="O2" s="147">
        <f>' Capacity by Location'!P2</f>
        <v>100</v>
      </c>
      <c r="P2" s="147">
        <f>' Capacity by Location'!Q2</f>
        <v>100</v>
      </c>
      <c r="Q2" s="147">
        <f>' Capacity by Location'!R2</f>
        <v>100</v>
      </c>
      <c r="R2" s="147">
        <f>' Capacity by Location'!S2</f>
        <v>100</v>
      </c>
      <c r="S2" s="147">
        <f>' Capacity by Location'!T2</f>
        <v>100</v>
      </c>
    </row>
    <row r="3" spans="1:16383">
      <c r="A3" s="127" t="s">
        <v>32</v>
      </c>
      <c r="B3" s="127" t="s">
        <v>33</v>
      </c>
      <c r="C3" s="176" t="str">
        <f>' Capacity by Location'!D3</f>
        <v>Grasim Industries Ltd.</v>
      </c>
      <c r="D3" s="358">
        <f>' Capacity by Location'!E3</f>
        <v>44</v>
      </c>
      <c r="E3" s="358">
        <f>' Capacity by Location'!F3</f>
        <v>44</v>
      </c>
      <c r="F3" s="358">
        <f>' Capacity by Location'!G3</f>
        <v>44</v>
      </c>
      <c r="G3" s="358">
        <f>' Capacity by Location'!H3</f>
        <v>61</v>
      </c>
      <c r="H3" s="358">
        <f>' Capacity by Location'!I3</f>
        <v>61</v>
      </c>
      <c r="I3" s="358">
        <f>' Capacity by Location'!J3</f>
        <v>61</v>
      </c>
      <c r="J3" s="358">
        <f>' Capacity by Location'!K3</f>
        <v>61</v>
      </c>
      <c r="K3" s="358">
        <f>' Capacity by Location'!L3</f>
        <v>61</v>
      </c>
      <c r="L3" s="358">
        <f>' Capacity by Location'!M3</f>
        <v>61</v>
      </c>
      <c r="M3" s="358">
        <f>' Capacity by Location'!N3</f>
        <v>61</v>
      </c>
      <c r="N3" s="358">
        <f>' Capacity by Location'!O3</f>
        <v>61</v>
      </c>
      <c r="O3" s="358">
        <f>' Capacity by Location'!P3</f>
        <v>61</v>
      </c>
      <c r="P3" s="358">
        <f>' Capacity by Location'!Q3</f>
        <v>61</v>
      </c>
      <c r="Q3" s="358">
        <f>' Capacity by Location'!R3</f>
        <v>61</v>
      </c>
      <c r="R3" s="358">
        <f>' Capacity by Location'!S3</f>
        <v>61</v>
      </c>
      <c r="S3" s="358">
        <f>' Capacity by Location'!T3</f>
        <v>61</v>
      </c>
    </row>
    <row r="4" spans="1:16383">
      <c r="A4" s="127" t="s">
        <v>32</v>
      </c>
      <c r="B4" s="127" t="s">
        <v>33</v>
      </c>
      <c r="C4" s="176" t="str">
        <f>' Capacity by Location'!D4</f>
        <v>Atul Ltd.</v>
      </c>
      <c r="D4" s="147">
        <f>' Capacity by Location'!E4</f>
        <v>30</v>
      </c>
      <c r="E4" s="147">
        <f>' Capacity by Location'!F4</f>
        <v>30</v>
      </c>
      <c r="F4" s="147">
        <f>' Capacity by Location'!G4</f>
        <v>30</v>
      </c>
      <c r="G4" s="147">
        <f>' Capacity by Location'!H4</f>
        <v>30</v>
      </c>
      <c r="H4" s="147">
        <f>' Capacity by Location'!I4</f>
        <v>30</v>
      </c>
      <c r="I4" s="147">
        <f>' Capacity by Location'!J4</f>
        <v>30</v>
      </c>
      <c r="J4" s="147">
        <f>' Capacity by Location'!K4</f>
        <v>40</v>
      </c>
      <c r="K4" s="147">
        <f>' Capacity by Location'!L4</f>
        <v>40</v>
      </c>
      <c r="L4" s="147">
        <f>' Capacity by Location'!M4</f>
        <v>40</v>
      </c>
      <c r="M4" s="147">
        <f>' Capacity by Location'!N4</f>
        <v>40</v>
      </c>
      <c r="N4" s="147">
        <f>' Capacity by Location'!O4</f>
        <v>40</v>
      </c>
      <c r="O4" s="147">
        <f>' Capacity by Location'!P4</f>
        <v>40</v>
      </c>
      <c r="P4" s="147">
        <f>' Capacity by Location'!Q4</f>
        <v>40</v>
      </c>
      <c r="Q4" s="147">
        <f>' Capacity by Location'!R4</f>
        <v>40</v>
      </c>
      <c r="R4" s="147">
        <f>' Capacity by Location'!S4</f>
        <v>40</v>
      </c>
      <c r="S4" s="147">
        <f>' Capacity by Location'!T4</f>
        <v>40</v>
      </c>
      <c r="T4" s="203"/>
      <c r="U4" s="168"/>
      <c r="V4" s="168"/>
      <c r="W4" s="168"/>
      <c r="X4" s="168"/>
      <c r="Y4" s="168"/>
      <c r="Z4" s="168"/>
      <c r="AA4" s="168"/>
      <c r="AB4" s="168"/>
      <c r="AC4" s="168"/>
      <c r="AD4" s="168"/>
      <c r="AE4" s="168"/>
      <c r="AF4" s="168"/>
      <c r="AG4" s="168"/>
      <c r="AH4" s="168"/>
      <c r="AI4" s="168"/>
      <c r="AJ4" s="168"/>
      <c r="AK4" s="168"/>
      <c r="AL4" s="168"/>
      <c r="AM4" s="168"/>
      <c r="AN4" s="168"/>
      <c r="AO4" s="168"/>
      <c r="AP4" s="168"/>
      <c r="AQ4" s="168"/>
      <c r="AR4" s="168"/>
      <c r="AS4" s="168"/>
      <c r="AT4" s="168"/>
      <c r="AU4" s="168"/>
      <c r="AV4" s="168"/>
      <c r="AW4" s="168"/>
      <c r="AX4" s="168"/>
      <c r="AY4" s="168"/>
      <c r="AZ4" s="168"/>
      <c r="BA4" s="168"/>
      <c r="BB4" s="168"/>
      <c r="BC4" s="168"/>
      <c r="BD4" s="168"/>
      <c r="BE4" s="168"/>
      <c r="BF4" s="168"/>
      <c r="BG4" s="168"/>
      <c r="BH4" s="168"/>
      <c r="BI4" s="168"/>
      <c r="BJ4" s="168"/>
      <c r="BK4" s="168"/>
      <c r="BL4" s="168"/>
      <c r="BM4" s="168"/>
      <c r="BN4" s="168"/>
      <c r="BO4" s="168"/>
      <c r="BP4" s="168"/>
      <c r="BQ4" s="168"/>
      <c r="BR4" s="168"/>
      <c r="BS4" s="168"/>
      <c r="BT4" s="168"/>
      <c r="BU4" s="168"/>
      <c r="BV4" s="168"/>
      <c r="BW4" s="168"/>
      <c r="BX4" s="168"/>
      <c r="BY4" s="168"/>
      <c r="BZ4" s="168"/>
      <c r="CA4" s="168"/>
      <c r="CB4" s="168"/>
      <c r="CC4" s="168"/>
      <c r="CD4" s="168"/>
      <c r="CE4" s="168"/>
      <c r="CF4" s="168"/>
      <c r="CG4" s="168"/>
      <c r="CH4" s="168"/>
      <c r="CI4" s="168"/>
      <c r="CJ4" s="168"/>
      <c r="CK4" s="168"/>
      <c r="CL4" s="168"/>
      <c r="CM4" s="168"/>
      <c r="CN4" s="168"/>
      <c r="CO4" s="168"/>
      <c r="CP4" s="168"/>
      <c r="CQ4" s="168"/>
      <c r="CR4" s="168"/>
      <c r="CS4" s="168"/>
      <c r="CT4" s="168"/>
      <c r="CU4" s="168"/>
      <c r="CV4" s="168"/>
      <c r="CW4" s="168"/>
      <c r="CX4" s="168"/>
      <c r="CY4" s="168"/>
      <c r="CZ4" s="168"/>
      <c r="DA4" s="168"/>
      <c r="DB4" s="168"/>
      <c r="DC4" s="168"/>
      <c r="DD4" s="168"/>
      <c r="DE4" s="168"/>
      <c r="DF4" s="168"/>
      <c r="DG4" s="168"/>
      <c r="DH4" s="168"/>
      <c r="DI4" s="168"/>
      <c r="DJ4" s="168"/>
      <c r="DK4" s="168"/>
      <c r="DL4" s="168"/>
      <c r="DM4" s="168"/>
      <c r="DN4" s="168"/>
      <c r="DO4" s="168"/>
      <c r="DP4" s="168"/>
      <c r="DQ4" s="168"/>
      <c r="DR4" s="168"/>
      <c r="DS4" s="168"/>
      <c r="DT4" s="168"/>
      <c r="DU4" s="168"/>
      <c r="DV4" s="168"/>
      <c r="DW4" s="168"/>
      <c r="DX4" s="168"/>
      <c r="DY4" s="168"/>
      <c r="DZ4" s="168"/>
      <c r="EA4" s="168"/>
      <c r="EB4" s="168"/>
      <c r="EC4" s="168"/>
      <c r="ED4" s="168"/>
      <c r="EE4" s="168"/>
      <c r="EF4" s="168"/>
      <c r="EG4" s="168"/>
      <c r="EH4" s="168"/>
      <c r="EI4" s="168"/>
      <c r="EJ4" s="168"/>
      <c r="EK4" s="168"/>
      <c r="EL4" s="168"/>
      <c r="EM4" s="168"/>
      <c r="EN4" s="168"/>
      <c r="EO4" s="168"/>
      <c r="EP4" s="168"/>
      <c r="EQ4" s="168"/>
      <c r="ER4" s="168"/>
      <c r="ES4" s="168"/>
      <c r="ET4" s="168"/>
      <c r="EU4" s="168"/>
      <c r="EV4" s="168"/>
      <c r="EW4" s="168"/>
      <c r="EX4" s="168"/>
      <c r="EY4" s="168"/>
      <c r="EZ4" s="168"/>
      <c r="FA4" s="168"/>
      <c r="FB4" s="168"/>
      <c r="FC4" s="168"/>
      <c r="FD4" s="168"/>
      <c r="FE4" s="168"/>
      <c r="FF4" s="168"/>
      <c r="FG4" s="168"/>
      <c r="FH4" s="168"/>
      <c r="FI4" s="168"/>
      <c r="FJ4" s="168"/>
      <c r="FK4" s="168"/>
      <c r="FL4" s="168"/>
      <c r="FM4" s="168"/>
      <c r="FN4" s="168"/>
      <c r="FO4" s="168"/>
      <c r="FP4" s="168"/>
      <c r="FQ4" s="168"/>
      <c r="FR4" s="168"/>
      <c r="FS4" s="168"/>
      <c r="FT4" s="168"/>
      <c r="FU4" s="168"/>
      <c r="FV4" s="168"/>
      <c r="FW4" s="168"/>
      <c r="FX4" s="168"/>
      <c r="FY4" s="168"/>
      <c r="FZ4" s="168"/>
      <c r="GA4" s="168"/>
      <c r="GB4" s="168"/>
      <c r="GC4" s="168"/>
      <c r="GD4" s="168"/>
      <c r="GE4" s="168"/>
      <c r="GF4" s="168"/>
      <c r="GG4" s="168"/>
      <c r="GH4" s="168"/>
      <c r="GI4" s="168"/>
      <c r="GJ4" s="168"/>
      <c r="GK4" s="168"/>
      <c r="GL4" s="168"/>
      <c r="GM4" s="168"/>
      <c r="GN4" s="168"/>
      <c r="GO4" s="168"/>
      <c r="GP4" s="168"/>
      <c r="GQ4" s="168"/>
      <c r="GR4" s="168"/>
      <c r="GS4" s="168"/>
      <c r="GT4" s="168"/>
      <c r="GU4" s="168"/>
      <c r="GV4" s="168"/>
      <c r="GW4" s="168"/>
      <c r="GX4" s="168"/>
      <c r="GY4" s="168"/>
      <c r="GZ4" s="168"/>
      <c r="HA4" s="168"/>
      <c r="HB4" s="168"/>
      <c r="HC4" s="168"/>
      <c r="HD4" s="168"/>
      <c r="HE4" s="168"/>
      <c r="HF4" s="168"/>
      <c r="HG4" s="168"/>
      <c r="HH4" s="168"/>
      <c r="HI4" s="168"/>
      <c r="HJ4" s="168"/>
      <c r="HK4" s="168"/>
      <c r="HL4" s="168"/>
      <c r="HM4" s="168"/>
      <c r="HN4" s="168"/>
      <c r="HO4" s="168"/>
      <c r="HP4" s="168"/>
      <c r="HQ4" s="168"/>
      <c r="HR4" s="168"/>
      <c r="HS4" s="168"/>
      <c r="HT4" s="168"/>
      <c r="HU4" s="168"/>
      <c r="HV4" s="168"/>
      <c r="HW4" s="168"/>
      <c r="HX4" s="168"/>
      <c r="HY4" s="168"/>
      <c r="HZ4" s="168"/>
      <c r="IA4" s="168"/>
      <c r="IB4" s="168"/>
      <c r="IC4" s="168"/>
      <c r="ID4" s="168"/>
      <c r="IE4" s="168"/>
      <c r="IF4" s="168"/>
      <c r="IG4" s="168"/>
      <c r="IH4" s="168"/>
      <c r="II4" s="168"/>
      <c r="IJ4" s="168"/>
      <c r="IK4" s="168"/>
      <c r="IL4" s="168"/>
      <c r="IM4" s="168"/>
      <c r="IN4" s="168"/>
      <c r="IO4" s="168"/>
      <c r="IP4" s="168"/>
      <c r="IQ4" s="168"/>
      <c r="IR4" s="168"/>
      <c r="IS4" s="168"/>
      <c r="IT4" s="168"/>
      <c r="IU4" s="168"/>
      <c r="IV4" s="168"/>
      <c r="IW4" s="168"/>
      <c r="IX4" s="168"/>
      <c r="IY4" s="168"/>
      <c r="IZ4" s="168"/>
      <c r="JA4" s="168"/>
      <c r="JB4" s="168"/>
      <c r="JC4" s="168"/>
      <c r="JD4" s="168"/>
      <c r="JE4" s="168"/>
      <c r="JF4" s="168"/>
      <c r="JG4" s="168"/>
      <c r="JH4" s="168"/>
      <c r="JI4" s="168"/>
      <c r="JJ4" s="168"/>
      <c r="JK4" s="168"/>
      <c r="JL4" s="168"/>
      <c r="JM4" s="168"/>
      <c r="JN4" s="168"/>
      <c r="JO4" s="168"/>
      <c r="JP4" s="168"/>
      <c r="JQ4" s="168"/>
      <c r="JR4" s="168"/>
      <c r="JS4" s="168"/>
      <c r="JT4" s="168"/>
      <c r="JU4" s="168"/>
      <c r="JV4" s="168"/>
      <c r="JW4" s="168"/>
      <c r="JX4" s="168"/>
      <c r="JY4" s="168"/>
      <c r="JZ4" s="168"/>
      <c r="KA4" s="168"/>
      <c r="KB4" s="168"/>
      <c r="KC4" s="168"/>
      <c r="KD4" s="168"/>
      <c r="KE4" s="168"/>
      <c r="KF4" s="168"/>
      <c r="KG4" s="168"/>
      <c r="KH4" s="168"/>
      <c r="KI4" s="168"/>
      <c r="KJ4" s="168"/>
      <c r="KK4" s="168"/>
      <c r="KL4" s="168"/>
      <c r="KM4" s="168"/>
      <c r="KN4" s="168"/>
      <c r="KO4" s="168"/>
      <c r="KP4" s="168"/>
      <c r="KQ4" s="168"/>
      <c r="KR4" s="168"/>
      <c r="KS4" s="168"/>
      <c r="KT4" s="168"/>
      <c r="KU4" s="168"/>
      <c r="KV4" s="168"/>
      <c r="KW4" s="168"/>
      <c r="KX4" s="168"/>
      <c r="KY4" s="168"/>
      <c r="KZ4" s="168"/>
      <c r="LA4" s="168"/>
      <c r="LB4" s="168"/>
      <c r="LC4" s="168"/>
      <c r="LD4" s="168"/>
      <c r="LE4" s="168"/>
      <c r="LF4" s="168"/>
      <c r="LG4" s="168"/>
      <c r="LH4" s="168"/>
      <c r="LI4" s="168"/>
      <c r="LJ4" s="168"/>
      <c r="LK4" s="168"/>
      <c r="LL4" s="168"/>
      <c r="LM4" s="168"/>
      <c r="LN4" s="168"/>
      <c r="LO4" s="168"/>
      <c r="LP4" s="168"/>
      <c r="LQ4" s="168"/>
      <c r="LR4" s="168"/>
      <c r="LS4" s="168"/>
      <c r="LT4" s="168"/>
      <c r="LU4" s="168"/>
      <c r="LV4" s="168"/>
      <c r="LW4" s="168"/>
      <c r="LX4" s="168"/>
      <c r="LY4" s="168"/>
      <c r="LZ4" s="168"/>
      <c r="MA4" s="168"/>
      <c r="MB4" s="168"/>
      <c r="MC4" s="168"/>
      <c r="MD4" s="168"/>
      <c r="ME4" s="168"/>
      <c r="MF4" s="168"/>
      <c r="MG4" s="168"/>
      <c r="MH4" s="168"/>
      <c r="MI4" s="168"/>
      <c r="MJ4" s="168"/>
      <c r="MK4" s="168"/>
      <c r="ML4" s="168"/>
      <c r="MM4" s="168"/>
      <c r="MN4" s="168"/>
      <c r="MO4" s="168"/>
      <c r="MP4" s="168"/>
      <c r="MQ4" s="168"/>
      <c r="MR4" s="168"/>
      <c r="MS4" s="168"/>
      <c r="MT4" s="168"/>
      <c r="MU4" s="168"/>
      <c r="MV4" s="168"/>
      <c r="MW4" s="168"/>
      <c r="MX4" s="168"/>
      <c r="MY4" s="168"/>
      <c r="MZ4" s="168"/>
      <c r="NA4" s="168"/>
      <c r="NB4" s="168"/>
      <c r="NC4" s="168"/>
      <c r="ND4" s="168"/>
      <c r="NE4" s="168"/>
      <c r="NF4" s="168"/>
      <c r="NG4" s="168"/>
      <c r="NH4" s="168"/>
      <c r="NI4" s="168"/>
      <c r="NJ4" s="168"/>
      <c r="NK4" s="168"/>
      <c r="NL4" s="168"/>
      <c r="NM4" s="168"/>
      <c r="NN4" s="168"/>
      <c r="NO4" s="168"/>
      <c r="NP4" s="168"/>
      <c r="NQ4" s="168"/>
      <c r="NR4" s="168"/>
      <c r="NS4" s="168"/>
      <c r="NT4" s="168"/>
      <c r="NU4" s="168"/>
      <c r="NV4" s="168"/>
      <c r="NW4" s="168"/>
      <c r="NX4" s="168"/>
      <c r="NY4" s="168"/>
      <c r="NZ4" s="168"/>
      <c r="OA4" s="168"/>
      <c r="OB4" s="168"/>
      <c r="OC4" s="168"/>
      <c r="OD4" s="168"/>
      <c r="OE4" s="168"/>
      <c r="OF4" s="168"/>
      <c r="OG4" s="168"/>
      <c r="OH4" s="168"/>
      <c r="OI4" s="168"/>
      <c r="OJ4" s="168"/>
      <c r="OK4" s="168"/>
      <c r="OL4" s="168"/>
      <c r="OM4" s="168"/>
      <c r="ON4" s="168"/>
      <c r="OO4" s="168"/>
      <c r="OP4" s="168"/>
      <c r="OQ4" s="168"/>
      <c r="OR4" s="168"/>
      <c r="OS4" s="168"/>
      <c r="OT4" s="168"/>
      <c r="OU4" s="168"/>
      <c r="OV4" s="168"/>
      <c r="OW4" s="168"/>
      <c r="OX4" s="168"/>
      <c r="OY4" s="168"/>
      <c r="OZ4" s="168"/>
      <c r="PA4" s="168"/>
      <c r="PB4" s="168"/>
      <c r="PC4" s="168"/>
      <c r="PD4" s="168"/>
      <c r="PE4" s="168"/>
      <c r="PF4" s="168"/>
      <c r="PG4" s="168"/>
      <c r="PH4" s="168"/>
      <c r="PI4" s="168"/>
      <c r="PJ4" s="168"/>
      <c r="PK4" s="168"/>
      <c r="PL4" s="168"/>
      <c r="PM4" s="168"/>
      <c r="PN4" s="168"/>
      <c r="PO4" s="168"/>
      <c r="PP4" s="168"/>
      <c r="PQ4" s="168"/>
      <c r="PR4" s="168"/>
      <c r="PS4" s="168"/>
      <c r="PT4" s="168"/>
      <c r="PU4" s="168"/>
      <c r="PV4" s="168"/>
      <c r="PW4" s="168"/>
      <c r="PX4" s="168"/>
      <c r="PY4" s="168"/>
      <c r="PZ4" s="168"/>
      <c r="QA4" s="168"/>
      <c r="QB4" s="168"/>
      <c r="QC4" s="168"/>
      <c r="QD4" s="168"/>
      <c r="QE4" s="168"/>
      <c r="QF4" s="168"/>
      <c r="QG4" s="168"/>
      <c r="QH4" s="168"/>
      <c r="QI4" s="168"/>
      <c r="QJ4" s="168"/>
      <c r="QK4" s="168"/>
      <c r="QL4" s="168"/>
      <c r="QM4" s="168"/>
      <c r="QN4" s="168"/>
      <c r="QO4" s="168"/>
      <c r="QP4" s="168"/>
      <c r="QQ4" s="168"/>
      <c r="QR4" s="168"/>
      <c r="QS4" s="168"/>
      <c r="QT4" s="168"/>
      <c r="QU4" s="168"/>
      <c r="QV4" s="168"/>
      <c r="QW4" s="168"/>
      <c r="QX4" s="168"/>
      <c r="QY4" s="168"/>
      <c r="QZ4" s="168"/>
      <c r="RA4" s="168"/>
      <c r="RB4" s="168"/>
      <c r="RC4" s="168"/>
      <c r="RD4" s="168"/>
      <c r="RE4" s="168"/>
      <c r="RF4" s="168"/>
      <c r="RG4" s="168"/>
      <c r="RH4" s="168"/>
      <c r="RI4" s="168"/>
      <c r="RJ4" s="168"/>
      <c r="RK4" s="168"/>
      <c r="RL4" s="168"/>
      <c r="RM4" s="168"/>
      <c r="RN4" s="168"/>
      <c r="RO4" s="168"/>
      <c r="RP4" s="168"/>
      <c r="RQ4" s="168"/>
      <c r="RR4" s="168"/>
      <c r="RS4" s="168"/>
      <c r="RT4" s="168"/>
      <c r="RU4" s="168"/>
      <c r="RV4" s="168"/>
      <c r="RW4" s="168"/>
      <c r="RX4" s="168"/>
      <c r="RY4" s="168"/>
      <c r="RZ4" s="168"/>
      <c r="SA4" s="168"/>
      <c r="SB4" s="168"/>
      <c r="SC4" s="168"/>
      <c r="SD4" s="168"/>
      <c r="SE4" s="168"/>
      <c r="SF4" s="168"/>
      <c r="SG4" s="168"/>
      <c r="SH4" s="168"/>
      <c r="SI4" s="168"/>
      <c r="SJ4" s="168"/>
      <c r="SK4" s="168"/>
      <c r="SL4" s="168"/>
      <c r="SM4" s="168"/>
      <c r="SN4" s="168"/>
      <c r="SO4" s="168"/>
      <c r="SP4" s="168"/>
      <c r="SQ4" s="168"/>
      <c r="SR4" s="168"/>
      <c r="SS4" s="168"/>
      <c r="ST4" s="168"/>
      <c r="SU4" s="168"/>
      <c r="SV4" s="168"/>
      <c r="SW4" s="168"/>
      <c r="SX4" s="168"/>
      <c r="SY4" s="168"/>
      <c r="SZ4" s="168"/>
      <c r="TA4" s="168"/>
      <c r="TB4" s="168"/>
      <c r="TC4" s="168"/>
      <c r="TD4" s="168"/>
      <c r="TE4" s="168"/>
      <c r="TF4" s="168"/>
      <c r="TG4" s="168"/>
      <c r="TH4" s="168"/>
      <c r="TI4" s="168"/>
      <c r="TJ4" s="168"/>
      <c r="TK4" s="168"/>
      <c r="TL4" s="168"/>
      <c r="TM4" s="168"/>
      <c r="TN4" s="168"/>
      <c r="TO4" s="168"/>
      <c r="TP4" s="168"/>
      <c r="TQ4" s="168"/>
      <c r="TR4" s="168"/>
      <c r="TS4" s="168"/>
      <c r="TT4" s="168"/>
      <c r="TU4" s="168"/>
      <c r="TV4" s="168"/>
      <c r="TW4" s="168"/>
      <c r="TX4" s="168"/>
      <c r="TY4" s="168"/>
      <c r="TZ4" s="168"/>
      <c r="UA4" s="168"/>
      <c r="UB4" s="168"/>
      <c r="UC4" s="168"/>
      <c r="UD4" s="168"/>
      <c r="UE4" s="168"/>
      <c r="UF4" s="168"/>
      <c r="UG4" s="168"/>
      <c r="UH4" s="168"/>
      <c r="UI4" s="168"/>
      <c r="UJ4" s="168"/>
      <c r="UK4" s="168"/>
      <c r="UL4" s="168"/>
      <c r="UM4" s="168"/>
      <c r="UN4" s="168"/>
      <c r="UO4" s="168"/>
      <c r="UP4" s="168"/>
      <c r="UQ4" s="168"/>
      <c r="UR4" s="168"/>
      <c r="US4" s="168"/>
      <c r="UT4" s="168"/>
      <c r="UU4" s="168"/>
      <c r="UV4" s="168"/>
      <c r="UW4" s="168"/>
      <c r="UX4" s="168"/>
      <c r="UY4" s="168"/>
      <c r="UZ4" s="168"/>
      <c r="VA4" s="168"/>
      <c r="VB4" s="168"/>
      <c r="VC4" s="168"/>
      <c r="VD4" s="168"/>
      <c r="VE4" s="168"/>
      <c r="VF4" s="168"/>
      <c r="VG4" s="168"/>
      <c r="VH4" s="168"/>
      <c r="VI4" s="168"/>
      <c r="VJ4" s="168"/>
      <c r="VK4" s="168"/>
      <c r="VL4" s="168"/>
      <c r="VM4" s="168"/>
      <c r="VN4" s="168"/>
      <c r="VO4" s="168"/>
      <c r="VP4" s="168"/>
      <c r="VQ4" s="168"/>
      <c r="VR4" s="168"/>
      <c r="VS4" s="168"/>
      <c r="VT4" s="168"/>
      <c r="VU4" s="168"/>
      <c r="VV4" s="168"/>
      <c r="VW4" s="168"/>
      <c r="VX4" s="168"/>
      <c r="VY4" s="168"/>
      <c r="VZ4" s="168"/>
      <c r="WA4" s="168"/>
      <c r="WB4" s="168"/>
      <c r="WC4" s="168"/>
      <c r="WD4" s="168"/>
      <c r="WE4" s="168"/>
      <c r="WF4" s="168"/>
      <c r="WG4" s="168"/>
      <c r="WH4" s="168"/>
      <c r="WI4" s="168"/>
      <c r="WJ4" s="168"/>
      <c r="WK4" s="168"/>
      <c r="WL4" s="168"/>
      <c r="WM4" s="168"/>
      <c r="WN4" s="168"/>
      <c r="WO4" s="168"/>
      <c r="WP4" s="168"/>
      <c r="WQ4" s="168"/>
      <c r="WR4" s="168"/>
      <c r="WS4" s="168"/>
      <c r="WT4" s="168"/>
      <c r="WU4" s="168"/>
      <c r="WV4" s="168"/>
      <c r="WW4" s="168"/>
      <c r="WX4" s="168"/>
      <c r="WY4" s="168"/>
      <c r="WZ4" s="168"/>
      <c r="XA4" s="168"/>
      <c r="XB4" s="168"/>
      <c r="XC4" s="168"/>
      <c r="XD4" s="168"/>
      <c r="XE4" s="168"/>
      <c r="XF4" s="168"/>
      <c r="XG4" s="168"/>
      <c r="XH4" s="168"/>
      <c r="XI4" s="168"/>
      <c r="XJ4" s="168"/>
      <c r="XK4" s="168"/>
      <c r="XL4" s="168"/>
      <c r="XM4" s="168"/>
      <c r="XN4" s="168"/>
      <c r="XO4" s="168"/>
      <c r="XP4" s="168"/>
      <c r="XQ4" s="168"/>
      <c r="XR4" s="168"/>
      <c r="XS4" s="168"/>
      <c r="XT4" s="168"/>
      <c r="XU4" s="168"/>
      <c r="XV4" s="168"/>
      <c r="XW4" s="168"/>
      <c r="XX4" s="168"/>
      <c r="XY4" s="168"/>
      <c r="XZ4" s="168"/>
      <c r="YA4" s="168"/>
      <c r="YB4" s="168"/>
      <c r="YC4" s="168"/>
      <c r="YD4" s="168"/>
      <c r="YE4" s="168"/>
      <c r="YF4" s="168"/>
      <c r="YG4" s="168"/>
      <c r="YH4" s="168"/>
      <c r="YI4" s="168"/>
      <c r="YJ4" s="168"/>
      <c r="YK4" s="168"/>
      <c r="YL4" s="168"/>
      <c r="YM4" s="168"/>
      <c r="YN4" s="168"/>
      <c r="YO4" s="168"/>
      <c r="YP4" s="168"/>
      <c r="YQ4" s="168"/>
      <c r="YR4" s="168"/>
      <c r="YS4" s="168"/>
      <c r="YT4" s="168"/>
      <c r="YU4" s="168"/>
      <c r="YV4" s="168"/>
      <c r="YW4" s="168"/>
      <c r="YX4" s="168"/>
      <c r="YY4" s="168"/>
      <c r="YZ4" s="168"/>
      <c r="ZA4" s="168"/>
      <c r="ZB4" s="168"/>
      <c r="ZC4" s="168"/>
      <c r="ZD4" s="168"/>
      <c r="ZE4" s="168"/>
      <c r="ZF4" s="168"/>
      <c r="ZG4" s="168"/>
      <c r="ZH4" s="168"/>
      <c r="ZI4" s="168"/>
      <c r="ZJ4" s="168"/>
      <c r="ZK4" s="168"/>
      <c r="ZL4" s="168"/>
      <c r="ZM4" s="168"/>
      <c r="ZN4" s="168"/>
      <c r="ZO4" s="168"/>
      <c r="ZP4" s="168"/>
      <c r="ZQ4" s="168"/>
      <c r="ZR4" s="168"/>
      <c r="ZS4" s="168"/>
      <c r="ZT4" s="168"/>
      <c r="ZU4" s="168"/>
      <c r="ZV4" s="168"/>
      <c r="ZW4" s="168"/>
      <c r="ZX4" s="168"/>
      <c r="ZY4" s="168"/>
      <c r="ZZ4" s="168"/>
      <c r="AAA4" s="168"/>
      <c r="AAB4" s="168"/>
      <c r="AAC4" s="168"/>
      <c r="AAD4" s="168"/>
      <c r="AAE4" s="168"/>
      <c r="AAF4" s="168"/>
      <c r="AAG4" s="168"/>
      <c r="AAH4" s="168"/>
      <c r="AAI4" s="168"/>
      <c r="AAJ4" s="168"/>
      <c r="AAK4" s="168"/>
      <c r="AAL4" s="168"/>
      <c r="AAM4" s="168"/>
      <c r="AAN4" s="168"/>
      <c r="AAO4" s="168"/>
      <c r="AAP4" s="168"/>
      <c r="AAQ4" s="168"/>
      <c r="AAR4" s="168"/>
      <c r="AAS4" s="168"/>
      <c r="AAT4" s="168"/>
      <c r="AAU4" s="168"/>
      <c r="AAV4" s="168"/>
      <c r="AAW4" s="168"/>
      <c r="AAX4" s="168"/>
      <c r="AAY4" s="168"/>
      <c r="AAZ4" s="168"/>
      <c r="ABA4" s="168"/>
      <c r="ABB4" s="168"/>
      <c r="ABC4" s="168"/>
      <c r="ABD4" s="168"/>
      <c r="ABE4" s="168"/>
      <c r="ABF4" s="168"/>
      <c r="ABG4" s="168"/>
      <c r="ABH4" s="168"/>
      <c r="ABI4" s="168"/>
      <c r="ABJ4" s="168"/>
      <c r="ABK4" s="168"/>
      <c r="ABL4" s="168"/>
      <c r="ABM4" s="168"/>
      <c r="ABN4" s="168"/>
      <c r="ABO4" s="168"/>
      <c r="ABP4" s="168"/>
      <c r="ABQ4" s="168"/>
      <c r="ABR4" s="168"/>
      <c r="ABS4" s="168"/>
      <c r="ABT4" s="168"/>
      <c r="ABU4" s="168"/>
      <c r="ABV4" s="168"/>
      <c r="ABW4" s="168"/>
      <c r="ABX4" s="168"/>
      <c r="ABY4" s="168"/>
      <c r="ABZ4" s="168"/>
      <c r="ACA4" s="168"/>
      <c r="ACB4" s="168"/>
      <c r="ACC4" s="168"/>
      <c r="ACD4" s="168"/>
      <c r="ACE4" s="168"/>
      <c r="ACF4" s="168"/>
      <c r="ACG4" s="168"/>
      <c r="ACH4" s="168"/>
      <c r="ACI4" s="168"/>
      <c r="ACJ4" s="168"/>
      <c r="ACK4" s="168"/>
      <c r="ACL4" s="168"/>
      <c r="ACM4" s="168"/>
      <c r="ACN4" s="168"/>
      <c r="ACO4" s="168"/>
      <c r="ACP4" s="168"/>
      <c r="ACQ4" s="168"/>
      <c r="ACR4" s="168"/>
      <c r="ACS4" s="168"/>
      <c r="ACT4" s="168"/>
      <c r="ACU4" s="168"/>
      <c r="ACV4" s="168"/>
      <c r="ACW4" s="168"/>
      <c r="ACX4" s="168"/>
      <c r="ACY4" s="168"/>
      <c r="ACZ4" s="168"/>
      <c r="ADA4" s="168"/>
      <c r="ADB4" s="168"/>
      <c r="ADC4" s="168"/>
      <c r="ADD4" s="168"/>
      <c r="ADE4" s="168"/>
      <c r="ADF4" s="168"/>
      <c r="ADG4" s="168"/>
      <c r="ADH4" s="168"/>
      <c r="ADI4" s="168"/>
      <c r="ADJ4" s="168"/>
      <c r="ADK4" s="168"/>
      <c r="ADL4" s="168"/>
      <c r="ADM4" s="168"/>
      <c r="ADN4" s="168"/>
      <c r="ADO4" s="168"/>
      <c r="ADP4" s="168"/>
      <c r="ADQ4" s="168"/>
      <c r="ADR4" s="168"/>
      <c r="ADS4" s="168"/>
      <c r="ADT4" s="168"/>
      <c r="ADU4" s="168"/>
      <c r="ADV4" s="168"/>
      <c r="ADW4" s="168"/>
      <c r="ADX4" s="168"/>
      <c r="ADY4" s="168"/>
      <c r="ADZ4" s="168"/>
      <c r="AEA4" s="168"/>
      <c r="AEB4" s="168"/>
      <c r="AEC4" s="168"/>
      <c r="AED4" s="168"/>
      <c r="AEE4" s="168"/>
      <c r="AEF4" s="168"/>
      <c r="AEG4" s="168"/>
      <c r="AEH4" s="168"/>
      <c r="AEI4" s="168"/>
      <c r="AEJ4" s="168"/>
      <c r="AEK4" s="168"/>
      <c r="AEL4" s="168"/>
      <c r="AEM4" s="168"/>
      <c r="AEN4" s="168"/>
      <c r="AEO4" s="168"/>
      <c r="AEP4" s="168"/>
      <c r="AEQ4" s="168"/>
      <c r="AER4" s="168"/>
      <c r="AES4" s="168"/>
      <c r="AET4" s="168"/>
      <c r="AEU4" s="168"/>
      <c r="AEV4" s="168"/>
      <c r="AEW4" s="168"/>
      <c r="AEX4" s="168"/>
      <c r="AEY4" s="168"/>
      <c r="AEZ4" s="168"/>
      <c r="AFA4" s="168"/>
      <c r="AFB4" s="168"/>
      <c r="AFC4" s="168"/>
      <c r="AFD4" s="168"/>
      <c r="AFE4" s="168"/>
      <c r="AFF4" s="168"/>
      <c r="AFG4" s="168"/>
      <c r="AFH4" s="168"/>
      <c r="AFI4" s="168"/>
      <c r="AFJ4" s="168"/>
      <c r="AFK4" s="168"/>
      <c r="AFL4" s="168"/>
      <c r="AFM4" s="168"/>
      <c r="AFN4" s="168"/>
      <c r="AFO4" s="168"/>
      <c r="AFP4" s="168"/>
      <c r="AFQ4" s="168"/>
      <c r="AFR4" s="168"/>
      <c r="AFS4" s="168"/>
      <c r="AFT4" s="168"/>
      <c r="AFU4" s="168"/>
      <c r="AFV4" s="168"/>
      <c r="AFW4" s="168"/>
      <c r="AFX4" s="168"/>
      <c r="AFY4" s="168"/>
      <c r="AFZ4" s="168"/>
      <c r="AGA4" s="168"/>
      <c r="AGB4" s="168"/>
      <c r="AGC4" s="168"/>
      <c r="AGD4" s="168"/>
      <c r="AGE4" s="168"/>
      <c r="AGF4" s="168"/>
      <c r="AGG4" s="168"/>
      <c r="AGH4" s="168"/>
      <c r="AGI4" s="168"/>
      <c r="AGJ4" s="168"/>
      <c r="AGK4" s="168"/>
      <c r="AGL4" s="168"/>
      <c r="AGM4" s="168"/>
      <c r="AGN4" s="168"/>
      <c r="AGO4" s="168"/>
      <c r="AGP4" s="168"/>
      <c r="AGQ4" s="168"/>
      <c r="AGR4" s="168"/>
      <c r="AGS4" s="168"/>
      <c r="AGT4" s="168"/>
      <c r="AGU4" s="168"/>
      <c r="AGV4" s="168"/>
      <c r="AGW4" s="168"/>
      <c r="AGX4" s="168"/>
      <c r="AGY4" s="168"/>
      <c r="AGZ4" s="168"/>
      <c r="AHA4" s="168"/>
      <c r="AHB4" s="168"/>
      <c r="AHC4" s="168"/>
      <c r="AHD4" s="168"/>
      <c r="AHE4" s="168"/>
      <c r="AHF4" s="168"/>
      <c r="AHG4" s="168"/>
      <c r="AHH4" s="168"/>
      <c r="AHI4" s="168"/>
      <c r="AHJ4" s="168"/>
      <c r="AHK4" s="168"/>
      <c r="AHL4" s="168"/>
      <c r="AHM4" s="168"/>
      <c r="AHN4" s="168"/>
      <c r="AHO4" s="168"/>
      <c r="AHP4" s="168"/>
      <c r="AHQ4" s="168"/>
      <c r="AHR4" s="168"/>
      <c r="AHS4" s="168"/>
      <c r="AHT4" s="168"/>
      <c r="AHU4" s="168"/>
      <c r="AHV4" s="168"/>
      <c r="AHW4" s="168"/>
      <c r="AHX4" s="168"/>
      <c r="AHY4" s="168"/>
      <c r="AHZ4" s="168"/>
      <c r="AIA4" s="168"/>
      <c r="AIB4" s="168"/>
      <c r="AIC4" s="168"/>
      <c r="AID4" s="168"/>
      <c r="AIE4" s="168"/>
      <c r="AIF4" s="168"/>
      <c r="AIG4" s="168"/>
      <c r="AIH4" s="168"/>
      <c r="AII4" s="168"/>
      <c r="AIJ4" s="168"/>
      <c r="AIK4" s="168"/>
      <c r="AIL4" s="168"/>
      <c r="AIM4" s="168"/>
      <c r="AIN4" s="168"/>
      <c r="AIO4" s="168"/>
      <c r="AIP4" s="168"/>
      <c r="AIQ4" s="168"/>
      <c r="AIR4" s="168"/>
      <c r="AIS4" s="168"/>
      <c r="AIT4" s="168"/>
      <c r="AIU4" s="168"/>
      <c r="AIV4" s="168"/>
      <c r="AIW4" s="168"/>
      <c r="AIX4" s="168"/>
      <c r="AIY4" s="168"/>
      <c r="AIZ4" s="168"/>
      <c r="AJA4" s="168"/>
      <c r="AJB4" s="168"/>
      <c r="AJC4" s="168"/>
      <c r="AJD4" s="168"/>
      <c r="AJE4" s="168"/>
      <c r="AJF4" s="168"/>
      <c r="AJG4" s="168"/>
      <c r="AJH4" s="168"/>
      <c r="AJI4" s="168"/>
      <c r="AJJ4" s="168"/>
      <c r="AJK4" s="168"/>
      <c r="AJL4" s="168"/>
      <c r="AJM4" s="168"/>
      <c r="AJN4" s="168"/>
      <c r="AJO4" s="168"/>
      <c r="AJP4" s="168"/>
      <c r="AJQ4" s="168"/>
      <c r="AJR4" s="168"/>
      <c r="AJS4" s="168"/>
      <c r="AJT4" s="168"/>
      <c r="AJU4" s="168"/>
      <c r="AJV4" s="168"/>
      <c r="AJW4" s="168"/>
      <c r="AJX4" s="168"/>
      <c r="AJY4" s="168"/>
      <c r="AJZ4" s="168"/>
      <c r="AKA4" s="168"/>
      <c r="AKB4" s="168"/>
      <c r="AKC4" s="168"/>
      <c r="AKD4" s="168"/>
      <c r="AKE4" s="168"/>
      <c r="AKF4" s="168"/>
      <c r="AKG4" s="168"/>
      <c r="AKH4" s="168"/>
      <c r="AKI4" s="168"/>
      <c r="AKJ4" s="168"/>
      <c r="AKK4" s="168"/>
      <c r="AKL4" s="168"/>
      <c r="AKM4" s="168"/>
      <c r="AKN4" s="168"/>
      <c r="AKO4" s="168"/>
      <c r="AKP4" s="168"/>
      <c r="AKQ4" s="168"/>
      <c r="AKR4" s="168"/>
      <c r="AKS4" s="168"/>
      <c r="AKT4" s="168"/>
      <c r="AKU4" s="168"/>
      <c r="AKV4" s="168"/>
      <c r="AKW4" s="168"/>
      <c r="AKX4" s="168"/>
      <c r="AKY4" s="168"/>
      <c r="AKZ4" s="168"/>
      <c r="ALA4" s="168"/>
      <c r="ALB4" s="168"/>
      <c r="ALC4" s="168"/>
      <c r="ALD4" s="168"/>
      <c r="ALE4" s="168"/>
      <c r="ALF4" s="168"/>
      <c r="ALG4" s="168"/>
      <c r="ALH4" s="168"/>
      <c r="ALI4" s="168"/>
      <c r="ALJ4" s="168"/>
      <c r="ALK4" s="168"/>
      <c r="ALL4" s="168"/>
      <c r="ALM4" s="168"/>
      <c r="ALN4" s="168"/>
      <c r="ALO4" s="168"/>
      <c r="ALP4" s="168"/>
      <c r="ALQ4" s="168"/>
      <c r="ALR4" s="168"/>
      <c r="ALS4" s="168"/>
      <c r="ALT4" s="168"/>
      <c r="ALU4" s="168"/>
      <c r="ALV4" s="168"/>
      <c r="ALW4" s="168"/>
      <c r="ALX4" s="168"/>
      <c r="ALY4" s="168"/>
      <c r="ALZ4" s="168"/>
      <c r="AMA4" s="168"/>
      <c r="AMB4" s="168"/>
      <c r="AMC4" s="168"/>
      <c r="AMD4" s="168"/>
      <c r="AME4" s="168"/>
      <c r="AMF4" s="168"/>
      <c r="AMG4" s="168"/>
      <c r="AMH4" s="168"/>
      <c r="AMI4" s="168"/>
      <c r="AMJ4" s="168"/>
      <c r="AMK4" s="168"/>
      <c r="AML4" s="168"/>
      <c r="AMM4" s="168"/>
      <c r="AMN4" s="168"/>
      <c r="AMO4" s="168"/>
      <c r="AMP4" s="168"/>
      <c r="AMQ4" s="168"/>
      <c r="AMR4" s="168"/>
      <c r="AMS4" s="168"/>
      <c r="AMT4" s="168"/>
      <c r="AMU4" s="168"/>
      <c r="AMV4" s="168"/>
      <c r="AMW4" s="168"/>
      <c r="AMX4" s="168"/>
      <c r="AMY4" s="168"/>
      <c r="AMZ4" s="168"/>
      <c r="ANA4" s="168"/>
      <c r="ANB4" s="168"/>
      <c r="ANC4" s="168"/>
      <c r="AND4" s="168"/>
      <c r="ANE4" s="168"/>
      <c r="ANF4" s="168"/>
      <c r="ANG4" s="168"/>
      <c r="ANH4" s="168"/>
      <c r="ANI4" s="168"/>
      <c r="ANJ4" s="168"/>
      <c r="ANK4" s="168"/>
      <c r="ANL4" s="168"/>
      <c r="ANM4" s="168"/>
      <c r="ANN4" s="168"/>
      <c r="ANO4" s="168"/>
      <c r="ANP4" s="168"/>
      <c r="ANQ4" s="168"/>
      <c r="ANR4" s="168"/>
      <c r="ANS4" s="168"/>
      <c r="ANT4" s="168"/>
      <c r="ANU4" s="168"/>
      <c r="ANV4" s="168"/>
      <c r="ANW4" s="168"/>
      <c r="ANX4" s="168"/>
      <c r="ANY4" s="168"/>
      <c r="ANZ4" s="168"/>
      <c r="AOA4" s="168"/>
      <c r="AOB4" s="168"/>
      <c r="AOC4" s="168"/>
      <c r="AOD4" s="168"/>
      <c r="AOE4" s="168"/>
      <c r="AOF4" s="168"/>
      <c r="AOG4" s="168"/>
      <c r="AOH4" s="168"/>
      <c r="AOI4" s="168"/>
      <c r="AOJ4" s="168"/>
      <c r="AOK4" s="168"/>
      <c r="AOL4" s="168"/>
      <c r="AOM4" s="168"/>
      <c r="AON4" s="168"/>
      <c r="AOO4" s="168"/>
      <c r="AOP4" s="168"/>
      <c r="AOQ4" s="168"/>
      <c r="AOR4" s="168"/>
      <c r="AOS4" s="168"/>
      <c r="AOT4" s="168"/>
      <c r="AOU4" s="168"/>
      <c r="AOV4" s="168"/>
      <c r="AOW4" s="168"/>
      <c r="AOX4" s="168"/>
      <c r="AOY4" s="168"/>
      <c r="AOZ4" s="168"/>
      <c r="APA4" s="168"/>
      <c r="APB4" s="168"/>
      <c r="APC4" s="168"/>
      <c r="APD4" s="168"/>
      <c r="APE4" s="168"/>
      <c r="APF4" s="168"/>
      <c r="APG4" s="168"/>
      <c r="APH4" s="168"/>
      <c r="API4" s="168"/>
      <c r="APJ4" s="168"/>
      <c r="APK4" s="168"/>
      <c r="APL4" s="168"/>
      <c r="APM4" s="168"/>
      <c r="APN4" s="168"/>
      <c r="APO4" s="168"/>
      <c r="APP4" s="168"/>
      <c r="APQ4" s="168"/>
      <c r="APR4" s="168"/>
      <c r="APS4" s="168"/>
      <c r="APT4" s="168"/>
      <c r="APU4" s="168"/>
      <c r="APV4" s="168"/>
      <c r="APW4" s="168"/>
      <c r="APX4" s="168"/>
      <c r="APY4" s="168"/>
      <c r="APZ4" s="168"/>
      <c r="AQA4" s="168"/>
      <c r="AQB4" s="168"/>
      <c r="AQC4" s="168"/>
      <c r="AQD4" s="168"/>
      <c r="AQE4" s="168"/>
      <c r="AQF4" s="168"/>
      <c r="AQG4" s="168"/>
      <c r="AQH4" s="168"/>
      <c r="AQI4" s="168"/>
      <c r="AQJ4" s="168"/>
      <c r="AQK4" s="168"/>
      <c r="AQL4" s="168"/>
      <c r="AQM4" s="168"/>
      <c r="AQN4" s="168"/>
      <c r="AQO4" s="168"/>
      <c r="AQP4" s="168"/>
      <c r="AQQ4" s="168"/>
      <c r="AQR4" s="168"/>
      <c r="AQS4" s="168"/>
      <c r="AQT4" s="168"/>
      <c r="AQU4" s="168"/>
      <c r="AQV4" s="168"/>
      <c r="AQW4" s="168"/>
      <c r="AQX4" s="168"/>
      <c r="AQY4" s="168"/>
      <c r="AQZ4" s="168"/>
      <c r="ARA4" s="168"/>
      <c r="ARB4" s="168"/>
      <c r="ARC4" s="168"/>
      <c r="ARD4" s="168"/>
      <c r="ARE4" s="168"/>
      <c r="ARF4" s="168"/>
      <c r="ARG4" s="168"/>
      <c r="ARH4" s="168"/>
      <c r="ARI4" s="168"/>
      <c r="ARJ4" s="168"/>
      <c r="ARK4" s="168"/>
      <c r="ARL4" s="168"/>
      <c r="ARM4" s="168"/>
      <c r="ARN4" s="168"/>
      <c r="ARO4" s="168"/>
      <c r="ARP4" s="168"/>
      <c r="ARQ4" s="168"/>
      <c r="ARR4" s="168"/>
      <c r="ARS4" s="168"/>
      <c r="ART4" s="168"/>
      <c r="ARU4" s="168"/>
      <c r="ARV4" s="168"/>
      <c r="ARW4" s="168"/>
      <c r="ARX4" s="168"/>
      <c r="ARY4" s="168"/>
      <c r="ARZ4" s="168"/>
      <c r="ASA4" s="168"/>
      <c r="ASB4" s="168"/>
      <c r="ASC4" s="168"/>
      <c r="ASD4" s="168"/>
      <c r="ASE4" s="168"/>
      <c r="ASF4" s="168"/>
      <c r="ASG4" s="168"/>
      <c r="ASH4" s="168"/>
      <c r="ASI4" s="168"/>
      <c r="ASJ4" s="168"/>
      <c r="ASK4" s="168"/>
      <c r="ASL4" s="168"/>
      <c r="ASM4" s="168"/>
      <c r="ASN4" s="168"/>
      <c r="ASO4" s="168"/>
      <c r="ASP4" s="168"/>
      <c r="ASQ4" s="168"/>
      <c r="ASR4" s="168"/>
      <c r="ASS4" s="168"/>
      <c r="AST4" s="168"/>
      <c r="ASU4" s="168"/>
      <c r="ASV4" s="168"/>
      <c r="ASW4" s="168"/>
      <c r="ASX4" s="168"/>
      <c r="ASY4" s="168"/>
      <c r="ASZ4" s="168"/>
      <c r="ATA4" s="168"/>
      <c r="ATB4" s="168"/>
      <c r="ATC4" s="168"/>
      <c r="ATD4" s="168"/>
      <c r="ATE4" s="168"/>
      <c r="ATF4" s="168"/>
      <c r="ATG4" s="168"/>
      <c r="ATH4" s="168"/>
      <c r="ATI4" s="168"/>
      <c r="ATJ4" s="168"/>
      <c r="ATK4" s="168"/>
      <c r="ATL4" s="168"/>
      <c r="ATM4" s="168"/>
      <c r="ATN4" s="168"/>
      <c r="ATO4" s="168"/>
      <c r="ATP4" s="168"/>
      <c r="ATQ4" s="168"/>
      <c r="ATR4" s="168"/>
      <c r="ATS4" s="168"/>
      <c r="ATT4" s="168"/>
      <c r="ATU4" s="168"/>
      <c r="ATV4" s="168"/>
      <c r="ATW4" s="168"/>
      <c r="ATX4" s="168"/>
      <c r="ATY4" s="168"/>
      <c r="ATZ4" s="168"/>
      <c r="AUA4" s="168"/>
      <c r="AUB4" s="168"/>
      <c r="AUC4" s="168"/>
      <c r="AUD4" s="168"/>
      <c r="AUE4" s="168"/>
      <c r="AUF4" s="168"/>
      <c r="AUG4" s="168"/>
      <c r="AUH4" s="168"/>
      <c r="AUI4" s="168"/>
      <c r="AUJ4" s="168"/>
      <c r="AUK4" s="168"/>
      <c r="AUL4" s="168"/>
      <c r="AUM4" s="168"/>
      <c r="AUN4" s="168"/>
      <c r="AUO4" s="168"/>
      <c r="AUP4" s="168"/>
      <c r="AUQ4" s="168"/>
      <c r="AUR4" s="168"/>
      <c r="AUS4" s="168"/>
      <c r="AUT4" s="168"/>
      <c r="AUU4" s="168"/>
      <c r="AUV4" s="168"/>
      <c r="AUW4" s="168"/>
      <c r="AUX4" s="168"/>
      <c r="AUY4" s="168"/>
      <c r="AUZ4" s="168"/>
      <c r="AVA4" s="168"/>
      <c r="AVB4" s="168"/>
      <c r="AVC4" s="168"/>
      <c r="AVD4" s="168"/>
      <c r="AVE4" s="168"/>
      <c r="AVF4" s="168"/>
      <c r="AVG4" s="168"/>
      <c r="AVH4" s="168"/>
      <c r="AVI4" s="168"/>
      <c r="AVJ4" s="168"/>
      <c r="AVK4" s="168"/>
      <c r="AVL4" s="168"/>
      <c r="AVM4" s="168"/>
      <c r="AVN4" s="168"/>
      <c r="AVO4" s="168"/>
      <c r="AVP4" s="168"/>
      <c r="AVQ4" s="168"/>
      <c r="AVR4" s="168"/>
      <c r="AVS4" s="168"/>
      <c r="AVT4" s="168"/>
      <c r="AVU4" s="168"/>
      <c r="AVV4" s="168"/>
      <c r="AVW4" s="168"/>
      <c r="AVX4" s="168"/>
      <c r="AVY4" s="168"/>
      <c r="AVZ4" s="168"/>
      <c r="AWA4" s="168"/>
      <c r="AWB4" s="168"/>
      <c r="AWC4" s="168"/>
      <c r="AWD4" s="168"/>
      <c r="AWE4" s="168"/>
      <c r="AWF4" s="168"/>
      <c r="AWG4" s="168"/>
      <c r="AWH4" s="168"/>
      <c r="AWI4" s="168"/>
      <c r="AWJ4" s="168"/>
      <c r="AWK4" s="168"/>
      <c r="AWL4" s="168"/>
      <c r="AWM4" s="168"/>
      <c r="AWN4" s="168"/>
      <c r="AWO4" s="168"/>
      <c r="AWP4" s="168"/>
      <c r="AWQ4" s="168"/>
      <c r="AWR4" s="168"/>
      <c r="AWS4" s="168"/>
      <c r="AWT4" s="168"/>
      <c r="AWU4" s="168"/>
      <c r="AWV4" s="168"/>
      <c r="AWW4" s="168"/>
      <c r="AWX4" s="168"/>
      <c r="AWY4" s="168"/>
      <c r="AWZ4" s="168"/>
      <c r="AXA4" s="168"/>
      <c r="AXB4" s="168"/>
      <c r="AXC4" s="168"/>
      <c r="AXD4" s="168"/>
      <c r="AXE4" s="168"/>
      <c r="AXF4" s="168"/>
      <c r="AXG4" s="168"/>
      <c r="AXH4" s="168"/>
      <c r="AXI4" s="168"/>
      <c r="AXJ4" s="168"/>
      <c r="AXK4" s="168"/>
      <c r="AXL4" s="168"/>
      <c r="AXM4" s="168"/>
      <c r="AXN4" s="168"/>
      <c r="AXO4" s="168"/>
      <c r="AXP4" s="168"/>
      <c r="AXQ4" s="168"/>
      <c r="AXR4" s="168"/>
      <c r="AXS4" s="168"/>
      <c r="AXT4" s="168"/>
      <c r="AXU4" s="168"/>
      <c r="AXV4" s="168"/>
      <c r="AXW4" s="168"/>
      <c r="AXX4" s="168"/>
      <c r="AXY4" s="168"/>
      <c r="AXZ4" s="168"/>
      <c r="AYA4" s="168"/>
      <c r="AYB4" s="168"/>
      <c r="AYC4" s="168"/>
      <c r="AYD4" s="168"/>
      <c r="AYE4" s="168"/>
      <c r="AYF4" s="168"/>
      <c r="AYG4" s="168"/>
      <c r="AYH4" s="168"/>
      <c r="AYI4" s="168"/>
      <c r="AYJ4" s="168"/>
      <c r="AYK4" s="168"/>
      <c r="AYL4" s="168"/>
      <c r="AYM4" s="168"/>
      <c r="AYN4" s="168"/>
      <c r="AYO4" s="168"/>
      <c r="AYP4" s="168"/>
      <c r="AYQ4" s="168"/>
      <c r="AYR4" s="168"/>
      <c r="AYS4" s="168"/>
      <c r="AYT4" s="168"/>
      <c r="AYU4" s="168"/>
      <c r="AYV4" s="168"/>
      <c r="AYW4" s="168"/>
      <c r="AYX4" s="168"/>
      <c r="AYY4" s="168"/>
      <c r="AYZ4" s="168"/>
      <c r="AZA4" s="168"/>
      <c r="AZB4" s="168"/>
      <c r="AZC4" s="168"/>
      <c r="AZD4" s="168"/>
      <c r="AZE4" s="168"/>
      <c r="AZF4" s="168"/>
      <c r="AZG4" s="168"/>
      <c r="AZH4" s="168"/>
      <c r="AZI4" s="168"/>
      <c r="AZJ4" s="168"/>
      <c r="AZK4" s="168"/>
      <c r="AZL4" s="168"/>
      <c r="AZM4" s="168"/>
      <c r="AZN4" s="168"/>
      <c r="AZO4" s="168"/>
      <c r="AZP4" s="168"/>
      <c r="AZQ4" s="168"/>
      <c r="AZR4" s="168"/>
      <c r="AZS4" s="168"/>
      <c r="AZT4" s="168"/>
      <c r="AZU4" s="168"/>
      <c r="AZV4" s="168"/>
      <c r="AZW4" s="168"/>
      <c r="AZX4" s="168"/>
      <c r="AZY4" s="168"/>
      <c r="AZZ4" s="168"/>
      <c r="BAA4" s="168"/>
      <c r="BAB4" s="168"/>
      <c r="BAC4" s="168"/>
      <c r="BAD4" s="168"/>
      <c r="BAE4" s="168"/>
      <c r="BAF4" s="168"/>
      <c r="BAG4" s="168"/>
      <c r="BAH4" s="168"/>
      <c r="BAI4" s="168"/>
      <c r="BAJ4" s="168"/>
      <c r="BAK4" s="168"/>
      <c r="BAL4" s="168"/>
      <c r="BAM4" s="168"/>
      <c r="BAN4" s="168"/>
      <c r="BAO4" s="168"/>
      <c r="BAP4" s="168"/>
      <c r="BAQ4" s="168"/>
      <c r="BAR4" s="168"/>
      <c r="BAS4" s="168"/>
      <c r="BAT4" s="168"/>
      <c r="BAU4" s="168"/>
      <c r="BAV4" s="168"/>
      <c r="BAW4" s="168"/>
      <c r="BAX4" s="168"/>
      <c r="BAY4" s="168"/>
      <c r="BAZ4" s="168"/>
      <c r="BBA4" s="168"/>
      <c r="BBB4" s="168"/>
      <c r="BBC4" s="168"/>
      <c r="BBD4" s="168"/>
      <c r="BBE4" s="168"/>
      <c r="BBF4" s="168"/>
      <c r="BBG4" s="168"/>
      <c r="BBH4" s="168"/>
      <c r="BBI4" s="168"/>
      <c r="BBJ4" s="168"/>
      <c r="BBK4" s="168"/>
      <c r="BBL4" s="168"/>
      <c r="BBM4" s="168"/>
      <c r="BBN4" s="168"/>
      <c r="BBO4" s="168"/>
      <c r="BBP4" s="168"/>
      <c r="BBQ4" s="168"/>
      <c r="BBR4" s="168"/>
      <c r="BBS4" s="168"/>
      <c r="BBT4" s="168"/>
      <c r="BBU4" s="168"/>
      <c r="BBV4" s="168"/>
      <c r="BBW4" s="168"/>
      <c r="BBX4" s="168"/>
      <c r="BBY4" s="168"/>
      <c r="BBZ4" s="168"/>
      <c r="BCA4" s="168"/>
      <c r="BCB4" s="168"/>
      <c r="BCC4" s="168"/>
      <c r="BCD4" s="168"/>
      <c r="BCE4" s="168"/>
      <c r="BCF4" s="168"/>
      <c r="BCG4" s="168"/>
      <c r="BCH4" s="168"/>
      <c r="BCI4" s="168"/>
      <c r="BCJ4" s="168"/>
      <c r="BCK4" s="168"/>
      <c r="BCL4" s="168"/>
      <c r="BCM4" s="168"/>
      <c r="BCN4" s="168"/>
      <c r="BCO4" s="168"/>
      <c r="BCP4" s="168"/>
      <c r="BCQ4" s="168"/>
      <c r="BCR4" s="168"/>
      <c r="BCS4" s="168"/>
      <c r="BCT4" s="168"/>
      <c r="BCU4" s="168"/>
      <c r="BCV4" s="168"/>
      <c r="BCW4" s="168"/>
      <c r="BCX4" s="168"/>
      <c r="BCY4" s="168"/>
      <c r="BCZ4" s="168"/>
      <c r="BDA4" s="168"/>
      <c r="BDB4" s="168"/>
      <c r="BDC4" s="168"/>
      <c r="BDD4" s="168"/>
      <c r="BDE4" s="168"/>
      <c r="BDF4" s="168"/>
      <c r="BDG4" s="168"/>
      <c r="BDH4" s="168"/>
      <c r="BDI4" s="168"/>
      <c r="BDJ4" s="168"/>
      <c r="BDK4" s="168"/>
      <c r="BDL4" s="168"/>
      <c r="BDM4" s="168"/>
      <c r="BDN4" s="168"/>
      <c r="BDO4" s="168"/>
      <c r="BDP4" s="168"/>
      <c r="BDQ4" s="168"/>
      <c r="BDR4" s="168"/>
      <c r="BDS4" s="168"/>
      <c r="BDT4" s="168"/>
      <c r="BDU4" s="168"/>
      <c r="BDV4" s="168"/>
      <c r="BDW4" s="168"/>
      <c r="BDX4" s="168"/>
      <c r="BDY4" s="168"/>
      <c r="BDZ4" s="168"/>
      <c r="BEA4" s="168"/>
      <c r="BEB4" s="168"/>
      <c r="BEC4" s="168"/>
      <c r="BED4" s="168"/>
      <c r="BEE4" s="168"/>
      <c r="BEF4" s="168"/>
      <c r="BEG4" s="168"/>
      <c r="BEH4" s="168"/>
      <c r="BEI4" s="168"/>
      <c r="BEJ4" s="168"/>
      <c r="BEK4" s="168"/>
      <c r="BEL4" s="168"/>
      <c r="BEM4" s="168"/>
      <c r="BEN4" s="168"/>
      <c r="BEO4" s="168"/>
      <c r="BEP4" s="168"/>
      <c r="BEQ4" s="168"/>
      <c r="BER4" s="168"/>
      <c r="BES4" s="168"/>
      <c r="BET4" s="168"/>
      <c r="BEU4" s="168"/>
      <c r="BEV4" s="168"/>
      <c r="BEW4" s="168"/>
      <c r="BEX4" s="168"/>
      <c r="BEY4" s="168"/>
      <c r="BEZ4" s="168"/>
      <c r="BFA4" s="168"/>
      <c r="BFB4" s="168"/>
      <c r="BFC4" s="168"/>
      <c r="BFD4" s="168"/>
      <c r="BFE4" s="168"/>
      <c r="BFF4" s="168"/>
      <c r="BFG4" s="168"/>
      <c r="BFH4" s="168"/>
      <c r="BFI4" s="168"/>
      <c r="BFJ4" s="168"/>
      <c r="BFK4" s="168"/>
      <c r="BFL4" s="168"/>
      <c r="BFM4" s="168"/>
      <c r="BFN4" s="168"/>
      <c r="BFO4" s="168"/>
      <c r="BFP4" s="168"/>
      <c r="BFQ4" s="168"/>
      <c r="BFR4" s="168"/>
      <c r="BFS4" s="168"/>
      <c r="BFT4" s="168"/>
      <c r="BFU4" s="168"/>
      <c r="BFV4" s="168"/>
      <c r="BFW4" s="168"/>
      <c r="BFX4" s="168"/>
      <c r="BFY4" s="168"/>
      <c r="BFZ4" s="168"/>
      <c r="BGA4" s="168"/>
      <c r="BGB4" s="168"/>
      <c r="BGC4" s="168"/>
      <c r="BGD4" s="168"/>
      <c r="BGE4" s="168"/>
      <c r="BGF4" s="168"/>
      <c r="BGG4" s="168"/>
      <c r="BGH4" s="168"/>
      <c r="BGI4" s="168"/>
      <c r="BGJ4" s="168"/>
      <c r="BGK4" s="168"/>
      <c r="BGL4" s="168"/>
      <c r="BGM4" s="168"/>
      <c r="BGN4" s="168"/>
      <c r="BGO4" s="168"/>
      <c r="BGP4" s="168"/>
      <c r="BGQ4" s="168"/>
      <c r="BGR4" s="168"/>
      <c r="BGS4" s="168"/>
      <c r="BGT4" s="168"/>
      <c r="BGU4" s="168"/>
      <c r="BGV4" s="168"/>
      <c r="BGW4" s="168"/>
      <c r="BGX4" s="168"/>
      <c r="BGY4" s="168"/>
      <c r="BGZ4" s="168"/>
      <c r="BHA4" s="168"/>
      <c r="BHB4" s="168"/>
      <c r="BHC4" s="168"/>
      <c r="BHD4" s="168"/>
      <c r="BHE4" s="168"/>
      <c r="BHF4" s="168"/>
      <c r="BHG4" s="168"/>
      <c r="BHH4" s="168"/>
      <c r="BHI4" s="168"/>
      <c r="BHJ4" s="168"/>
      <c r="BHK4" s="168"/>
      <c r="BHL4" s="168"/>
      <c r="BHM4" s="168"/>
      <c r="BHN4" s="168"/>
      <c r="BHO4" s="168"/>
      <c r="BHP4" s="168"/>
      <c r="BHQ4" s="168"/>
      <c r="BHR4" s="168"/>
      <c r="BHS4" s="168"/>
      <c r="BHT4" s="168"/>
      <c r="BHU4" s="168"/>
      <c r="BHV4" s="168"/>
      <c r="BHW4" s="168"/>
      <c r="BHX4" s="168"/>
      <c r="BHY4" s="168"/>
      <c r="BHZ4" s="168"/>
      <c r="BIA4" s="168"/>
      <c r="BIB4" s="168"/>
      <c r="BIC4" s="168"/>
      <c r="BID4" s="168"/>
      <c r="BIE4" s="168"/>
      <c r="BIF4" s="168"/>
      <c r="BIG4" s="168"/>
      <c r="BIH4" s="168"/>
      <c r="BII4" s="168"/>
      <c r="BIJ4" s="168"/>
      <c r="BIK4" s="168"/>
      <c r="BIL4" s="168"/>
      <c r="BIM4" s="168"/>
      <c r="BIN4" s="168"/>
      <c r="BIO4" s="168"/>
      <c r="BIP4" s="168"/>
      <c r="BIQ4" s="168"/>
      <c r="BIR4" s="168"/>
      <c r="BIS4" s="168"/>
      <c r="BIT4" s="168"/>
      <c r="BIU4" s="168"/>
      <c r="BIV4" s="168"/>
      <c r="BIW4" s="168"/>
      <c r="BIX4" s="168"/>
      <c r="BIY4" s="168"/>
      <c r="BIZ4" s="168"/>
      <c r="BJA4" s="168"/>
      <c r="BJB4" s="168"/>
      <c r="BJC4" s="168"/>
      <c r="BJD4" s="168"/>
      <c r="BJE4" s="168"/>
      <c r="BJF4" s="168"/>
      <c r="BJG4" s="168"/>
      <c r="BJH4" s="168"/>
      <c r="BJI4" s="168"/>
      <c r="BJJ4" s="168"/>
      <c r="BJK4" s="168"/>
      <c r="BJL4" s="168"/>
      <c r="BJM4" s="168"/>
      <c r="BJN4" s="168"/>
      <c r="BJO4" s="168"/>
      <c r="BJP4" s="168"/>
      <c r="BJQ4" s="168"/>
      <c r="BJR4" s="168"/>
      <c r="BJS4" s="168"/>
      <c r="BJT4" s="168"/>
      <c r="BJU4" s="168"/>
      <c r="BJV4" s="168"/>
      <c r="BJW4" s="168"/>
      <c r="BJX4" s="168"/>
      <c r="BJY4" s="168"/>
      <c r="BJZ4" s="168"/>
      <c r="BKA4" s="168"/>
      <c r="BKB4" s="168"/>
      <c r="BKC4" s="168"/>
      <c r="BKD4" s="168"/>
      <c r="BKE4" s="168"/>
      <c r="BKF4" s="168"/>
      <c r="BKG4" s="168"/>
      <c r="BKH4" s="168"/>
      <c r="BKI4" s="168"/>
      <c r="BKJ4" s="168"/>
      <c r="BKK4" s="168"/>
      <c r="BKL4" s="168"/>
      <c r="BKM4" s="168"/>
      <c r="BKN4" s="168"/>
      <c r="BKO4" s="168"/>
      <c r="BKP4" s="168"/>
      <c r="BKQ4" s="168"/>
      <c r="BKR4" s="168"/>
      <c r="BKS4" s="168"/>
      <c r="BKT4" s="168"/>
      <c r="BKU4" s="168"/>
      <c r="BKV4" s="168"/>
      <c r="BKW4" s="168"/>
      <c r="BKX4" s="168"/>
      <c r="BKY4" s="168"/>
      <c r="BKZ4" s="168"/>
      <c r="BLA4" s="168"/>
      <c r="BLB4" s="168"/>
      <c r="BLC4" s="168"/>
      <c r="BLD4" s="168"/>
      <c r="BLE4" s="168"/>
      <c r="BLF4" s="168"/>
      <c r="BLG4" s="168"/>
      <c r="BLH4" s="168"/>
      <c r="BLI4" s="168"/>
      <c r="BLJ4" s="168"/>
      <c r="BLK4" s="168"/>
      <c r="BLL4" s="168"/>
      <c r="BLM4" s="168"/>
      <c r="BLN4" s="168"/>
      <c r="BLO4" s="168"/>
      <c r="BLP4" s="168"/>
      <c r="BLQ4" s="168"/>
      <c r="BLR4" s="168"/>
      <c r="BLS4" s="168"/>
      <c r="BLT4" s="168"/>
      <c r="BLU4" s="168"/>
      <c r="BLV4" s="168"/>
      <c r="BLW4" s="168"/>
      <c r="BLX4" s="168"/>
      <c r="BLY4" s="168"/>
      <c r="BLZ4" s="168"/>
      <c r="BMA4" s="168"/>
      <c r="BMB4" s="168"/>
      <c r="BMC4" s="168"/>
      <c r="BMD4" s="168"/>
      <c r="BME4" s="168"/>
      <c r="BMF4" s="168"/>
      <c r="BMG4" s="168"/>
      <c r="BMH4" s="168"/>
      <c r="BMI4" s="168"/>
      <c r="BMJ4" s="168"/>
      <c r="BMK4" s="168"/>
      <c r="BML4" s="168"/>
      <c r="BMM4" s="168"/>
      <c r="BMN4" s="168"/>
      <c r="BMO4" s="168"/>
      <c r="BMP4" s="168"/>
      <c r="BMQ4" s="168"/>
      <c r="BMR4" s="168"/>
      <c r="BMS4" s="168"/>
      <c r="BMT4" s="168"/>
      <c r="BMU4" s="168"/>
      <c r="BMV4" s="168"/>
      <c r="BMW4" s="168"/>
      <c r="BMX4" s="168"/>
      <c r="BMY4" s="168"/>
      <c r="BMZ4" s="168"/>
      <c r="BNA4" s="168"/>
      <c r="BNB4" s="168"/>
      <c r="BNC4" s="168"/>
      <c r="BND4" s="168"/>
      <c r="BNE4" s="168"/>
      <c r="BNF4" s="168"/>
      <c r="BNG4" s="168"/>
      <c r="BNH4" s="168"/>
      <c r="BNI4" s="168"/>
      <c r="BNJ4" s="168"/>
      <c r="BNK4" s="168"/>
      <c r="BNL4" s="168"/>
      <c r="BNM4" s="168"/>
      <c r="BNN4" s="168"/>
      <c r="BNO4" s="168"/>
      <c r="BNP4" s="168"/>
      <c r="BNQ4" s="168"/>
      <c r="BNR4" s="168"/>
      <c r="BNS4" s="168"/>
      <c r="BNT4" s="168"/>
      <c r="BNU4" s="168"/>
      <c r="BNV4" s="168"/>
      <c r="BNW4" s="168"/>
      <c r="BNX4" s="168"/>
      <c r="BNY4" s="168"/>
      <c r="BNZ4" s="168"/>
      <c r="BOA4" s="168"/>
      <c r="BOB4" s="168"/>
      <c r="BOC4" s="168"/>
      <c r="BOD4" s="168"/>
      <c r="BOE4" s="168"/>
      <c r="BOF4" s="168"/>
      <c r="BOG4" s="168"/>
      <c r="BOH4" s="168"/>
      <c r="BOI4" s="168"/>
      <c r="BOJ4" s="168"/>
      <c r="BOK4" s="168"/>
      <c r="BOL4" s="168"/>
      <c r="BOM4" s="168"/>
      <c r="BON4" s="168"/>
      <c r="BOO4" s="168"/>
      <c r="BOP4" s="168"/>
      <c r="BOQ4" s="168"/>
      <c r="BOR4" s="168"/>
      <c r="BOS4" s="168"/>
      <c r="BOT4" s="168"/>
      <c r="BOU4" s="168"/>
      <c r="BOV4" s="168"/>
      <c r="BOW4" s="168"/>
      <c r="BOX4" s="168"/>
      <c r="BOY4" s="168"/>
      <c r="BOZ4" s="168"/>
      <c r="BPA4" s="168"/>
      <c r="BPB4" s="168"/>
      <c r="BPC4" s="168"/>
      <c r="BPD4" s="168"/>
      <c r="BPE4" s="168"/>
      <c r="BPF4" s="168"/>
      <c r="BPG4" s="168"/>
      <c r="BPH4" s="168"/>
      <c r="BPI4" s="168"/>
      <c r="BPJ4" s="168"/>
      <c r="BPK4" s="168"/>
      <c r="BPL4" s="168"/>
      <c r="BPM4" s="168"/>
      <c r="BPN4" s="168"/>
      <c r="BPO4" s="168"/>
      <c r="BPP4" s="168"/>
      <c r="BPQ4" s="168"/>
      <c r="BPR4" s="168"/>
      <c r="BPS4" s="168"/>
      <c r="BPT4" s="168"/>
      <c r="BPU4" s="168"/>
      <c r="BPV4" s="168"/>
      <c r="BPW4" s="168"/>
      <c r="BPX4" s="168"/>
      <c r="BPY4" s="168"/>
      <c r="BPZ4" s="168"/>
      <c r="BQA4" s="168"/>
      <c r="BQB4" s="168"/>
      <c r="BQC4" s="168"/>
      <c r="BQD4" s="168"/>
      <c r="BQE4" s="168"/>
      <c r="BQF4" s="168"/>
      <c r="BQG4" s="168"/>
      <c r="BQH4" s="168"/>
      <c r="BQI4" s="168"/>
      <c r="BQJ4" s="168"/>
      <c r="BQK4" s="168"/>
      <c r="BQL4" s="168"/>
      <c r="BQM4" s="168"/>
      <c r="BQN4" s="168"/>
      <c r="BQO4" s="168"/>
      <c r="BQP4" s="168"/>
      <c r="BQQ4" s="168"/>
      <c r="BQR4" s="168"/>
      <c r="BQS4" s="168"/>
      <c r="BQT4" s="168"/>
      <c r="BQU4" s="168"/>
      <c r="BQV4" s="168"/>
      <c r="BQW4" s="168"/>
      <c r="BQX4" s="168"/>
      <c r="BQY4" s="168"/>
      <c r="BQZ4" s="168"/>
      <c r="BRA4" s="168"/>
      <c r="BRB4" s="168"/>
      <c r="BRC4" s="168"/>
      <c r="BRD4" s="168"/>
      <c r="BRE4" s="168"/>
      <c r="BRF4" s="168"/>
      <c r="BRG4" s="168"/>
      <c r="BRH4" s="168"/>
      <c r="BRI4" s="168"/>
      <c r="BRJ4" s="168"/>
      <c r="BRK4" s="168"/>
      <c r="BRL4" s="168"/>
      <c r="BRM4" s="168"/>
      <c r="BRN4" s="168"/>
      <c r="BRO4" s="168"/>
      <c r="BRP4" s="168"/>
      <c r="BRQ4" s="168"/>
      <c r="BRR4" s="168"/>
      <c r="BRS4" s="168"/>
      <c r="BRT4" s="168"/>
      <c r="BRU4" s="168"/>
      <c r="BRV4" s="168"/>
      <c r="BRW4" s="168"/>
      <c r="BRX4" s="168"/>
      <c r="BRY4" s="168"/>
      <c r="BRZ4" s="168"/>
      <c r="BSA4" s="168"/>
      <c r="BSB4" s="168"/>
      <c r="BSC4" s="168"/>
      <c r="BSD4" s="168"/>
      <c r="BSE4" s="168"/>
      <c r="BSF4" s="168"/>
      <c r="BSG4" s="168"/>
      <c r="BSH4" s="168"/>
      <c r="BSI4" s="168"/>
      <c r="BSJ4" s="168"/>
      <c r="BSK4" s="168"/>
      <c r="BSL4" s="168"/>
      <c r="BSM4" s="168"/>
      <c r="BSN4" s="168"/>
      <c r="BSO4" s="168"/>
      <c r="BSP4" s="168"/>
      <c r="BSQ4" s="168"/>
      <c r="BSR4" s="168"/>
      <c r="BSS4" s="168"/>
      <c r="BST4" s="168"/>
      <c r="BSU4" s="168"/>
      <c r="BSV4" s="168"/>
      <c r="BSW4" s="168"/>
      <c r="BSX4" s="168"/>
      <c r="BSY4" s="168"/>
      <c r="BSZ4" s="168"/>
      <c r="BTA4" s="168"/>
      <c r="BTB4" s="168"/>
      <c r="BTC4" s="168"/>
      <c r="BTD4" s="168"/>
      <c r="BTE4" s="168"/>
      <c r="BTF4" s="168"/>
      <c r="BTG4" s="168"/>
      <c r="BTH4" s="168"/>
      <c r="BTI4" s="168"/>
      <c r="BTJ4" s="168"/>
      <c r="BTK4" s="168"/>
      <c r="BTL4" s="168"/>
      <c r="BTM4" s="168"/>
      <c r="BTN4" s="168"/>
      <c r="BTO4" s="168"/>
      <c r="BTP4" s="168"/>
      <c r="BTQ4" s="168"/>
      <c r="BTR4" s="168"/>
      <c r="BTS4" s="168"/>
      <c r="BTT4" s="168"/>
      <c r="BTU4" s="168"/>
      <c r="BTV4" s="168"/>
      <c r="BTW4" s="168"/>
      <c r="BTX4" s="168"/>
      <c r="BTY4" s="168"/>
      <c r="BTZ4" s="168"/>
      <c r="BUA4" s="168"/>
      <c r="BUB4" s="168"/>
      <c r="BUC4" s="168"/>
      <c r="BUD4" s="168"/>
      <c r="BUE4" s="168"/>
      <c r="BUF4" s="168"/>
      <c r="BUG4" s="168"/>
      <c r="BUH4" s="168"/>
      <c r="BUI4" s="168"/>
      <c r="BUJ4" s="168"/>
      <c r="BUK4" s="168"/>
      <c r="BUL4" s="168"/>
      <c r="BUM4" s="168"/>
      <c r="BUN4" s="168"/>
      <c r="BUO4" s="168"/>
      <c r="BUP4" s="168"/>
      <c r="BUQ4" s="168"/>
      <c r="BUR4" s="168"/>
      <c r="BUS4" s="168"/>
      <c r="BUT4" s="168"/>
      <c r="BUU4" s="168"/>
      <c r="BUV4" s="168"/>
      <c r="BUW4" s="168"/>
      <c r="BUX4" s="168"/>
      <c r="BUY4" s="168"/>
      <c r="BUZ4" s="168"/>
      <c r="BVA4" s="168"/>
      <c r="BVB4" s="168"/>
      <c r="BVC4" s="168"/>
      <c r="BVD4" s="168"/>
      <c r="BVE4" s="168"/>
      <c r="BVF4" s="168"/>
      <c r="BVG4" s="168"/>
      <c r="BVH4" s="168"/>
      <c r="BVI4" s="168"/>
      <c r="BVJ4" s="168"/>
      <c r="BVK4" s="168"/>
      <c r="BVL4" s="168"/>
      <c r="BVM4" s="168"/>
      <c r="BVN4" s="168"/>
      <c r="BVO4" s="168"/>
      <c r="BVP4" s="168"/>
      <c r="BVQ4" s="168"/>
      <c r="BVR4" s="168"/>
      <c r="BVS4" s="168"/>
      <c r="BVT4" s="168"/>
      <c r="BVU4" s="168"/>
      <c r="BVV4" s="168"/>
      <c r="BVW4" s="168"/>
      <c r="BVX4" s="168"/>
      <c r="BVY4" s="168"/>
      <c r="BVZ4" s="168"/>
      <c r="BWA4" s="168"/>
      <c r="BWB4" s="168"/>
      <c r="BWC4" s="168"/>
      <c r="BWD4" s="168"/>
      <c r="BWE4" s="168"/>
      <c r="BWF4" s="168"/>
      <c r="BWG4" s="168"/>
      <c r="BWH4" s="168"/>
      <c r="BWI4" s="168"/>
      <c r="BWJ4" s="168"/>
      <c r="BWK4" s="168"/>
      <c r="BWL4" s="168"/>
      <c r="BWM4" s="168"/>
      <c r="BWN4" s="168"/>
      <c r="BWO4" s="168"/>
      <c r="BWP4" s="168"/>
      <c r="BWQ4" s="168"/>
      <c r="BWR4" s="168"/>
      <c r="BWS4" s="168"/>
      <c r="BWT4" s="168"/>
      <c r="BWU4" s="168"/>
      <c r="BWV4" s="168"/>
      <c r="BWW4" s="168"/>
      <c r="BWX4" s="168"/>
      <c r="BWY4" s="168"/>
      <c r="BWZ4" s="168"/>
      <c r="BXA4" s="168"/>
      <c r="BXB4" s="168"/>
      <c r="BXC4" s="168"/>
      <c r="BXD4" s="168"/>
      <c r="BXE4" s="168"/>
      <c r="BXF4" s="168"/>
      <c r="BXG4" s="168"/>
      <c r="BXH4" s="168"/>
      <c r="BXI4" s="168"/>
      <c r="BXJ4" s="168"/>
      <c r="BXK4" s="168"/>
      <c r="BXL4" s="168"/>
      <c r="BXM4" s="168"/>
      <c r="BXN4" s="168"/>
      <c r="BXO4" s="168"/>
      <c r="BXP4" s="168"/>
      <c r="BXQ4" s="168"/>
      <c r="BXR4" s="168"/>
      <c r="BXS4" s="168"/>
      <c r="BXT4" s="168"/>
      <c r="BXU4" s="168"/>
      <c r="BXV4" s="168"/>
      <c r="BXW4" s="168"/>
      <c r="BXX4" s="168"/>
      <c r="BXY4" s="168"/>
      <c r="BXZ4" s="168"/>
      <c r="BYA4" s="168"/>
      <c r="BYB4" s="168"/>
      <c r="BYC4" s="168"/>
      <c r="BYD4" s="168"/>
      <c r="BYE4" s="168"/>
      <c r="BYF4" s="168"/>
      <c r="BYG4" s="168"/>
      <c r="BYH4" s="168"/>
      <c r="BYI4" s="168"/>
      <c r="BYJ4" s="168"/>
      <c r="BYK4" s="168"/>
      <c r="BYL4" s="168"/>
      <c r="BYM4" s="168"/>
      <c r="BYN4" s="168"/>
      <c r="BYO4" s="168"/>
      <c r="BYP4" s="168"/>
      <c r="BYQ4" s="168"/>
      <c r="BYR4" s="168"/>
      <c r="BYS4" s="168"/>
      <c r="BYT4" s="168"/>
      <c r="BYU4" s="168"/>
      <c r="BYV4" s="168"/>
      <c r="BYW4" s="168"/>
      <c r="BYX4" s="168"/>
      <c r="BYY4" s="168"/>
      <c r="BYZ4" s="168"/>
      <c r="BZA4" s="168"/>
      <c r="BZB4" s="168"/>
      <c r="BZC4" s="168"/>
      <c r="BZD4" s="168"/>
      <c r="BZE4" s="168"/>
      <c r="BZF4" s="168"/>
      <c r="BZG4" s="168"/>
      <c r="BZH4" s="168"/>
      <c r="BZI4" s="168"/>
      <c r="BZJ4" s="168"/>
      <c r="BZK4" s="168"/>
      <c r="BZL4" s="168"/>
      <c r="BZM4" s="168"/>
      <c r="BZN4" s="168"/>
      <c r="BZO4" s="168"/>
      <c r="BZP4" s="168"/>
      <c r="BZQ4" s="168"/>
      <c r="BZR4" s="168"/>
      <c r="BZS4" s="168"/>
      <c r="BZT4" s="168"/>
      <c r="BZU4" s="168"/>
      <c r="BZV4" s="168"/>
      <c r="BZW4" s="168"/>
      <c r="BZX4" s="168"/>
      <c r="BZY4" s="168"/>
      <c r="BZZ4" s="168"/>
      <c r="CAA4" s="168"/>
      <c r="CAB4" s="168"/>
      <c r="CAC4" s="168"/>
      <c r="CAD4" s="168"/>
      <c r="CAE4" s="168"/>
      <c r="CAF4" s="168"/>
      <c r="CAG4" s="168"/>
      <c r="CAH4" s="168"/>
      <c r="CAI4" s="168"/>
      <c r="CAJ4" s="168"/>
      <c r="CAK4" s="168"/>
      <c r="CAL4" s="168"/>
      <c r="CAM4" s="168"/>
      <c r="CAN4" s="168"/>
      <c r="CAO4" s="168"/>
      <c r="CAP4" s="168"/>
      <c r="CAQ4" s="168"/>
      <c r="CAR4" s="168"/>
      <c r="CAS4" s="168"/>
      <c r="CAT4" s="168"/>
      <c r="CAU4" s="168"/>
      <c r="CAV4" s="168"/>
      <c r="CAW4" s="168"/>
      <c r="CAX4" s="168"/>
      <c r="CAY4" s="168"/>
      <c r="CAZ4" s="168"/>
      <c r="CBA4" s="168"/>
      <c r="CBB4" s="168"/>
      <c r="CBC4" s="168"/>
      <c r="CBD4" s="168"/>
      <c r="CBE4" s="168"/>
      <c r="CBF4" s="168"/>
      <c r="CBG4" s="168"/>
      <c r="CBH4" s="168"/>
      <c r="CBI4" s="168"/>
      <c r="CBJ4" s="168"/>
      <c r="CBK4" s="168"/>
      <c r="CBL4" s="168"/>
      <c r="CBM4" s="168"/>
      <c r="CBN4" s="168"/>
      <c r="CBO4" s="168"/>
      <c r="CBP4" s="168"/>
      <c r="CBQ4" s="168"/>
      <c r="CBR4" s="168"/>
      <c r="CBS4" s="168"/>
      <c r="CBT4" s="168"/>
      <c r="CBU4" s="168"/>
      <c r="CBV4" s="168"/>
      <c r="CBW4" s="168"/>
      <c r="CBX4" s="168"/>
      <c r="CBY4" s="168"/>
      <c r="CBZ4" s="168"/>
      <c r="CCA4" s="168"/>
      <c r="CCB4" s="168"/>
      <c r="CCC4" s="168"/>
      <c r="CCD4" s="168"/>
      <c r="CCE4" s="168"/>
      <c r="CCF4" s="168"/>
      <c r="CCG4" s="168"/>
      <c r="CCH4" s="168"/>
      <c r="CCI4" s="168"/>
      <c r="CCJ4" s="168"/>
      <c r="CCK4" s="168"/>
      <c r="CCL4" s="168"/>
      <c r="CCM4" s="168"/>
      <c r="CCN4" s="168"/>
      <c r="CCO4" s="168"/>
      <c r="CCP4" s="168"/>
      <c r="CCQ4" s="168"/>
      <c r="CCR4" s="168"/>
      <c r="CCS4" s="168"/>
      <c r="CCT4" s="168"/>
      <c r="CCU4" s="168"/>
      <c r="CCV4" s="168"/>
      <c r="CCW4" s="168"/>
      <c r="CCX4" s="168"/>
      <c r="CCY4" s="168"/>
      <c r="CCZ4" s="168"/>
      <c r="CDA4" s="168"/>
      <c r="CDB4" s="168"/>
      <c r="CDC4" s="168"/>
      <c r="CDD4" s="168"/>
      <c r="CDE4" s="168"/>
      <c r="CDF4" s="168"/>
      <c r="CDG4" s="168"/>
      <c r="CDH4" s="168"/>
      <c r="CDI4" s="168"/>
      <c r="CDJ4" s="168"/>
      <c r="CDK4" s="168"/>
      <c r="CDL4" s="168"/>
      <c r="CDM4" s="168"/>
      <c r="CDN4" s="168"/>
      <c r="CDO4" s="168"/>
      <c r="CDP4" s="168"/>
      <c r="CDQ4" s="168"/>
      <c r="CDR4" s="168"/>
      <c r="CDS4" s="168"/>
      <c r="CDT4" s="168"/>
      <c r="CDU4" s="168"/>
      <c r="CDV4" s="168"/>
      <c r="CDW4" s="168"/>
      <c r="CDX4" s="168"/>
      <c r="CDY4" s="168"/>
      <c r="CDZ4" s="168"/>
      <c r="CEA4" s="168"/>
      <c r="CEB4" s="168"/>
      <c r="CEC4" s="168"/>
      <c r="CED4" s="168"/>
      <c r="CEE4" s="168"/>
      <c r="CEF4" s="168"/>
      <c r="CEG4" s="168"/>
      <c r="CEH4" s="168"/>
      <c r="CEI4" s="168"/>
      <c r="CEJ4" s="168"/>
      <c r="CEK4" s="168"/>
      <c r="CEL4" s="168"/>
      <c r="CEM4" s="168"/>
      <c r="CEN4" s="168"/>
      <c r="CEO4" s="168"/>
      <c r="CEP4" s="168"/>
      <c r="CEQ4" s="168"/>
      <c r="CER4" s="168"/>
      <c r="CES4" s="168"/>
      <c r="CET4" s="168"/>
      <c r="CEU4" s="168"/>
      <c r="CEV4" s="168"/>
      <c r="CEW4" s="168"/>
      <c r="CEX4" s="168"/>
      <c r="CEY4" s="168"/>
      <c r="CEZ4" s="168"/>
      <c r="CFA4" s="168"/>
      <c r="CFB4" s="168"/>
      <c r="CFC4" s="168"/>
      <c r="CFD4" s="168"/>
      <c r="CFE4" s="168"/>
      <c r="CFF4" s="168"/>
      <c r="CFG4" s="168"/>
      <c r="CFH4" s="168"/>
      <c r="CFI4" s="168"/>
      <c r="CFJ4" s="168"/>
      <c r="CFK4" s="168"/>
      <c r="CFL4" s="168"/>
      <c r="CFM4" s="168"/>
      <c r="CFN4" s="168"/>
      <c r="CFO4" s="168"/>
      <c r="CFP4" s="168"/>
      <c r="CFQ4" s="168"/>
      <c r="CFR4" s="168"/>
      <c r="CFS4" s="168"/>
      <c r="CFT4" s="168"/>
      <c r="CFU4" s="168"/>
      <c r="CFV4" s="168"/>
      <c r="CFW4" s="168"/>
      <c r="CFX4" s="168"/>
      <c r="CFY4" s="168"/>
      <c r="CFZ4" s="168"/>
      <c r="CGA4" s="168"/>
      <c r="CGB4" s="168"/>
      <c r="CGC4" s="168"/>
      <c r="CGD4" s="168"/>
      <c r="CGE4" s="168"/>
      <c r="CGF4" s="168"/>
      <c r="CGG4" s="168"/>
      <c r="CGH4" s="168"/>
      <c r="CGI4" s="168"/>
      <c r="CGJ4" s="168"/>
      <c r="CGK4" s="168"/>
      <c r="CGL4" s="168"/>
      <c r="CGM4" s="168"/>
      <c r="CGN4" s="168"/>
      <c r="CGO4" s="168"/>
      <c r="CGP4" s="168"/>
      <c r="CGQ4" s="168"/>
      <c r="CGR4" s="168"/>
      <c r="CGS4" s="168"/>
      <c r="CGT4" s="168"/>
      <c r="CGU4" s="168"/>
      <c r="CGV4" s="168"/>
      <c r="CGW4" s="168"/>
      <c r="CGX4" s="168"/>
      <c r="CGY4" s="168"/>
      <c r="CGZ4" s="168"/>
      <c r="CHA4" s="168"/>
      <c r="CHB4" s="168"/>
      <c r="CHC4" s="168"/>
      <c r="CHD4" s="168"/>
      <c r="CHE4" s="168"/>
      <c r="CHF4" s="168"/>
      <c r="CHG4" s="168"/>
      <c r="CHH4" s="168"/>
      <c r="CHI4" s="168"/>
      <c r="CHJ4" s="168"/>
      <c r="CHK4" s="168"/>
      <c r="CHL4" s="168"/>
      <c r="CHM4" s="168"/>
      <c r="CHN4" s="168"/>
      <c r="CHO4" s="168"/>
      <c r="CHP4" s="168"/>
      <c r="CHQ4" s="168"/>
      <c r="CHR4" s="168"/>
      <c r="CHS4" s="168"/>
      <c r="CHT4" s="168"/>
      <c r="CHU4" s="168"/>
      <c r="CHV4" s="168"/>
      <c r="CHW4" s="168"/>
      <c r="CHX4" s="168"/>
      <c r="CHY4" s="168"/>
      <c r="CHZ4" s="168"/>
      <c r="CIA4" s="168"/>
      <c r="CIB4" s="168"/>
      <c r="CIC4" s="168"/>
      <c r="CID4" s="168"/>
      <c r="CIE4" s="168"/>
      <c r="CIF4" s="168"/>
      <c r="CIG4" s="168"/>
      <c r="CIH4" s="168"/>
      <c r="CII4" s="168"/>
      <c r="CIJ4" s="168"/>
      <c r="CIK4" s="168"/>
      <c r="CIL4" s="168"/>
      <c r="CIM4" s="168"/>
      <c r="CIN4" s="168"/>
      <c r="CIO4" s="168"/>
      <c r="CIP4" s="168"/>
      <c r="CIQ4" s="168"/>
      <c r="CIR4" s="168"/>
      <c r="CIS4" s="168"/>
      <c r="CIT4" s="168"/>
      <c r="CIU4" s="168"/>
      <c r="CIV4" s="168"/>
      <c r="CIW4" s="168"/>
      <c r="CIX4" s="168"/>
      <c r="CIY4" s="168"/>
      <c r="CIZ4" s="168"/>
      <c r="CJA4" s="168"/>
      <c r="CJB4" s="168"/>
      <c r="CJC4" s="168"/>
      <c r="CJD4" s="168"/>
      <c r="CJE4" s="168"/>
      <c r="CJF4" s="168"/>
      <c r="CJG4" s="168"/>
      <c r="CJH4" s="168"/>
      <c r="CJI4" s="168"/>
      <c r="CJJ4" s="168"/>
      <c r="CJK4" s="168"/>
      <c r="CJL4" s="168"/>
      <c r="CJM4" s="168"/>
      <c r="CJN4" s="168"/>
      <c r="CJO4" s="168"/>
      <c r="CJP4" s="168"/>
      <c r="CJQ4" s="168"/>
      <c r="CJR4" s="168"/>
      <c r="CJS4" s="168"/>
      <c r="CJT4" s="168"/>
      <c r="CJU4" s="168"/>
      <c r="CJV4" s="168"/>
      <c r="CJW4" s="168"/>
      <c r="CJX4" s="168"/>
      <c r="CJY4" s="168"/>
      <c r="CJZ4" s="168"/>
      <c r="CKA4" s="168"/>
      <c r="CKB4" s="168"/>
      <c r="CKC4" s="168"/>
      <c r="CKD4" s="168"/>
      <c r="CKE4" s="168"/>
      <c r="CKF4" s="168"/>
      <c r="CKG4" s="168"/>
      <c r="CKH4" s="168"/>
      <c r="CKI4" s="168"/>
      <c r="CKJ4" s="168"/>
      <c r="CKK4" s="168"/>
      <c r="CKL4" s="168"/>
      <c r="CKM4" s="168"/>
      <c r="CKN4" s="168"/>
      <c r="CKO4" s="168"/>
      <c r="CKP4" s="168"/>
      <c r="CKQ4" s="168"/>
      <c r="CKR4" s="168"/>
      <c r="CKS4" s="168"/>
      <c r="CKT4" s="168"/>
      <c r="CKU4" s="168"/>
      <c r="CKV4" s="168"/>
      <c r="CKW4" s="168"/>
      <c r="CKX4" s="168"/>
      <c r="CKY4" s="168"/>
      <c r="CKZ4" s="168"/>
      <c r="CLA4" s="168"/>
      <c r="CLB4" s="168"/>
      <c r="CLC4" s="168"/>
      <c r="CLD4" s="168"/>
      <c r="CLE4" s="168"/>
      <c r="CLF4" s="168"/>
      <c r="CLG4" s="168"/>
      <c r="CLH4" s="168"/>
      <c r="CLI4" s="168"/>
      <c r="CLJ4" s="168"/>
      <c r="CLK4" s="168"/>
      <c r="CLL4" s="168"/>
      <c r="CLM4" s="168"/>
      <c r="CLN4" s="168"/>
      <c r="CLO4" s="168"/>
      <c r="CLP4" s="168"/>
      <c r="CLQ4" s="168"/>
      <c r="CLR4" s="168"/>
      <c r="CLS4" s="168"/>
      <c r="CLT4" s="168"/>
      <c r="CLU4" s="168"/>
      <c r="CLV4" s="168"/>
      <c r="CLW4" s="168"/>
      <c r="CLX4" s="168"/>
      <c r="CLY4" s="168"/>
      <c r="CLZ4" s="168"/>
      <c r="CMA4" s="168"/>
      <c r="CMB4" s="168"/>
      <c r="CMC4" s="168"/>
      <c r="CMD4" s="168"/>
      <c r="CME4" s="168"/>
      <c r="CMF4" s="168"/>
      <c r="CMG4" s="168"/>
      <c r="CMH4" s="168"/>
      <c r="CMI4" s="168"/>
      <c r="CMJ4" s="168"/>
      <c r="CMK4" s="168"/>
      <c r="CML4" s="168"/>
      <c r="CMM4" s="168"/>
      <c r="CMN4" s="168"/>
      <c r="CMO4" s="168"/>
      <c r="CMP4" s="168"/>
      <c r="CMQ4" s="168"/>
      <c r="CMR4" s="168"/>
      <c r="CMS4" s="168"/>
      <c r="CMT4" s="168"/>
      <c r="CMU4" s="168"/>
      <c r="CMV4" s="168"/>
      <c r="CMW4" s="168"/>
      <c r="CMX4" s="168"/>
      <c r="CMY4" s="168"/>
      <c r="CMZ4" s="168"/>
      <c r="CNA4" s="168"/>
      <c r="CNB4" s="168"/>
      <c r="CNC4" s="168"/>
      <c r="CND4" s="168"/>
      <c r="CNE4" s="168"/>
      <c r="CNF4" s="168"/>
      <c r="CNG4" s="168"/>
      <c r="CNH4" s="168"/>
      <c r="CNI4" s="168"/>
      <c r="CNJ4" s="168"/>
      <c r="CNK4" s="168"/>
      <c r="CNL4" s="168"/>
      <c r="CNM4" s="168"/>
      <c r="CNN4" s="168"/>
      <c r="CNO4" s="168"/>
      <c r="CNP4" s="168"/>
      <c r="CNQ4" s="168"/>
      <c r="CNR4" s="168"/>
      <c r="CNS4" s="168"/>
      <c r="CNT4" s="168"/>
      <c r="CNU4" s="168"/>
      <c r="CNV4" s="168"/>
      <c r="CNW4" s="168"/>
      <c r="CNX4" s="168"/>
      <c r="CNY4" s="168"/>
      <c r="CNZ4" s="168"/>
      <c r="COA4" s="168"/>
      <c r="COB4" s="168"/>
      <c r="COC4" s="168"/>
      <c r="COD4" s="168"/>
      <c r="COE4" s="168"/>
      <c r="COF4" s="168"/>
      <c r="COG4" s="168"/>
      <c r="COH4" s="168"/>
      <c r="COI4" s="168"/>
      <c r="COJ4" s="168"/>
      <c r="COK4" s="168"/>
      <c r="COL4" s="168"/>
      <c r="COM4" s="168"/>
      <c r="CON4" s="168"/>
      <c r="COO4" s="168"/>
      <c r="COP4" s="168"/>
      <c r="COQ4" s="168"/>
      <c r="COR4" s="168"/>
      <c r="COS4" s="168"/>
      <c r="COT4" s="168"/>
      <c r="COU4" s="168"/>
      <c r="COV4" s="168"/>
      <c r="COW4" s="168"/>
      <c r="COX4" s="168"/>
      <c r="COY4" s="168"/>
      <c r="COZ4" s="168"/>
      <c r="CPA4" s="168"/>
      <c r="CPB4" s="168"/>
      <c r="CPC4" s="168"/>
      <c r="CPD4" s="168"/>
      <c r="CPE4" s="168"/>
      <c r="CPF4" s="168"/>
      <c r="CPG4" s="168"/>
      <c r="CPH4" s="168"/>
      <c r="CPI4" s="168"/>
      <c r="CPJ4" s="168"/>
      <c r="CPK4" s="168"/>
      <c r="CPL4" s="168"/>
      <c r="CPM4" s="168"/>
      <c r="CPN4" s="168"/>
      <c r="CPO4" s="168"/>
      <c r="CPP4" s="168"/>
      <c r="CPQ4" s="168"/>
      <c r="CPR4" s="168"/>
      <c r="CPS4" s="168"/>
      <c r="CPT4" s="168"/>
      <c r="CPU4" s="168"/>
      <c r="CPV4" s="168"/>
      <c r="CPW4" s="168"/>
      <c r="CPX4" s="168"/>
      <c r="CPY4" s="168"/>
      <c r="CPZ4" s="168"/>
      <c r="CQA4" s="168"/>
      <c r="CQB4" s="168"/>
      <c r="CQC4" s="168"/>
      <c r="CQD4" s="168"/>
      <c r="CQE4" s="168"/>
      <c r="CQF4" s="168"/>
      <c r="CQG4" s="168"/>
      <c r="CQH4" s="168"/>
      <c r="CQI4" s="168"/>
      <c r="CQJ4" s="168"/>
      <c r="CQK4" s="168"/>
      <c r="CQL4" s="168"/>
      <c r="CQM4" s="168"/>
      <c r="CQN4" s="168"/>
      <c r="CQO4" s="168"/>
      <c r="CQP4" s="168"/>
      <c r="CQQ4" s="168"/>
      <c r="CQR4" s="168"/>
      <c r="CQS4" s="168"/>
      <c r="CQT4" s="168"/>
      <c r="CQU4" s="168"/>
      <c r="CQV4" s="168"/>
      <c r="CQW4" s="168"/>
      <c r="CQX4" s="168"/>
      <c r="CQY4" s="168"/>
      <c r="CQZ4" s="168"/>
      <c r="CRA4" s="168"/>
      <c r="CRB4" s="168"/>
      <c r="CRC4" s="168"/>
      <c r="CRD4" s="168"/>
      <c r="CRE4" s="168"/>
      <c r="CRF4" s="168"/>
      <c r="CRG4" s="168"/>
      <c r="CRH4" s="168"/>
      <c r="CRI4" s="168"/>
      <c r="CRJ4" s="168"/>
      <c r="CRK4" s="168"/>
      <c r="CRL4" s="168"/>
      <c r="CRM4" s="168"/>
      <c r="CRN4" s="168"/>
      <c r="CRO4" s="168"/>
      <c r="CRP4" s="168"/>
      <c r="CRQ4" s="168"/>
      <c r="CRR4" s="168"/>
      <c r="CRS4" s="168"/>
      <c r="CRT4" s="168"/>
      <c r="CRU4" s="168"/>
      <c r="CRV4" s="168"/>
      <c r="CRW4" s="168"/>
      <c r="CRX4" s="168"/>
      <c r="CRY4" s="168"/>
      <c r="CRZ4" s="168"/>
      <c r="CSA4" s="168"/>
      <c r="CSB4" s="168"/>
      <c r="CSC4" s="168"/>
      <c r="CSD4" s="168"/>
      <c r="CSE4" s="168"/>
      <c r="CSF4" s="168"/>
      <c r="CSG4" s="168"/>
      <c r="CSH4" s="168"/>
      <c r="CSI4" s="168"/>
      <c r="CSJ4" s="168"/>
      <c r="CSK4" s="168"/>
      <c r="CSL4" s="168"/>
      <c r="CSM4" s="168"/>
      <c r="CSN4" s="168"/>
      <c r="CSO4" s="168"/>
      <c r="CSP4" s="168"/>
      <c r="CSQ4" s="168"/>
      <c r="CSR4" s="168"/>
      <c r="CSS4" s="168"/>
      <c r="CST4" s="168"/>
      <c r="CSU4" s="168"/>
      <c r="CSV4" s="168"/>
      <c r="CSW4" s="168"/>
      <c r="CSX4" s="168"/>
      <c r="CSY4" s="168"/>
      <c r="CSZ4" s="168"/>
      <c r="CTA4" s="168"/>
      <c r="CTB4" s="168"/>
      <c r="CTC4" s="168"/>
      <c r="CTD4" s="168"/>
      <c r="CTE4" s="168"/>
      <c r="CTF4" s="168"/>
      <c r="CTG4" s="168"/>
      <c r="CTH4" s="168"/>
      <c r="CTI4" s="168"/>
      <c r="CTJ4" s="168"/>
      <c r="CTK4" s="168"/>
      <c r="CTL4" s="168"/>
      <c r="CTM4" s="168"/>
      <c r="CTN4" s="168"/>
      <c r="CTO4" s="168"/>
      <c r="CTP4" s="168"/>
      <c r="CTQ4" s="168"/>
      <c r="CTR4" s="168"/>
      <c r="CTS4" s="168"/>
      <c r="CTT4" s="168"/>
      <c r="CTU4" s="168"/>
      <c r="CTV4" s="168"/>
      <c r="CTW4" s="168"/>
      <c r="CTX4" s="168"/>
      <c r="CTY4" s="168"/>
      <c r="CTZ4" s="168"/>
      <c r="CUA4" s="168"/>
      <c r="CUB4" s="168"/>
      <c r="CUC4" s="168"/>
      <c r="CUD4" s="168"/>
      <c r="CUE4" s="168"/>
      <c r="CUF4" s="168"/>
      <c r="CUG4" s="168"/>
      <c r="CUH4" s="168"/>
      <c r="CUI4" s="168"/>
      <c r="CUJ4" s="168"/>
      <c r="CUK4" s="168"/>
      <c r="CUL4" s="168"/>
      <c r="CUM4" s="168"/>
      <c r="CUN4" s="168"/>
      <c r="CUO4" s="168"/>
      <c r="CUP4" s="168"/>
      <c r="CUQ4" s="168"/>
      <c r="CUR4" s="168"/>
      <c r="CUS4" s="168"/>
      <c r="CUT4" s="168"/>
      <c r="CUU4" s="168"/>
      <c r="CUV4" s="168"/>
      <c r="CUW4" s="168"/>
      <c r="CUX4" s="168"/>
      <c r="CUY4" s="168"/>
      <c r="CUZ4" s="168"/>
      <c r="CVA4" s="168"/>
      <c r="CVB4" s="168"/>
      <c r="CVC4" s="168"/>
      <c r="CVD4" s="168"/>
      <c r="CVE4" s="168"/>
      <c r="CVF4" s="168"/>
      <c r="CVG4" s="168"/>
      <c r="CVH4" s="168"/>
      <c r="CVI4" s="168"/>
      <c r="CVJ4" s="168"/>
      <c r="CVK4" s="168"/>
      <c r="CVL4" s="168"/>
      <c r="CVM4" s="168"/>
      <c r="CVN4" s="168"/>
      <c r="CVO4" s="168"/>
      <c r="CVP4" s="168"/>
      <c r="CVQ4" s="168"/>
      <c r="CVR4" s="168"/>
      <c r="CVS4" s="168"/>
      <c r="CVT4" s="168"/>
      <c r="CVU4" s="168"/>
      <c r="CVV4" s="168"/>
      <c r="CVW4" s="168"/>
      <c r="CVX4" s="168"/>
      <c r="CVY4" s="168"/>
      <c r="CVZ4" s="168"/>
      <c r="CWA4" s="168"/>
      <c r="CWB4" s="168"/>
      <c r="CWC4" s="168"/>
      <c r="CWD4" s="168"/>
      <c r="CWE4" s="168"/>
      <c r="CWF4" s="168"/>
      <c r="CWG4" s="168"/>
      <c r="CWH4" s="168"/>
      <c r="CWI4" s="168"/>
      <c r="CWJ4" s="168"/>
      <c r="CWK4" s="168"/>
      <c r="CWL4" s="168"/>
      <c r="CWM4" s="168"/>
      <c r="CWN4" s="168"/>
      <c r="CWO4" s="168"/>
      <c r="CWP4" s="168"/>
      <c r="CWQ4" s="168"/>
      <c r="CWR4" s="168"/>
      <c r="CWS4" s="168"/>
      <c r="CWT4" s="168"/>
      <c r="CWU4" s="168"/>
      <c r="CWV4" s="168"/>
      <c r="CWW4" s="168"/>
      <c r="CWX4" s="168"/>
      <c r="CWY4" s="168"/>
      <c r="CWZ4" s="168"/>
      <c r="CXA4" s="168"/>
      <c r="CXB4" s="168"/>
      <c r="CXC4" s="168"/>
      <c r="CXD4" s="168"/>
      <c r="CXE4" s="168"/>
      <c r="CXF4" s="168"/>
      <c r="CXG4" s="168"/>
      <c r="CXH4" s="168"/>
      <c r="CXI4" s="168"/>
      <c r="CXJ4" s="168"/>
      <c r="CXK4" s="168"/>
      <c r="CXL4" s="168"/>
      <c r="CXM4" s="168"/>
      <c r="CXN4" s="168"/>
      <c r="CXO4" s="168"/>
      <c r="CXP4" s="168"/>
      <c r="CXQ4" s="168"/>
      <c r="CXR4" s="168"/>
      <c r="CXS4" s="168"/>
      <c r="CXT4" s="168"/>
      <c r="CXU4" s="168"/>
      <c r="CXV4" s="168"/>
      <c r="CXW4" s="168"/>
      <c r="CXX4" s="168"/>
      <c r="CXY4" s="168"/>
      <c r="CXZ4" s="168"/>
      <c r="CYA4" s="168"/>
      <c r="CYB4" s="168"/>
      <c r="CYC4" s="168"/>
      <c r="CYD4" s="168"/>
      <c r="CYE4" s="168"/>
      <c r="CYF4" s="168"/>
      <c r="CYG4" s="168"/>
      <c r="CYH4" s="168"/>
      <c r="CYI4" s="168"/>
      <c r="CYJ4" s="168"/>
      <c r="CYK4" s="168"/>
      <c r="CYL4" s="168"/>
      <c r="CYM4" s="168"/>
      <c r="CYN4" s="168"/>
      <c r="CYO4" s="168"/>
      <c r="CYP4" s="168"/>
      <c r="CYQ4" s="168"/>
      <c r="CYR4" s="168"/>
      <c r="CYS4" s="168"/>
      <c r="CYT4" s="168"/>
      <c r="CYU4" s="168"/>
      <c r="CYV4" s="168"/>
      <c r="CYW4" s="168"/>
      <c r="CYX4" s="168"/>
      <c r="CYY4" s="168"/>
      <c r="CYZ4" s="168"/>
      <c r="CZA4" s="168"/>
      <c r="CZB4" s="168"/>
      <c r="CZC4" s="168"/>
      <c r="CZD4" s="168"/>
      <c r="CZE4" s="168"/>
      <c r="CZF4" s="168"/>
      <c r="CZG4" s="168"/>
      <c r="CZH4" s="168"/>
      <c r="CZI4" s="168"/>
      <c r="CZJ4" s="168"/>
      <c r="CZK4" s="168"/>
      <c r="CZL4" s="168"/>
      <c r="CZM4" s="168"/>
      <c r="CZN4" s="168"/>
      <c r="CZO4" s="168"/>
      <c r="CZP4" s="168"/>
      <c r="CZQ4" s="168"/>
      <c r="CZR4" s="168"/>
      <c r="CZS4" s="168"/>
      <c r="CZT4" s="168"/>
      <c r="CZU4" s="168"/>
      <c r="CZV4" s="168"/>
      <c r="CZW4" s="168"/>
      <c r="CZX4" s="168"/>
      <c r="CZY4" s="168"/>
      <c r="CZZ4" s="168"/>
      <c r="DAA4" s="168"/>
      <c r="DAB4" s="168"/>
      <c r="DAC4" s="168"/>
      <c r="DAD4" s="168"/>
      <c r="DAE4" s="168"/>
      <c r="DAF4" s="168"/>
      <c r="DAG4" s="168"/>
      <c r="DAH4" s="168"/>
      <c r="DAI4" s="168"/>
      <c r="DAJ4" s="168"/>
      <c r="DAK4" s="168"/>
      <c r="DAL4" s="168"/>
      <c r="DAM4" s="168"/>
      <c r="DAN4" s="168"/>
      <c r="DAO4" s="168"/>
      <c r="DAP4" s="168"/>
      <c r="DAQ4" s="168"/>
      <c r="DAR4" s="168"/>
      <c r="DAS4" s="168"/>
      <c r="DAT4" s="168"/>
      <c r="DAU4" s="168"/>
      <c r="DAV4" s="168"/>
      <c r="DAW4" s="168"/>
      <c r="DAX4" s="168"/>
      <c r="DAY4" s="168"/>
      <c r="DAZ4" s="168"/>
      <c r="DBA4" s="168"/>
      <c r="DBB4" s="168"/>
      <c r="DBC4" s="168"/>
      <c r="DBD4" s="168"/>
      <c r="DBE4" s="168"/>
      <c r="DBF4" s="168"/>
      <c r="DBG4" s="168"/>
      <c r="DBH4" s="168"/>
      <c r="DBI4" s="168"/>
      <c r="DBJ4" s="168"/>
      <c r="DBK4" s="168"/>
      <c r="DBL4" s="168"/>
      <c r="DBM4" s="168"/>
      <c r="DBN4" s="168"/>
      <c r="DBO4" s="168"/>
      <c r="DBP4" s="168"/>
      <c r="DBQ4" s="168"/>
      <c r="DBR4" s="168"/>
      <c r="DBS4" s="168"/>
      <c r="DBT4" s="168"/>
      <c r="DBU4" s="168"/>
      <c r="DBV4" s="168"/>
      <c r="DBW4" s="168"/>
      <c r="DBX4" s="168"/>
      <c r="DBY4" s="168"/>
      <c r="DBZ4" s="168"/>
      <c r="DCA4" s="168"/>
      <c r="DCB4" s="168"/>
      <c r="DCC4" s="168"/>
      <c r="DCD4" s="168"/>
      <c r="DCE4" s="168"/>
      <c r="DCF4" s="168"/>
      <c r="DCG4" s="168"/>
      <c r="DCH4" s="168"/>
      <c r="DCI4" s="168"/>
      <c r="DCJ4" s="168"/>
      <c r="DCK4" s="168"/>
      <c r="DCL4" s="168"/>
      <c r="DCM4" s="168"/>
      <c r="DCN4" s="168"/>
      <c r="DCO4" s="168"/>
      <c r="DCP4" s="168"/>
      <c r="DCQ4" s="168"/>
      <c r="DCR4" s="168"/>
      <c r="DCS4" s="168"/>
      <c r="DCT4" s="168"/>
      <c r="DCU4" s="168"/>
      <c r="DCV4" s="168"/>
      <c r="DCW4" s="168"/>
      <c r="DCX4" s="168"/>
      <c r="DCY4" s="168"/>
      <c r="DCZ4" s="168"/>
      <c r="DDA4" s="168"/>
      <c r="DDB4" s="168"/>
      <c r="DDC4" s="168"/>
      <c r="DDD4" s="168"/>
      <c r="DDE4" s="168"/>
      <c r="DDF4" s="168"/>
      <c r="DDG4" s="168"/>
      <c r="DDH4" s="168"/>
      <c r="DDI4" s="168"/>
      <c r="DDJ4" s="168"/>
      <c r="DDK4" s="168"/>
      <c r="DDL4" s="168"/>
      <c r="DDM4" s="168"/>
      <c r="DDN4" s="168"/>
      <c r="DDO4" s="168"/>
      <c r="DDP4" s="168"/>
      <c r="DDQ4" s="168"/>
      <c r="DDR4" s="168"/>
      <c r="DDS4" s="168"/>
      <c r="DDT4" s="168"/>
      <c r="DDU4" s="168"/>
      <c r="DDV4" s="168"/>
      <c r="DDW4" s="168"/>
      <c r="DDX4" s="168"/>
      <c r="DDY4" s="168"/>
      <c r="DDZ4" s="168"/>
      <c r="DEA4" s="168"/>
      <c r="DEB4" s="168"/>
      <c r="DEC4" s="168"/>
      <c r="DED4" s="168"/>
      <c r="DEE4" s="168"/>
      <c r="DEF4" s="168"/>
      <c r="DEG4" s="168"/>
      <c r="DEH4" s="168"/>
      <c r="DEI4" s="168"/>
      <c r="DEJ4" s="168"/>
      <c r="DEK4" s="168"/>
      <c r="DEL4" s="168"/>
      <c r="DEM4" s="168"/>
      <c r="DEN4" s="168"/>
      <c r="DEO4" s="168"/>
      <c r="DEP4" s="168"/>
      <c r="DEQ4" s="168"/>
      <c r="DER4" s="168"/>
      <c r="DES4" s="168"/>
      <c r="DET4" s="168"/>
      <c r="DEU4" s="168"/>
      <c r="DEV4" s="168"/>
      <c r="DEW4" s="168"/>
      <c r="DEX4" s="168"/>
      <c r="DEY4" s="168"/>
      <c r="DEZ4" s="168"/>
      <c r="DFA4" s="168"/>
      <c r="DFB4" s="168"/>
      <c r="DFC4" s="168"/>
      <c r="DFD4" s="168"/>
      <c r="DFE4" s="168"/>
      <c r="DFF4" s="168"/>
      <c r="DFG4" s="168"/>
      <c r="DFH4" s="168"/>
      <c r="DFI4" s="168"/>
      <c r="DFJ4" s="168"/>
      <c r="DFK4" s="168"/>
      <c r="DFL4" s="168"/>
      <c r="DFM4" s="168"/>
      <c r="DFN4" s="168"/>
      <c r="DFO4" s="168"/>
      <c r="DFP4" s="168"/>
      <c r="DFQ4" s="168"/>
      <c r="DFR4" s="168"/>
      <c r="DFS4" s="168"/>
      <c r="DFT4" s="168"/>
      <c r="DFU4" s="168"/>
      <c r="DFV4" s="168"/>
      <c r="DFW4" s="168"/>
      <c r="DFX4" s="168"/>
      <c r="DFY4" s="168"/>
      <c r="DFZ4" s="168"/>
      <c r="DGA4" s="168"/>
      <c r="DGB4" s="168"/>
      <c r="DGC4" s="168"/>
      <c r="DGD4" s="168"/>
      <c r="DGE4" s="168"/>
      <c r="DGF4" s="168"/>
      <c r="DGG4" s="168"/>
      <c r="DGH4" s="168"/>
      <c r="DGI4" s="168"/>
      <c r="DGJ4" s="168"/>
      <c r="DGK4" s="168"/>
      <c r="DGL4" s="168"/>
      <c r="DGM4" s="168"/>
      <c r="DGN4" s="168"/>
      <c r="DGO4" s="168"/>
      <c r="DGP4" s="168"/>
      <c r="DGQ4" s="168"/>
      <c r="DGR4" s="168"/>
      <c r="DGS4" s="168"/>
      <c r="DGT4" s="168"/>
      <c r="DGU4" s="168"/>
      <c r="DGV4" s="168"/>
      <c r="DGW4" s="168"/>
      <c r="DGX4" s="168"/>
      <c r="DGY4" s="168"/>
      <c r="DGZ4" s="168"/>
      <c r="DHA4" s="168"/>
      <c r="DHB4" s="168"/>
      <c r="DHC4" s="168"/>
      <c r="DHD4" s="168"/>
      <c r="DHE4" s="168"/>
      <c r="DHF4" s="168"/>
      <c r="DHG4" s="168"/>
      <c r="DHH4" s="168"/>
      <c r="DHI4" s="168"/>
      <c r="DHJ4" s="168"/>
      <c r="DHK4" s="168"/>
      <c r="DHL4" s="168"/>
      <c r="DHM4" s="168"/>
      <c r="DHN4" s="168"/>
      <c r="DHO4" s="168"/>
      <c r="DHP4" s="168"/>
      <c r="DHQ4" s="168"/>
      <c r="DHR4" s="168"/>
      <c r="DHS4" s="168"/>
      <c r="DHT4" s="168"/>
      <c r="DHU4" s="168"/>
      <c r="DHV4" s="168"/>
      <c r="DHW4" s="168"/>
      <c r="DHX4" s="168"/>
      <c r="DHY4" s="168"/>
      <c r="DHZ4" s="168"/>
      <c r="DIA4" s="168"/>
      <c r="DIB4" s="168"/>
      <c r="DIC4" s="168"/>
      <c r="DID4" s="168"/>
      <c r="DIE4" s="168"/>
      <c r="DIF4" s="168"/>
      <c r="DIG4" s="168"/>
      <c r="DIH4" s="168"/>
      <c r="DII4" s="168"/>
      <c r="DIJ4" s="168"/>
      <c r="DIK4" s="168"/>
      <c r="DIL4" s="168"/>
      <c r="DIM4" s="168"/>
      <c r="DIN4" s="168"/>
      <c r="DIO4" s="168"/>
      <c r="DIP4" s="168"/>
      <c r="DIQ4" s="168"/>
      <c r="DIR4" s="168"/>
      <c r="DIS4" s="168"/>
      <c r="DIT4" s="168"/>
      <c r="DIU4" s="168"/>
      <c r="DIV4" s="168"/>
      <c r="DIW4" s="168"/>
      <c r="DIX4" s="168"/>
      <c r="DIY4" s="168"/>
      <c r="DIZ4" s="168"/>
      <c r="DJA4" s="168"/>
      <c r="DJB4" s="168"/>
      <c r="DJC4" s="168"/>
      <c r="DJD4" s="168"/>
      <c r="DJE4" s="168"/>
      <c r="DJF4" s="168"/>
      <c r="DJG4" s="168"/>
      <c r="DJH4" s="168"/>
      <c r="DJI4" s="168"/>
      <c r="DJJ4" s="168"/>
      <c r="DJK4" s="168"/>
      <c r="DJL4" s="168"/>
      <c r="DJM4" s="168"/>
      <c r="DJN4" s="168"/>
      <c r="DJO4" s="168"/>
      <c r="DJP4" s="168"/>
      <c r="DJQ4" s="168"/>
      <c r="DJR4" s="168"/>
      <c r="DJS4" s="168"/>
      <c r="DJT4" s="168"/>
      <c r="DJU4" s="168"/>
      <c r="DJV4" s="168"/>
      <c r="DJW4" s="168"/>
      <c r="DJX4" s="168"/>
      <c r="DJY4" s="168"/>
      <c r="DJZ4" s="168"/>
      <c r="DKA4" s="168"/>
      <c r="DKB4" s="168"/>
      <c r="DKC4" s="168"/>
      <c r="DKD4" s="168"/>
      <c r="DKE4" s="168"/>
      <c r="DKF4" s="168"/>
      <c r="DKG4" s="168"/>
      <c r="DKH4" s="168"/>
      <c r="DKI4" s="168"/>
      <c r="DKJ4" s="168"/>
      <c r="DKK4" s="168"/>
      <c r="DKL4" s="168"/>
      <c r="DKM4" s="168"/>
      <c r="DKN4" s="168"/>
      <c r="DKO4" s="168"/>
      <c r="DKP4" s="168"/>
      <c r="DKQ4" s="168"/>
      <c r="DKR4" s="168"/>
      <c r="DKS4" s="168"/>
      <c r="DKT4" s="168"/>
      <c r="DKU4" s="168"/>
      <c r="DKV4" s="168"/>
      <c r="DKW4" s="168"/>
      <c r="DKX4" s="168"/>
      <c r="DKY4" s="168"/>
      <c r="DKZ4" s="168"/>
      <c r="DLA4" s="168"/>
      <c r="DLB4" s="168"/>
      <c r="DLC4" s="168"/>
      <c r="DLD4" s="168"/>
      <c r="DLE4" s="168"/>
      <c r="DLF4" s="168"/>
      <c r="DLG4" s="168"/>
      <c r="DLH4" s="168"/>
      <c r="DLI4" s="168"/>
      <c r="DLJ4" s="168"/>
      <c r="DLK4" s="168"/>
      <c r="DLL4" s="168"/>
      <c r="DLM4" s="168"/>
      <c r="DLN4" s="168"/>
      <c r="DLO4" s="168"/>
      <c r="DLP4" s="168"/>
      <c r="DLQ4" s="168"/>
      <c r="DLR4" s="168"/>
      <c r="DLS4" s="168"/>
      <c r="DLT4" s="168"/>
      <c r="DLU4" s="168"/>
      <c r="DLV4" s="168"/>
      <c r="DLW4" s="168"/>
      <c r="DLX4" s="168"/>
      <c r="DLY4" s="168"/>
      <c r="DLZ4" s="168"/>
      <c r="DMA4" s="168"/>
      <c r="DMB4" s="168"/>
      <c r="DMC4" s="168"/>
      <c r="DMD4" s="168"/>
      <c r="DME4" s="168"/>
      <c r="DMF4" s="168"/>
      <c r="DMG4" s="168"/>
      <c r="DMH4" s="168"/>
      <c r="DMI4" s="168"/>
      <c r="DMJ4" s="168"/>
      <c r="DMK4" s="168"/>
      <c r="DML4" s="168"/>
      <c r="DMM4" s="168"/>
      <c r="DMN4" s="168"/>
      <c r="DMO4" s="168"/>
      <c r="DMP4" s="168"/>
      <c r="DMQ4" s="168"/>
      <c r="DMR4" s="168"/>
      <c r="DMS4" s="168"/>
      <c r="DMT4" s="168"/>
      <c r="DMU4" s="168"/>
      <c r="DMV4" s="168"/>
      <c r="DMW4" s="168"/>
      <c r="DMX4" s="168"/>
      <c r="DMY4" s="168"/>
      <c r="DMZ4" s="168"/>
      <c r="DNA4" s="168"/>
      <c r="DNB4" s="168"/>
      <c r="DNC4" s="168"/>
      <c r="DND4" s="168"/>
      <c r="DNE4" s="168"/>
      <c r="DNF4" s="168"/>
      <c r="DNG4" s="168"/>
      <c r="DNH4" s="168"/>
      <c r="DNI4" s="168"/>
      <c r="DNJ4" s="168"/>
      <c r="DNK4" s="168"/>
      <c r="DNL4" s="168"/>
      <c r="DNM4" s="168"/>
      <c r="DNN4" s="168"/>
      <c r="DNO4" s="168"/>
      <c r="DNP4" s="168"/>
      <c r="DNQ4" s="168"/>
      <c r="DNR4" s="168"/>
      <c r="DNS4" s="168"/>
      <c r="DNT4" s="168"/>
      <c r="DNU4" s="168"/>
      <c r="DNV4" s="168"/>
      <c r="DNW4" s="168"/>
      <c r="DNX4" s="168"/>
      <c r="DNY4" s="168"/>
      <c r="DNZ4" s="168"/>
      <c r="DOA4" s="168"/>
      <c r="DOB4" s="168"/>
      <c r="DOC4" s="168"/>
      <c r="DOD4" s="168"/>
      <c r="DOE4" s="168"/>
      <c r="DOF4" s="168"/>
      <c r="DOG4" s="168"/>
      <c r="DOH4" s="168"/>
      <c r="DOI4" s="168"/>
      <c r="DOJ4" s="168"/>
      <c r="DOK4" s="168"/>
      <c r="DOL4" s="168"/>
      <c r="DOM4" s="168"/>
      <c r="DON4" s="168"/>
      <c r="DOO4" s="168"/>
      <c r="DOP4" s="168"/>
      <c r="DOQ4" s="168"/>
      <c r="DOR4" s="168"/>
      <c r="DOS4" s="168"/>
      <c r="DOT4" s="168"/>
      <c r="DOU4" s="168"/>
      <c r="DOV4" s="168"/>
      <c r="DOW4" s="168"/>
      <c r="DOX4" s="168"/>
      <c r="DOY4" s="168"/>
      <c r="DOZ4" s="168"/>
      <c r="DPA4" s="168"/>
      <c r="DPB4" s="168"/>
      <c r="DPC4" s="168"/>
      <c r="DPD4" s="168"/>
      <c r="DPE4" s="168"/>
      <c r="DPF4" s="168"/>
      <c r="DPG4" s="168"/>
      <c r="DPH4" s="168"/>
      <c r="DPI4" s="168"/>
      <c r="DPJ4" s="168"/>
      <c r="DPK4" s="168"/>
      <c r="DPL4" s="168"/>
      <c r="DPM4" s="168"/>
      <c r="DPN4" s="168"/>
      <c r="DPO4" s="168"/>
      <c r="DPP4" s="168"/>
      <c r="DPQ4" s="168"/>
      <c r="DPR4" s="168"/>
      <c r="DPS4" s="168"/>
      <c r="DPT4" s="168"/>
      <c r="DPU4" s="168"/>
      <c r="DPV4" s="168"/>
      <c r="DPW4" s="168"/>
      <c r="DPX4" s="168"/>
      <c r="DPY4" s="168"/>
      <c r="DPZ4" s="168"/>
      <c r="DQA4" s="168"/>
      <c r="DQB4" s="168"/>
      <c r="DQC4" s="168"/>
      <c r="DQD4" s="168"/>
      <c r="DQE4" s="168"/>
      <c r="DQF4" s="168"/>
      <c r="DQG4" s="168"/>
      <c r="DQH4" s="168"/>
      <c r="DQI4" s="168"/>
      <c r="DQJ4" s="168"/>
      <c r="DQK4" s="168"/>
      <c r="DQL4" s="168"/>
      <c r="DQM4" s="168"/>
      <c r="DQN4" s="168"/>
      <c r="DQO4" s="168"/>
      <c r="DQP4" s="168"/>
      <c r="DQQ4" s="168"/>
      <c r="DQR4" s="168"/>
      <c r="DQS4" s="168"/>
      <c r="DQT4" s="168"/>
      <c r="DQU4" s="168"/>
      <c r="DQV4" s="168"/>
      <c r="DQW4" s="168"/>
      <c r="DQX4" s="168"/>
      <c r="DQY4" s="168"/>
      <c r="DQZ4" s="168"/>
      <c r="DRA4" s="168"/>
      <c r="DRB4" s="168"/>
      <c r="DRC4" s="168"/>
      <c r="DRD4" s="168"/>
      <c r="DRE4" s="168"/>
      <c r="DRF4" s="168"/>
      <c r="DRG4" s="168"/>
      <c r="DRH4" s="168"/>
      <c r="DRI4" s="168"/>
      <c r="DRJ4" s="168"/>
      <c r="DRK4" s="168"/>
      <c r="DRL4" s="168"/>
      <c r="DRM4" s="168"/>
      <c r="DRN4" s="168"/>
      <c r="DRO4" s="168"/>
      <c r="DRP4" s="168"/>
      <c r="DRQ4" s="168"/>
      <c r="DRR4" s="168"/>
      <c r="DRS4" s="168"/>
      <c r="DRT4" s="168"/>
      <c r="DRU4" s="168"/>
      <c r="DRV4" s="168"/>
      <c r="DRW4" s="168"/>
      <c r="DRX4" s="168"/>
      <c r="DRY4" s="168"/>
      <c r="DRZ4" s="168"/>
      <c r="DSA4" s="168"/>
      <c r="DSB4" s="168"/>
      <c r="DSC4" s="168"/>
      <c r="DSD4" s="168"/>
      <c r="DSE4" s="168"/>
      <c r="DSF4" s="168"/>
      <c r="DSG4" s="168"/>
      <c r="DSH4" s="168"/>
      <c r="DSI4" s="168"/>
      <c r="DSJ4" s="168"/>
      <c r="DSK4" s="168"/>
      <c r="DSL4" s="168"/>
      <c r="DSM4" s="168"/>
      <c r="DSN4" s="168"/>
      <c r="DSO4" s="168"/>
      <c r="DSP4" s="168"/>
      <c r="DSQ4" s="168"/>
      <c r="DSR4" s="168"/>
      <c r="DSS4" s="168"/>
      <c r="DST4" s="168"/>
      <c r="DSU4" s="168"/>
      <c r="DSV4" s="168"/>
      <c r="DSW4" s="168"/>
      <c r="DSX4" s="168"/>
      <c r="DSY4" s="168"/>
      <c r="DSZ4" s="168"/>
      <c r="DTA4" s="168"/>
      <c r="DTB4" s="168"/>
      <c r="DTC4" s="168"/>
      <c r="DTD4" s="168"/>
      <c r="DTE4" s="168"/>
      <c r="DTF4" s="168"/>
      <c r="DTG4" s="168"/>
      <c r="DTH4" s="168"/>
      <c r="DTI4" s="168"/>
      <c r="DTJ4" s="168"/>
      <c r="DTK4" s="168"/>
      <c r="DTL4" s="168"/>
      <c r="DTM4" s="168"/>
      <c r="DTN4" s="168"/>
      <c r="DTO4" s="168"/>
      <c r="DTP4" s="168"/>
      <c r="DTQ4" s="168"/>
      <c r="DTR4" s="168"/>
      <c r="DTS4" s="168"/>
      <c r="DTT4" s="168"/>
      <c r="DTU4" s="168"/>
      <c r="DTV4" s="168"/>
      <c r="DTW4" s="168"/>
      <c r="DTX4" s="168"/>
      <c r="DTY4" s="168"/>
      <c r="DTZ4" s="168"/>
      <c r="DUA4" s="168"/>
      <c r="DUB4" s="168"/>
      <c r="DUC4" s="168"/>
      <c r="DUD4" s="168"/>
      <c r="DUE4" s="168"/>
      <c r="DUF4" s="168"/>
      <c r="DUG4" s="168"/>
      <c r="DUH4" s="168"/>
      <c r="DUI4" s="168"/>
      <c r="DUJ4" s="168"/>
      <c r="DUK4" s="168"/>
      <c r="DUL4" s="168"/>
      <c r="DUM4" s="168"/>
      <c r="DUN4" s="168"/>
      <c r="DUO4" s="168"/>
      <c r="DUP4" s="168"/>
      <c r="DUQ4" s="168"/>
      <c r="DUR4" s="168"/>
      <c r="DUS4" s="168"/>
      <c r="DUT4" s="168"/>
      <c r="DUU4" s="168"/>
      <c r="DUV4" s="168"/>
      <c r="DUW4" s="168"/>
      <c r="DUX4" s="168"/>
      <c r="DUY4" s="168"/>
      <c r="DUZ4" s="168"/>
      <c r="DVA4" s="168"/>
      <c r="DVB4" s="168"/>
      <c r="DVC4" s="168"/>
      <c r="DVD4" s="168"/>
      <c r="DVE4" s="168"/>
      <c r="DVF4" s="168"/>
      <c r="DVG4" s="168"/>
      <c r="DVH4" s="168"/>
      <c r="DVI4" s="168"/>
      <c r="DVJ4" s="168"/>
      <c r="DVK4" s="168"/>
      <c r="DVL4" s="168"/>
      <c r="DVM4" s="168"/>
      <c r="DVN4" s="168"/>
      <c r="DVO4" s="168"/>
      <c r="DVP4" s="168"/>
      <c r="DVQ4" s="168"/>
      <c r="DVR4" s="168"/>
      <c r="DVS4" s="168"/>
      <c r="DVT4" s="168"/>
      <c r="DVU4" s="168"/>
      <c r="DVV4" s="168"/>
      <c r="DVW4" s="168"/>
      <c r="DVX4" s="168"/>
      <c r="DVY4" s="168"/>
      <c r="DVZ4" s="168"/>
      <c r="DWA4" s="168"/>
      <c r="DWB4" s="168"/>
      <c r="DWC4" s="168"/>
      <c r="DWD4" s="168"/>
      <c r="DWE4" s="168"/>
      <c r="DWF4" s="168"/>
      <c r="DWG4" s="168"/>
      <c r="DWH4" s="168"/>
      <c r="DWI4" s="168"/>
      <c r="DWJ4" s="168"/>
      <c r="DWK4" s="168"/>
      <c r="DWL4" s="168"/>
      <c r="DWM4" s="168"/>
      <c r="DWN4" s="168"/>
      <c r="DWO4" s="168"/>
      <c r="DWP4" s="168"/>
      <c r="DWQ4" s="168"/>
      <c r="DWR4" s="168"/>
      <c r="DWS4" s="168"/>
      <c r="DWT4" s="168"/>
      <c r="DWU4" s="168"/>
      <c r="DWV4" s="168"/>
      <c r="DWW4" s="168"/>
      <c r="DWX4" s="168"/>
      <c r="DWY4" s="168"/>
      <c r="DWZ4" s="168"/>
      <c r="DXA4" s="168"/>
      <c r="DXB4" s="168"/>
      <c r="DXC4" s="168"/>
      <c r="DXD4" s="168"/>
      <c r="DXE4" s="168"/>
      <c r="DXF4" s="168"/>
      <c r="DXG4" s="168"/>
      <c r="DXH4" s="168"/>
      <c r="DXI4" s="168"/>
      <c r="DXJ4" s="168"/>
      <c r="DXK4" s="168"/>
      <c r="DXL4" s="168"/>
      <c r="DXM4" s="168"/>
      <c r="DXN4" s="168"/>
      <c r="DXO4" s="168"/>
      <c r="DXP4" s="168"/>
      <c r="DXQ4" s="168"/>
      <c r="DXR4" s="168"/>
      <c r="DXS4" s="168"/>
      <c r="DXT4" s="168"/>
      <c r="DXU4" s="168"/>
      <c r="DXV4" s="168"/>
      <c r="DXW4" s="168"/>
      <c r="DXX4" s="168"/>
      <c r="DXY4" s="168"/>
      <c r="DXZ4" s="168"/>
      <c r="DYA4" s="168"/>
      <c r="DYB4" s="168"/>
      <c r="DYC4" s="168"/>
      <c r="DYD4" s="168"/>
      <c r="DYE4" s="168"/>
      <c r="DYF4" s="168"/>
      <c r="DYG4" s="168"/>
      <c r="DYH4" s="168"/>
      <c r="DYI4" s="168"/>
      <c r="DYJ4" s="168"/>
      <c r="DYK4" s="168"/>
      <c r="DYL4" s="168"/>
      <c r="DYM4" s="168"/>
      <c r="DYN4" s="168"/>
      <c r="DYO4" s="168"/>
      <c r="DYP4" s="168"/>
      <c r="DYQ4" s="168"/>
      <c r="DYR4" s="168"/>
      <c r="DYS4" s="168"/>
      <c r="DYT4" s="168"/>
      <c r="DYU4" s="168"/>
      <c r="DYV4" s="168"/>
      <c r="DYW4" s="168"/>
      <c r="DYX4" s="168"/>
      <c r="DYY4" s="168"/>
      <c r="DYZ4" s="168"/>
      <c r="DZA4" s="168"/>
      <c r="DZB4" s="168"/>
      <c r="DZC4" s="168"/>
      <c r="DZD4" s="168"/>
      <c r="DZE4" s="168"/>
      <c r="DZF4" s="168"/>
      <c r="DZG4" s="168"/>
      <c r="DZH4" s="168"/>
      <c r="DZI4" s="168"/>
      <c r="DZJ4" s="168"/>
      <c r="DZK4" s="168"/>
      <c r="DZL4" s="168"/>
      <c r="DZM4" s="168"/>
      <c r="DZN4" s="168"/>
      <c r="DZO4" s="168"/>
      <c r="DZP4" s="168"/>
      <c r="DZQ4" s="168"/>
      <c r="DZR4" s="168"/>
      <c r="DZS4" s="168"/>
      <c r="DZT4" s="168"/>
      <c r="DZU4" s="168"/>
      <c r="DZV4" s="168"/>
      <c r="DZW4" s="168"/>
      <c r="DZX4" s="168"/>
      <c r="DZY4" s="168"/>
      <c r="DZZ4" s="168"/>
      <c r="EAA4" s="168"/>
      <c r="EAB4" s="168"/>
      <c r="EAC4" s="168"/>
      <c r="EAD4" s="168"/>
      <c r="EAE4" s="168"/>
      <c r="EAF4" s="168"/>
      <c r="EAG4" s="168"/>
      <c r="EAH4" s="168"/>
      <c r="EAI4" s="168"/>
      <c r="EAJ4" s="168"/>
      <c r="EAK4" s="168"/>
      <c r="EAL4" s="168"/>
      <c r="EAM4" s="168"/>
      <c r="EAN4" s="168"/>
      <c r="EAO4" s="168"/>
      <c r="EAP4" s="168"/>
      <c r="EAQ4" s="168"/>
      <c r="EAR4" s="168"/>
      <c r="EAS4" s="168"/>
      <c r="EAT4" s="168"/>
      <c r="EAU4" s="168"/>
      <c r="EAV4" s="168"/>
      <c r="EAW4" s="168"/>
      <c r="EAX4" s="168"/>
      <c r="EAY4" s="168"/>
      <c r="EAZ4" s="168"/>
      <c r="EBA4" s="168"/>
      <c r="EBB4" s="168"/>
      <c r="EBC4" s="168"/>
      <c r="EBD4" s="168"/>
      <c r="EBE4" s="168"/>
      <c r="EBF4" s="168"/>
      <c r="EBG4" s="168"/>
      <c r="EBH4" s="168"/>
      <c r="EBI4" s="168"/>
      <c r="EBJ4" s="168"/>
      <c r="EBK4" s="168"/>
      <c r="EBL4" s="168"/>
      <c r="EBM4" s="168"/>
      <c r="EBN4" s="168"/>
      <c r="EBO4" s="168"/>
      <c r="EBP4" s="168"/>
      <c r="EBQ4" s="168"/>
      <c r="EBR4" s="168"/>
      <c r="EBS4" s="168"/>
      <c r="EBT4" s="168"/>
      <c r="EBU4" s="168"/>
      <c r="EBV4" s="168"/>
      <c r="EBW4" s="168"/>
      <c r="EBX4" s="168"/>
      <c r="EBY4" s="168"/>
      <c r="EBZ4" s="168"/>
      <c r="ECA4" s="168"/>
      <c r="ECB4" s="168"/>
      <c r="ECC4" s="168"/>
      <c r="ECD4" s="168"/>
      <c r="ECE4" s="168"/>
      <c r="ECF4" s="168"/>
      <c r="ECG4" s="168"/>
      <c r="ECH4" s="168"/>
      <c r="ECI4" s="168"/>
      <c r="ECJ4" s="168"/>
      <c r="ECK4" s="168"/>
      <c r="ECL4" s="168"/>
      <c r="ECM4" s="168"/>
      <c r="ECN4" s="168"/>
      <c r="ECO4" s="168"/>
      <c r="ECP4" s="168"/>
      <c r="ECQ4" s="168"/>
      <c r="ECR4" s="168"/>
      <c r="ECS4" s="168"/>
      <c r="ECT4" s="168"/>
      <c r="ECU4" s="168"/>
      <c r="ECV4" s="168"/>
      <c r="ECW4" s="168"/>
      <c r="ECX4" s="168"/>
      <c r="ECY4" s="168"/>
      <c r="ECZ4" s="168"/>
      <c r="EDA4" s="168"/>
      <c r="EDB4" s="168"/>
      <c r="EDC4" s="168"/>
      <c r="EDD4" s="168"/>
      <c r="EDE4" s="168"/>
      <c r="EDF4" s="168"/>
      <c r="EDG4" s="168"/>
      <c r="EDH4" s="168"/>
      <c r="EDI4" s="168"/>
      <c r="EDJ4" s="168"/>
      <c r="EDK4" s="168"/>
      <c r="EDL4" s="168"/>
      <c r="EDM4" s="168"/>
      <c r="EDN4" s="168"/>
      <c r="EDO4" s="168"/>
      <c r="EDP4" s="168"/>
      <c r="EDQ4" s="168"/>
      <c r="EDR4" s="168"/>
      <c r="EDS4" s="168"/>
      <c r="EDT4" s="168"/>
      <c r="EDU4" s="168"/>
      <c r="EDV4" s="168"/>
      <c r="EDW4" s="168"/>
      <c r="EDX4" s="168"/>
      <c r="EDY4" s="168"/>
      <c r="EDZ4" s="168"/>
      <c r="EEA4" s="168"/>
      <c r="EEB4" s="168"/>
      <c r="EEC4" s="168"/>
      <c r="EED4" s="168"/>
      <c r="EEE4" s="168"/>
      <c r="EEF4" s="168"/>
      <c r="EEG4" s="168"/>
      <c r="EEH4" s="168"/>
      <c r="EEI4" s="168"/>
      <c r="EEJ4" s="168"/>
      <c r="EEK4" s="168"/>
      <c r="EEL4" s="168"/>
      <c r="EEM4" s="168"/>
      <c r="EEN4" s="168"/>
      <c r="EEO4" s="168"/>
      <c r="EEP4" s="168"/>
      <c r="EEQ4" s="168"/>
      <c r="EER4" s="168"/>
      <c r="EES4" s="168"/>
      <c r="EET4" s="168"/>
      <c r="EEU4" s="168"/>
      <c r="EEV4" s="168"/>
      <c r="EEW4" s="168"/>
      <c r="EEX4" s="168"/>
      <c r="EEY4" s="168"/>
      <c r="EEZ4" s="168"/>
      <c r="EFA4" s="168"/>
      <c r="EFB4" s="168"/>
      <c r="EFC4" s="168"/>
      <c r="EFD4" s="168"/>
      <c r="EFE4" s="168"/>
      <c r="EFF4" s="168"/>
      <c r="EFG4" s="168"/>
      <c r="EFH4" s="168"/>
      <c r="EFI4" s="168"/>
      <c r="EFJ4" s="168"/>
      <c r="EFK4" s="168"/>
      <c r="EFL4" s="168"/>
      <c r="EFM4" s="168"/>
      <c r="EFN4" s="168"/>
      <c r="EFO4" s="168"/>
      <c r="EFP4" s="168"/>
      <c r="EFQ4" s="168"/>
      <c r="EFR4" s="168"/>
      <c r="EFS4" s="168"/>
      <c r="EFT4" s="168"/>
      <c r="EFU4" s="168"/>
      <c r="EFV4" s="168"/>
      <c r="EFW4" s="168"/>
      <c r="EFX4" s="168"/>
      <c r="EFY4" s="168"/>
      <c r="EFZ4" s="168"/>
      <c r="EGA4" s="168"/>
      <c r="EGB4" s="168"/>
      <c r="EGC4" s="168"/>
      <c r="EGD4" s="168"/>
      <c r="EGE4" s="168"/>
      <c r="EGF4" s="168"/>
      <c r="EGG4" s="168"/>
      <c r="EGH4" s="168"/>
      <c r="EGI4" s="168"/>
      <c r="EGJ4" s="168"/>
      <c r="EGK4" s="168"/>
      <c r="EGL4" s="168"/>
      <c r="EGM4" s="168"/>
      <c r="EGN4" s="168"/>
      <c r="EGO4" s="168"/>
      <c r="EGP4" s="168"/>
      <c r="EGQ4" s="168"/>
      <c r="EGR4" s="168"/>
      <c r="EGS4" s="168"/>
      <c r="EGT4" s="168"/>
      <c r="EGU4" s="168"/>
      <c r="EGV4" s="168"/>
      <c r="EGW4" s="168"/>
      <c r="EGX4" s="168"/>
      <c r="EGY4" s="168"/>
      <c r="EGZ4" s="168"/>
      <c r="EHA4" s="168"/>
      <c r="EHB4" s="168"/>
      <c r="EHC4" s="168"/>
      <c r="EHD4" s="168"/>
      <c r="EHE4" s="168"/>
      <c r="EHF4" s="168"/>
      <c r="EHG4" s="168"/>
      <c r="EHH4" s="168"/>
      <c r="EHI4" s="168"/>
      <c r="EHJ4" s="168"/>
      <c r="EHK4" s="168"/>
      <c r="EHL4" s="168"/>
      <c r="EHM4" s="168"/>
      <c r="EHN4" s="168"/>
      <c r="EHO4" s="168"/>
      <c r="EHP4" s="168"/>
      <c r="EHQ4" s="168"/>
      <c r="EHR4" s="168"/>
      <c r="EHS4" s="168"/>
      <c r="EHT4" s="168"/>
      <c r="EHU4" s="168"/>
      <c r="EHV4" s="168"/>
      <c r="EHW4" s="168"/>
      <c r="EHX4" s="168"/>
      <c r="EHY4" s="168"/>
      <c r="EHZ4" s="168"/>
      <c r="EIA4" s="168"/>
      <c r="EIB4" s="168"/>
      <c r="EIC4" s="168"/>
      <c r="EID4" s="168"/>
      <c r="EIE4" s="168"/>
      <c r="EIF4" s="168"/>
      <c r="EIG4" s="168"/>
      <c r="EIH4" s="168"/>
      <c r="EII4" s="168"/>
      <c r="EIJ4" s="168"/>
      <c r="EIK4" s="168"/>
      <c r="EIL4" s="168"/>
      <c r="EIM4" s="168"/>
      <c r="EIN4" s="168"/>
      <c r="EIO4" s="168"/>
      <c r="EIP4" s="168"/>
      <c r="EIQ4" s="168"/>
      <c r="EIR4" s="168"/>
      <c r="EIS4" s="168"/>
      <c r="EIT4" s="168"/>
      <c r="EIU4" s="168"/>
      <c r="EIV4" s="168"/>
      <c r="EIW4" s="168"/>
      <c r="EIX4" s="168"/>
      <c r="EIY4" s="168"/>
      <c r="EIZ4" s="168"/>
      <c r="EJA4" s="168"/>
      <c r="EJB4" s="168"/>
      <c r="EJC4" s="168"/>
      <c r="EJD4" s="168"/>
      <c r="EJE4" s="168"/>
      <c r="EJF4" s="168"/>
      <c r="EJG4" s="168"/>
      <c r="EJH4" s="168"/>
      <c r="EJI4" s="168"/>
      <c r="EJJ4" s="168"/>
      <c r="EJK4" s="168"/>
      <c r="EJL4" s="168"/>
      <c r="EJM4" s="168"/>
      <c r="EJN4" s="168"/>
      <c r="EJO4" s="168"/>
      <c r="EJP4" s="168"/>
      <c r="EJQ4" s="168"/>
      <c r="EJR4" s="168"/>
      <c r="EJS4" s="168"/>
      <c r="EJT4" s="168"/>
      <c r="EJU4" s="168"/>
      <c r="EJV4" s="168"/>
      <c r="EJW4" s="168"/>
      <c r="EJX4" s="168"/>
      <c r="EJY4" s="168"/>
      <c r="EJZ4" s="168"/>
      <c r="EKA4" s="168"/>
      <c r="EKB4" s="168"/>
      <c r="EKC4" s="168"/>
      <c r="EKD4" s="168"/>
      <c r="EKE4" s="168"/>
      <c r="EKF4" s="168"/>
      <c r="EKG4" s="168"/>
      <c r="EKH4" s="168"/>
      <c r="EKI4" s="168"/>
      <c r="EKJ4" s="168"/>
      <c r="EKK4" s="168"/>
      <c r="EKL4" s="168"/>
      <c r="EKM4" s="168"/>
      <c r="EKN4" s="168"/>
      <c r="EKO4" s="168"/>
      <c r="EKP4" s="168"/>
      <c r="EKQ4" s="168"/>
      <c r="EKR4" s="168"/>
      <c r="EKS4" s="168"/>
      <c r="EKT4" s="168"/>
      <c r="EKU4" s="168"/>
      <c r="EKV4" s="168"/>
      <c r="EKW4" s="168"/>
      <c r="EKX4" s="168"/>
      <c r="EKY4" s="168"/>
      <c r="EKZ4" s="168"/>
      <c r="ELA4" s="168"/>
      <c r="ELB4" s="168"/>
      <c r="ELC4" s="168"/>
      <c r="ELD4" s="168"/>
      <c r="ELE4" s="168"/>
      <c r="ELF4" s="168"/>
      <c r="ELG4" s="168"/>
      <c r="ELH4" s="168"/>
      <c r="ELI4" s="168"/>
      <c r="ELJ4" s="168"/>
      <c r="ELK4" s="168"/>
      <c r="ELL4" s="168"/>
      <c r="ELM4" s="168"/>
      <c r="ELN4" s="168"/>
      <c r="ELO4" s="168"/>
      <c r="ELP4" s="168"/>
      <c r="ELQ4" s="168"/>
      <c r="ELR4" s="168"/>
      <c r="ELS4" s="168"/>
      <c r="ELT4" s="168"/>
      <c r="ELU4" s="168"/>
      <c r="ELV4" s="168"/>
      <c r="ELW4" s="168"/>
      <c r="ELX4" s="168"/>
      <c r="ELY4" s="168"/>
      <c r="ELZ4" s="168"/>
      <c r="EMA4" s="168"/>
      <c r="EMB4" s="168"/>
      <c r="EMC4" s="168"/>
      <c r="EMD4" s="168"/>
      <c r="EME4" s="168"/>
      <c r="EMF4" s="168"/>
      <c r="EMG4" s="168"/>
      <c r="EMH4" s="168"/>
      <c r="EMI4" s="168"/>
      <c r="EMJ4" s="168"/>
      <c r="EMK4" s="168"/>
      <c r="EML4" s="168"/>
      <c r="EMM4" s="168"/>
      <c r="EMN4" s="168"/>
      <c r="EMO4" s="168"/>
      <c r="EMP4" s="168"/>
      <c r="EMQ4" s="168"/>
      <c r="EMR4" s="168"/>
      <c r="EMS4" s="168"/>
      <c r="EMT4" s="168"/>
      <c r="EMU4" s="168"/>
      <c r="EMV4" s="168"/>
      <c r="EMW4" s="168"/>
      <c r="EMX4" s="168"/>
      <c r="EMY4" s="168"/>
      <c r="EMZ4" s="168"/>
      <c r="ENA4" s="168"/>
      <c r="ENB4" s="168"/>
      <c r="ENC4" s="168"/>
      <c r="END4" s="168"/>
      <c r="ENE4" s="168"/>
      <c r="ENF4" s="168"/>
      <c r="ENG4" s="168"/>
      <c r="ENH4" s="168"/>
      <c r="ENI4" s="168"/>
      <c r="ENJ4" s="168"/>
      <c r="ENK4" s="168"/>
      <c r="ENL4" s="168"/>
      <c r="ENM4" s="168"/>
      <c r="ENN4" s="168"/>
      <c r="ENO4" s="168"/>
      <c r="ENP4" s="168"/>
      <c r="ENQ4" s="168"/>
      <c r="ENR4" s="168"/>
      <c r="ENS4" s="168"/>
      <c r="ENT4" s="168"/>
      <c r="ENU4" s="168"/>
      <c r="ENV4" s="168"/>
      <c r="ENW4" s="168"/>
      <c r="ENX4" s="168"/>
      <c r="ENY4" s="168"/>
      <c r="ENZ4" s="168"/>
      <c r="EOA4" s="168"/>
      <c r="EOB4" s="168"/>
      <c r="EOC4" s="168"/>
      <c r="EOD4" s="168"/>
      <c r="EOE4" s="168"/>
      <c r="EOF4" s="168"/>
      <c r="EOG4" s="168"/>
      <c r="EOH4" s="168"/>
      <c r="EOI4" s="168"/>
      <c r="EOJ4" s="168"/>
      <c r="EOK4" s="168"/>
      <c r="EOL4" s="168"/>
      <c r="EOM4" s="168"/>
      <c r="EON4" s="168"/>
      <c r="EOO4" s="168"/>
      <c r="EOP4" s="168"/>
      <c r="EOQ4" s="168"/>
      <c r="EOR4" s="168"/>
      <c r="EOS4" s="168"/>
      <c r="EOT4" s="168"/>
      <c r="EOU4" s="168"/>
      <c r="EOV4" s="168"/>
      <c r="EOW4" s="168"/>
      <c r="EOX4" s="168"/>
      <c r="EOY4" s="168"/>
      <c r="EOZ4" s="168"/>
      <c r="EPA4" s="168"/>
      <c r="EPB4" s="168"/>
      <c r="EPC4" s="168"/>
      <c r="EPD4" s="168"/>
      <c r="EPE4" s="168"/>
      <c r="EPF4" s="168"/>
      <c r="EPG4" s="168"/>
      <c r="EPH4" s="168"/>
      <c r="EPI4" s="168"/>
      <c r="EPJ4" s="168"/>
      <c r="EPK4" s="168"/>
      <c r="EPL4" s="168"/>
      <c r="EPM4" s="168"/>
      <c r="EPN4" s="168"/>
      <c r="EPO4" s="168"/>
      <c r="EPP4" s="168"/>
      <c r="EPQ4" s="168"/>
      <c r="EPR4" s="168"/>
      <c r="EPS4" s="168"/>
      <c r="EPT4" s="168"/>
      <c r="EPU4" s="168"/>
      <c r="EPV4" s="168"/>
      <c r="EPW4" s="168"/>
      <c r="EPX4" s="168"/>
      <c r="EPY4" s="168"/>
      <c r="EPZ4" s="168"/>
      <c r="EQA4" s="168"/>
      <c r="EQB4" s="168"/>
      <c r="EQC4" s="168"/>
      <c r="EQD4" s="168"/>
      <c r="EQE4" s="168"/>
      <c r="EQF4" s="168"/>
      <c r="EQG4" s="168"/>
      <c r="EQH4" s="168"/>
      <c r="EQI4" s="168"/>
      <c r="EQJ4" s="168"/>
      <c r="EQK4" s="168"/>
      <c r="EQL4" s="168"/>
      <c r="EQM4" s="168"/>
      <c r="EQN4" s="168"/>
      <c r="EQO4" s="168"/>
      <c r="EQP4" s="168"/>
      <c r="EQQ4" s="168"/>
      <c r="EQR4" s="168"/>
      <c r="EQS4" s="168"/>
      <c r="EQT4" s="168"/>
      <c r="EQU4" s="168"/>
      <c r="EQV4" s="168"/>
      <c r="EQW4" s="168"/>
      <c r="EQX4" s="168"/>
      <c r="EQY4" s="168"/>
      <c r="EQZ4" s="168"/>
      <c r="ERA4" s="168"/>
      <c r="ERB4" s="168"/>
      <c r="ERC4" s="168"/>
      <c r="ERD4" s="168"/>
      <c r="ERE4" s="168"/>
      <c r="ERF4" s="168"/>
      <c r="ERG4" s="168"/>
      <c r="ERH4" s="168"/>
      <c r="ERI4" s="168"/>
      <c r="ERJ4" s="168"/>
      <c r="ERK4" s="168"/>
      <c r="ERL4" s="168"/>
      <c r="ERM4" s="168"/>
      <c r="ERN4" s="168"/>
      <c r="ERO4" s="168"/>
      <c r="ERP4" s="168"/>
      <c r="ERQ4" s="168"/>
      <c r="ERR4" s="168"/>
      <c r="ERS4" s="168"/>
      <c r="ERT4" s="168"/>
      <c r="ERU4" s="168"/>
      <c r="ERV4" s="168"/>
      <c r="ERW4" s="168"/>
      <c r="ERX4" s="168"/>
      <c r="ERY4" s="168"/>
      <c r="ERZ4" s="168"/>
      <c r="ESA4" s="168"/>
      <c r="ESB4" s="168"/>
      <c r="ESC4" s="168"/>
      <c r="ESD4" s="168"/>
      <c r="ESE4" s="168"/>
      <c r="ESF4" s="168"/>
      <c r="ESG4" s="168"/>
      <c r="ESH4" s="168"/>
      <c r="ESI4" s="168"/>
      <c r="ESJ4" s="168"/>
      <c r="ESK4" s="168"/>
      <c r="ESL4" s="168"/>
      <c r="ESM4" s="168"/>
      <c r="ESN4" s="168"/>
      <c r="ESO4" s="168"/>
      <c r="ESP4" s="168"/>
      <c r="ESQ4" s="168"/>
      <c r="ESR4" s="168"/>
      <c r="ESS4" s="168"/>
      <c r="EST4" s="168"/>
      <c r="ESU4" s="168"/>
      <c r="ESV4" s="168"/>
      <c r="ESW4" s="168"/>
      <c r="ESX4" s="168"/>
      <c r="ESY4" s="168"/>
      <c r="ESZ4" s="168"/>
      <c r="ETA4" s="168"/>
      <c r="ETB4" s="168"/>
      <c r="ETC4" s="168"/>
      <c r="ETD4" s="168"/>
      <c r="ETE4" s="168"/>
      <c r="ETF4" s="168"/>
      <c r="ETG4" s="168"/>
      <c r="ETH4" s="168"/>
      <c r="ETI4" s="168"/>
      <c r="ETJ4" s="168"/>
      <c r="ETK4" s="168"/>
      <c r="ETL4" s="168"/>
      <c r="ETM4" s="168"/>
      <c r="ETN4" s="168"/>
      <c r="ETO4" s="168"/>
      <c r="ETP4" s="168"/>
      <c r="ETQ4" s="168"/>
      <c r="ETR4" s="168"/>
      <c r="ETS4" s="168"/>
      <c r="ETT4" s="168"/>
      <c r="ETU4" s="168"/>
      <c r="ETV4" s="168"/>
      <c r="ETW4" s="168"/>
      <c r="ETX4" s="168"/>
      <c r="ETY4" s="168"/>
      <c r="ETZ4" s="168"/>
      <c r="EUA4" s="168"/>
      <c r="EUB4" s="168"/>
      <c r="EUC4" s="168"/>
      <c r="EUD4" s="168"/>
      <c r="EUE4" s="168"/>
      <c r="EUF4" s="168"/>
      <c r="EUG4" s="168"/>
      <c r="EUH4" s="168"/>
      <c r="EUI4" s="168"/>
      <c r="EUJ4" s="168"/>
      <c r="EUK4" s="168"/>
      <c r="EUL4" s="168"/>
      <c r="EUM4" s="168"/>
      <c r="EUN4" s="168"/>
      <c r="EUO4" s="168"/>
      <c r="EUP4" s="168"/>
      <c r="EUQ4" s="168"/>
      <c r="EUR4" s="168"/>
      <c r="EUS4" s="168"/>
      <c r="EUT4" s="168"/>
      <c r="EUU4" s="168"/>
      <c r="EUV4" s="168"/>
      <c r="EUW4" s="168"/>
      <c r="EUX4" s="168"/>
      <c r="EUY4" s="168"/>
      <c r="EUZ4" s="168"/>
      <c r="EVA4" s="168"/>
      <c r="EVB4" s="168"/>
      <c r="EVC4" s="168"/>
      <c r="EVD4" s="168"/>
      <c r="EVE4" s="168"/>
      <c r="EVF4" s="168"/>
      <c r="EVG4" s="168"/>
      <c r="EVH4" s="168"/>
      <c r="EVI4" s="168"/>
      <c r="EVJ4" s="168"/>
      <c r="EVK4" s="168"/>
      <c r="EVL4" s="168"/>
      <c r="EVM4" s="168"/>
      <c r="EVN4" s="168"/>
      <c r="EVO4" s="168"/>
      <c r="EVP4" s="168"/>
      <c r="EVQ4" s="168"/>
      <c r="EVR4" s="168"/>
      <c r="EVS4" s="168"/>
      <c r="EVT4" s="168"/>
      <c r="EVU4" s="168"/>
      <c r="EVV4" s="168"/>
      <c r="EVW4" s="168"/>
      <c r="EVX4" s="168"/>
      <c r="EVY4" s="168"/>
      <c r="EVZ4" s="168"/>
      <c r="EWA4" s="168"/>
      <c r="EWB4" s="168"/>
      <c r="EWC4" s="168"/>
      <c r="EWD4" s="168"/>
      <c r="EWE4" s="168"/>
      <c r="EWF4" s="168"/>
      <c r="EWG4" s="168"/>
      <c r="EWH4" s="168"/>
      <c r="EWI4" s="168"/>
      <c r="EWJ4" s="168"/>
      <c r="EWK4" s="168"/>
      <c r="EWL4" s="168"/>
      <c r="EWM4" s="168"/>
      <c r="EWN4" s="168"/>
      <c r="EWO4" s="168"/>
      <c r="EWP4" s="168"/>
      <c r="EWQ4" s="168"/>
      <c r="EWR4" s="168"/>
      <c r="EWS4" s="168"/>
      <c r="EWT4" s="168"/>
      <c r="EWU4" s="168"/>
      <c r="EWV4" s="168"/>
      <c r="EWW4" s="168"/>
      <c r="EWX4" s="168"/>
      <c r="EWY4" s="168"/>
      <c r="EWZ4" s="168"/>
      <c r="EXA4" s="168"/>
      <c r="EXB4" s="168"/>
      <c r="EXC4" s="168"/>
      <c r="EXD4" s="168"/>
      <c r="EXE4" s="168"/>
      <c r="EXF4" s="168"/>
      <c r="EXG4" s="168"/>
      <c r="EXH4" s="168"/>
      <c r="EXI4" s="168"/>
      <c r="EXJ4" s="168"/>
      <c r="EXK4" s="168"/>
      <c r="EXL4" s="168"/>
      <c r="EXM4" s="168"/>
      <c r="EXN4" s="168"/>
      <c r="EXO4" s="168"/>
      <c r="EXP4" s="168"/>
      <c r="EXQ4" s="168"/>
      <c r="EXR4" s="168"/>
      <c r="EXS4" s="168"/>
      <c r="EXT4" s="168"/>
      <c r="EXU4" s="168"/>
      <c r="EXV4" s="168"/>
      <c r="EXW4" s="168"/>
      <c r="EXX4" s="168"/>
      <c r="EXY4" s="168"/>
      <c r="EXZ4" s="168"/>
      <c r="EYA4" s="168"/>
      <c r="EYB4" s="168"/>
      <c r="EYC4" s="168"/>
      <c r="EYD4" s="168"/>
      <c r="EYE4" s="168"/>
      <c r="EYF4" s="168"/>
      <c r="EYG4" s="168"/>
      <c r="EYH4" s="168"/>
      <c r="EYI4" s="168"/>
      <c r="EYJ4" s="168"/>
      <c r="EYK4" s="168"/>
      <c r="EYL4" s="168"/>
      <c r="EYM4" s="168"/>
      <c r="EYN4" s="168"/>
      <c r="EYO4" s="168"/>
      <c r="EYP4" s="168"/>
      <c r="EYQ4" s="168"/>
      <c r="EYR4" s="168"/>
      <c r="EYS4" s="168"/>
      <c r="EYT4" s="168"/>
      <c r="EYU4" s="168"/>
      <c r="EYV4" s="168"/>
      <c r="EYW4" s="168"/>
      <c r="EYX4" s="168"/>
      <c r="EYY4" s="168"/>
      <c r="EYZ4" s="168"/>
      <c r="EZA4" s="168"/>
      <c r="EZB4" s="168"/>
      <c r="EZC4" s="168"/>
      <c r="EZD4" s="168"/>
      <c r="EZE4" s="168"/>
      <c r="EZF4" s="168"/>
      <c r="EZG4" s="168"/>
      <c r="EZH4" s="168"/>
      <c r="EZI4" s="168"/>
      <c r="EZJ4" s="168"/>
      <c r="EZK4" s="168"/>
      <c r="EZL4" s="168"/>
      <c r="EZM4" s="168"/>
      <c r="EZN4" s="168"/>
      <c r="EZO4" s="168"/>
      <c r="EZP4" s="168"/>
      <c r="EZQ4" s="168"/>
      <c r="EZR4" s="168"/>
      <c r="EZS4" s="168"/>
      <c r="EZT4" s="168"/>
      <c r="EZU4" s="168"/>
      <c r="EZV4" s="168"/>
      <c r="EZW4" s="168"/>
      <c r="EZX4" s="168"/>
      <c r="EZY4" s="168"/>
      <c r="EZZ4" s="168"/>
      <c r="FAA4" s="168"/>
      <c r="FAB4" s="168"/>
      <c r="FAC4" s="168"/>
      <c r="FAD4" s="168"/>
      <c r="FAE4" s="168"/>
      <c r="FAF4" s="168"/>
      <c r="FAG4" s="168"/>
      <c r="FAH4" s="168"/>
      <c r="FAI4" s="168"/>
      <c r="FAJ4" s="168"/>
      <c r="FAK4" s="168"/>
      <c r="FAL4" s="168"/>
      <c r="FAM4" s="168"/>
      <c r="FAN4" s="168"/>
      <c r="FAO4" s="168"/>
      <c r="FAP4" s="168"/>
      <c r="FAQ4" s="168"/>
      <c r="FAR4" s="168"/>
      <c r="FAS4" s="168"/>
      <c r="FAT4" s="168"/>
      <c r="FAU4" s="168"/>
      <c r="FAV4" s="168"/>
      <c r="FAW4" s="168"/>
      <c r="FAX4" s="168"/>
      <c r="FAY4" s="168"/>
      <c r="FAZ4" s="168"/>
      <c r="FBA4" s="168"/>
      <c r="FBB4" s="168"/>
      <c r="FBC4" s="168"/>
      <c r="FBD4" s="168"/>
      <c r="FBE4" s="168"/>
      <c r="FBF4" s="168"/>
      <c r="FBG4" s="168"/>
      <c r="FBH4" s="168"/>
      <c r="FBI4" s="168"/>
      <c r="FBJ4" s="168"/>
      <c r="FBK4" s="168"/>
      <c r="FBL4" s="168"/>
      <c r="FBM4" s="168"/>
      <c r="FBN4" s="168"/>
      <c r="FBO4" s="168"/>
      <c r="FBP4" s="168"/>
      <c r="FBQ4" s="168"/>
      <c r="FBR4" s="168"/>
      <c r="FBS4" s="168"/>
      <c r="FBT4" s="168"/>
      <c r="FBU4" s="168"/>
      <c r="FBV4" s="168"/>
      <c r="FBW4" s="168"/>
      <c r="FBX4" s="168"/>
      <c r="FBY4" s="168"/>
      <c r="FBZ4" s="168"/>
      <c r="FCA4" s="168"/>
      <c r="FCB4" s="168"/>
      <c r="FCC4" s="168"/>
      <c r="FCD4" s="168"/>
      <c r="FCE4" s="168"/>
      <c r="FCF4" s="168"/>
      <c r="FCG4" s="168"/>
      <c r="FCH4" s="168"/>
      <c r="FCI4" s="168"/>
      <c r="FCJ4" s="168"/>
      <c r="FCK4" s="168"/>
      <c r="FCL4" s="168"/>
      <c r="FCM4" s="168"/>
      <c r="FCN4" s="168"/>
      <c r="FCO4" s="168"/>
      <c r="FCP4" s="168"/>
      <c r="FCQ4" s="168"/>
      <c r="FCR4" s="168"/>
      <c r="FCS4" s="168"/>
      <c r="FCT4" s="168"/>
      <c r="FCU4" s="168"/>
      <c r="FCV4" s="168"/>
      <c r="FCW4" s="168"/>
      <c r="FCX4" s="168"/>
      <c r="FCY4" s="168"/>
      <c r="FCZ4" s="168"/>
      <c r="FDA4" s="168"/>
      <c r="FDB4" s="168"/>
      <c r="FDC4" s="168"/>
      <c r="FDD4" s="168"/>
      <c r="FDE4" s="168"/>
      <c r="FDF4" s="168"/>
      <c r="FDG4" s="168"/>
      <c r="FDH4" s="168"/>
      <c r="FDI4" s="168"/>
      <c r="FDJ4" s="168"/>
      <c r="FDK4" s="168"/>
      <c r="FDL4" s="168"/>
      <c r="FDM4" s="168"/>
      <c r="FDN4" s="168"/>
      <c r="FDO4" s="168"/>
      <c r="FDP4" s="168"/>
      <c r="FDQ4" s="168"/>
      <c r="FDR4" s="168"/>
      <c r="FDS4" s="168"/>
      <c r="FDT4" s="168"/>
      <c r="FDU4" s="168"/>
      <c r="FDV4" s="168"/>
      <c r="FDW4" s="168"/>
      <c r="FDX4" s="168"/>
      <c r="FDY4" s="168"/>
      <c r="FDZ4" s="168"/>
      <c r="FEA4" s="168"/>
      <c r="FEB4" s="168"/>
      <c r="FEC4" s="168"/>
      <c r="FED4" s="168"/>
      <c r="FEE4" s="168"/>
      <c r="FEF4" s="168"/>
      <c r="FEG4" s="168"/>
      <c r="FEH4" s="168"/>
      <c r="FEI4" s="168"/>
      <c r="FEJ4" s="168"/>
      <c r="FEK4" s="168"/>
      <c r="FEL4" s="168"/>
      <c r="FEM4" s="168"/>
      <c r="FEN4" s="168"/>
      <c r="FEO4" s="168"/>
      <c r="FEP4" s="168"/>
      <c r="FEQ4" s="168"/>
      <c r="FER4" s="168"/>
      <c r="FES4" s="168"/>
      <c r="FET4" s="168"/>
      <c r="FEU4" s="168"/>
      <c r="FEV4" s="168"/>
      <c r="FEW4" s="168"/>
      <c r="FEX4" s="168"/>
      <c r="FEY4" s="168"/>
      <c r="FEZ4" s="168"/>
      <c r="FFA4" s="168"/>
      <c r="FFB4" s="168"/>
      <c r="FFC4" s="168"/>
      <c r="FFD4" s="168"/>
      <c r="FFE4" s="168"/>
      <c r="FFF4" s="168"/>
      <c r="FFG4" s="168"/>
      <c r="FFH4" s="168"/>
      <c r="FFI4" s="168"/>
      <c r="FFJ4" s="168"/>
      <c r="FFK4" s="168"/>
      <c r="FFL4" s="168"/>
      <c r="FFM4" s="168"/>
      <c r="FFN4" s="168"/>
      <c r="FFO4" s="168"/>
      <c r="FFP4" s="168"/>
      <c r="FFQ4" s="168"/>
      <c r="FFR4" s="168"/>
      <c r="FFS4" s="168"/>
      <c r="FFT4" s="168"/>
      <c r="FFU4" s="168"/>
      <c r="FFV4" s="168"/>
      <c r="FFW4" s="168"/>
      <c r="FFX4" s="168"/>
      <c r="FFY4" s="168"/>
      <c r="FFZ4" s="168"/>
      <c r="FGA4" s="168"/>
      <c r="FGB4" s="168"/>
      <c r="FGC4" s="168"/>
      <c r="FGD4" s="168"/>
      <c r="FGE4" s="168"/>
      <c r="FGF4" s="168"/>
      <c r="FGG4" s="168"/>
      <c r="FGH4" s="168"/>
      <c r="FGI4" s="168"/>
      <c r="FGJ4" s="168"/>
      <c r="FGK4" s="168"/>
      <c r="FGL4" s="168"/>
      <c r="FGM4" s="168"/>
      <c r="FGN4" s="168"/>
      <c r="FGO4" s="168"/>
      <c r="FGP4" s="168"/>
      <c r="FGQ4" s="168"/>
      <c r="FGR4" s="168"/>
      <c r="FGS4" s="168"/>
      <c r="FGT4" s="168"/>
      <c r="FGU4" s="168"/>
      <c r="FGV4" s="168"/>
      <c r="FGW4" s="168"/>
      <c r="FGX4" s="168"/>
      <c r="FGY4" s="168"/>
      <c r="FGZ4" s="168"/>
      <c r="FHA4" s="168"/>
      <c r="FHB4" s="168"/>
      <c r="FHC4" s="168"/>
      <c r="FHD4" s="168"/>
      <c r="FHE4" s="168"/>
      <c r="FHF4" s="168"/>
      <c r="FHG4" s="168"/>
      <c r="FHH4" s="168"/>
      <c r="FHI4" s="168"/>
      <c r="FHJ4" s="168"/>
      <c r="FHK4" s="168"/>
      <c r="FHL4" s="168"/>
      <c r="FHM4" s="168"/>
      <c r="FHN4" s="168"/>
      <c r="FHO4" s="168"/>
      <c r="FHP4" s="168"/>
      <c r="FHQ4" s="168"/>
      <c r="FHR4" s="168"/>
      <c r="FHS4" s="168"/>
      <c r="FHT4" s="168"/>
      <c r="FHU4" s="168"/>
      <c r="FHV4" s="168"/>
      <c r="FHW4" s="168"/>
      <c r="FHX4" s="168"/>
      <c r="FHY4" s="168"/>
      <c r="FHZ4" s="168"/>
      <c r="FIA4" s="168"/>
      <c r="FIB4" s="168"/>
      <c r="FIC4" s="168"/>
      <c r="FID4" s="168"/>
      <c r="FIE4" s="168"/>
      <c r="FIF4" s="168"/>
      <c r="FIG4" s="168"/>
      <c r="FIH4" s="168"/>
      <c r="FII4" s="168"/>
      <c r="FIJ4" s="168"/>
      <c r="FIK4" s="168"/>
      <c r="FIL4" s="168"/>
      <c r="FIM4" s="168"/>
      <c r="FIN4" s="168"/>
      <c r="FIO4" s="168"/>
      <c r="FIP4" s="168"/>
      <c r="FIQ4" s="168"/>
      <c r="FIR4" s="168"/>
      <c r="FIS4" s="168"/>
      <c r="FIT4" s="168"/>
      <c r="FIU4" s="168"/>
      <c r="FIV4" s="168"/>
      <c r="FIW4" s="168"/>
      <c r="FIX4" s="168"/>
      <c r="FIY4" s="168"/>
      <c r="FIZ4" s="168"/>
      <c r="FJA4" s="168"/>
      <c r="FJB4" s="168"/>
      <c r="FJC4" s="168"/>
      <c r="FJD4" s="168"/>
      <c r="FJE4" s="168"/>
      <c r="FJF4" s="168"/>
      <c r="FJG4" s="168"/>
      <c r="FJH4" s="168"/>
      <c r="FJI4" s="168"/>
      <c r="FJJ4" s="168"/>
      <c r="FJK4" s="168"/>
      <c r="FJL4" s="168"/>
      <c r="FJM4" s="168"/>
      <c r="FJN4" s="168"/>
      <c r="FJO4" s="168"/>
      <c r="FJP4" s="168"/>
      <c r="FJQ4" s="168"/>
      <c r="FJR4" s="168"/>
      <c r="FJS4" s="168"/>
      <c r="FJT4" s="168"/>
      <c r="FJU4" s="168"/>
      <c r="FJV4" s="168"/>
      <c r="FJW4" s="168"/>
      <c r="FJX4" s="168"/>
      <c r="FJY4" s="168"/>
      <c r="FJZ4" s="168"/>
      <c r="FKA4" s="168"/>
      <c r="FKB4" s="168"/>
      <c r="FKC4" s="168"/>
      <c r="FKD4" s="168"/>
      <c r="FKE4" s="168"/>
      <c r="FKF4" s="168"/>
      <c r="FKG4" s="168"/>
      <c r="FKH4" s="168"/>
      <c r="FKI4" s="168"/>
      <c r="FKJ4" s="168"/>
      <c r="FKK4" s="168"/>
      <c r="FKL4" s="168"/>
      <c r="FKM4" s="168"/>
      <c r="FKN4" s="168"/>
      <c r="FKO4" s="168"/>
      <c r="FKP4" s="168"/>
      <c r="FKQ4" s="168"/>
      <c r="FKR4" s="168"/>
      <c r="FKS4" s="168"/>
      <c r="FKT4" s="168"/>
      <c r="FKU4" s="168"/>
      <c r="FKV4" s="168"/>
      <c r="FKW4" s="168"/>
      <c r="FKX4" s="168"/>
      <c r="FKY4" s="168"/>
      <c r="FKZ4" s="168"/>
      <c r="FLA4" s="168"/>
      <c r="FLB4" s="168"/>
      <c r="FLC4" s="168"/>
      <c r="FLD4" s="168"/>
      <c r="FLE4" s="168"/>
      <c r="FLF4" s="168"/>
      <c r="FLG4" s="168"/>
      <c r="FLH4" s="168"/>
      <c r="FLI4" s="168"/>
      <c r="FLJ4" s="168"/>
      <c r="FLK4" s="168"/>
      <c r="FLL4" s="168"/>
      <c r="FLM4" s="168"/>
      <c r="FLN4" s="168"/>
      <c r="FLO4" s="168"/>
      <c r="FLP4" s="168"/>
      <c r="FLQ4" s="168"/>
      <c r="FLR4" s="168"/>
      <c r="FLS4" s="168"/>
      <c r="FLT4" s="168"/>
      <c r="FLU4" s="168"/>
      <c r="FLV4" s="168"/>
      <c r="FLW4" s="168"/>
      <c r="FLX4" s="168"/>
      <c r="FLY4" s="168"/>
      <c r="FLZ4" s="168"/>
      <c r="FMA4" s="168"/>
      <c r="FMB4" s="168"/>
      <c r="FMC4" s="168"/>
      <c r="FMD4" s="168"/>
      <c r="FME4" s="168"/>
      <c r="FMF4" s="168"/>
      <c r="FMG4" s="168"/>
      <c r="FMH4" s="168"/>
      <c r="FMI4" s="168"/>
      <c r="FMJ4" s="168"/>
      <c r="FMK4" s="168"/>
      <c r="FML4" s="168"/>
      <c r="FMM4" s="168"/>
      <c r="FMN4" s="168"/>
      <c r="FMO4" s="168"/>
      <c r="FMP4" s="168"/>
      <c r="FMQ4" s="168"/>
      <c r="FMR4" s="168"/>
      <c r="FMS4" s="168"/>
      <c r="FMT4" s="168"/>
      <c r="FMU4" s="168"/>
      <c r="FMV4" s="168"/>
      <c r="FMW4" s="168"/>
      <c r="FMX4" s="168"/>
      <c r="FMY4" s="168"/>
      <c r="FMZ4" s="168"/>
      <c r="FNA4" s="168"/>
      <c r="FNB4" s="168"/>
      <c r="FNC4" s="168"/>
      <c r="FND4" s="168"/>
      <c r="FNE4" s="168"/>
      <c r="FNF4" s="168"/>
      <c r="FNG4" s="168"/>
      <c r="FNH4" s="168"/>
      <c r="FNI4" s="168"/>
      <c r="FNJ4" s="168"/>
      <c r="FNK4" s="168"/>
      <c r="FNL4" s="168"/>
      <c r="FNM4" s="168"/>
      <c r="FNN4" s="168"/>
      <c r="FNO4" s="168"/>
      <c r="FNP4" s="168"/>
      <c r="FNQ4" s="168"/>
      <c r="FNR4" s="168"/>
      <c r="FNS4" s="168"/>
      <c r="FNT4" s="168"/>
      <c r="FNU4" s="168"/>
      <c r="FNV4" s="168"/>
      <c r="FNW4" s="168"/>
      <c r="FNX4" s="168"/>
      <c r="FNY4" s="168"/>
      <c r="FNZ4" s="168"/>
      <c r="FOA4" s="168"/>
      <c r="FOB4" s="168"/>
      <c r="FOC4" s="168"/>
      <c r="FOD4" s="168"/>
      <c r="FOE4" s="168"/>
      <c r="FOF4" s="168"/>
      <c r="FOG4" s="168"/>
      <c r="FOH4" s="168"/>
      <c r="FOI4" s="168"/>
      <c r="FOJ4" s="168"/>
      <c r="FOK4" s="168"/>
      <c r="FOL4" s="168"/>
      <c r="FOM4" s="168"/>
      <c r="FON4" s="168"/>
      <c r="FOO4" s="168"/>
      <c r="FOP4" s="168"/>
      <c r="FOQ4" s="168"/>
      <c r="FOR4" s="168"/>
      <c r="FOS4" s="168"/>
      <c r="FOT4" s="168"/>
      <c r="FOU4" s="168"/>
      <c r="FOV4" s="168"/>
      <c r="FOW4" s="168"/>
      <c r="FOX4" s="168"/>
      <c r="FOY4" s="168"/>
      <c r="FOZ4" s="168"/>
      <c r="FPA4" s="168"/>
      <c r="FPB4" s="168"/>
      <c r="FPC4" s="168"/>
      <c r="FPD4" s="168"/>
      <c r="FPE4" s="168"/>
      <c r="FPF4" s="168"/>
      <c r="FPG4" s="168"/>
      <c r="FPH4" s="168"/>
      <c r="FPI4" s="168"/>
      <c r="FPJ4" s="168"/>
      <c r="FPK4" s="168"/>
      <c r="FPL4" s="168"/>
      <c r="FPM4" s="168"/>
      <c r="FPN4" s="168"/>
      <c r="FPO4" s="168"/>
      <c r="FPP4" s="168"/>
      <c r="FPQ4" s="168"/>
      <c r="FPR4" s="168"/>
      <c r="FPS4" s="168"/>
      <c r="FPT4" s="168"/>
      <c r="FPU4" s="168"/>
      <c r="FPV4" s="168"/>
      <c r="FPW4" s="168"/>
      <c r="FPX4" s="168"/>
      <c r="FPY4" s="168"/>
      <c r="FPZ4" s="168"/>
      <c r="FQA4" s="168"/>
      <c r="FQB4" s="168"/>
      <c r="FQC4" s="168"/>
      <c r="FQD4" s="168"/>
      <c r="FQE4" s="168"/>
      <c r="FQF4" s="168"/>
      <c r="FQG4" s="168"/>
      <c r="FQH4" s="168"/>
      <c r="FQI4" s="168"/>
      <c r="FQJ4" s="168"/>
      <c r="FQK4" s="168"/>
      <c r="FQL4" s="168"/>
      <c r="FQM4" s="168"/>
      <c r="FQN4" s="168"/>
      <c r="FQO4" s="168"/>
      <c r="FQP4" s="168"/>
      <c r="FQQ4" s="168"/>
      <c r="FQR4" s="168"/>
      <c r="FQS4" s="168"/>
      <c r="FQT4" s="168"/>
      <c r="FQU4" s="168"/>
      <c r="FQV4" s="168"/>
      <c r="FQW4" s="168"/>
      <c r="FQX4" s="168"/>
      <c r="FQY4" s="168"/>
      <c r="FQZ4" s="168"/>
      <c r="FRA4" s="168"/>
      <c r="FRB4" s="168"/>
      <c r="FRC4" s="168"/>
      <c r="FRD4" s="168"/>
      <c r="FRE4" s="168"/>
      <c r="FRF4" s="168"/>
      <c r="FRG4" s="168"/>
      <c r="FRH4" s="168"/>
      <c r="FRI4" s="168"/>
      <c r="FRJ4" s="168"/>
      <c r="FRK4" s="168"/>
      <c r="FRL4" s="168"/>
      <c r="FRM4" s="168"/>
      <c r="FRN4" s="168"/>
      <c r="FRO4" s="168"/>
      <c r="FRP4" s="168"/>
      <c r="FRQ4" s="168"/>
      <c r="FRR4" s="168"/>
      <c r="FRS4" s="168"/>
      <c r="FRT4" s="168"/>
      <c r="FRU4" s="168"/>
      <c r="FRV4" s="168"/>
      <c r="FRW4" s="168"/>
      <c r="FRX4" s="168"/>
      <c r="FRY4" s="168"/>
      <c r="FRZ4" s="168"/>
      <c r="FSA4" s="168"/>
      <c r="FSB4" s="168"/>
      <c r="FSC4" s="168"/>
      <c r="FSD4" s="168"/>
      <c r="FSE4" s="168"/>
      <c r="FSF4" s="168"/>
      <c r="FSG4" s="168"/>
      <c r="FSH4" s="168"/>
      <c r="FSI4" s="168"/>
      <c r="FSJ4" s="168"/>
      <c r="FSK4" s="168"/>
      <c r="FSL4" s="168"/>
      <c r="FSM4" s="168"/>
      <c r="FSN4" s="168"/>
      <c r="FSO4" s="168"/>
      <c r="FSP4" s="168"/>
      <c r="FSQ4" s="168"/>
      <c r="FSR4" s="168"/>
      <c r="FSS4" s="168"/>
      <c r="FST4" s="168"/>
      <c r="FSU4" s="168"/>
      <c r="FSV4" s="168"/>
      <c r="FSW4" s="168"/>
      <c r="FSX4" s="168"/>
      <c r="FSY4" s="168"/>
      <c r="FSZ4" s="168"/>
      <c r="FTA4" s="168"/>
      <c r="FTB4" s="168"/>
      <c r="FTC4" s="168"/>
      <c r="FTD4" s="168"/>
      <c r="FTE4" s="168"/>
      <c r="FTF4" s="168"/>
      <c r="FTG4" s="168"/>
      <c r="FTH4" s="168"/>
      <c r="FTI4" s="168"/>
      <c r="FTJ4" s="168"/>
      <c r="FTK4" s="168"/>
      <c r="FTL4" s="168"/>
      <c r="FTM4" s="168"/>
      <c r="FTN4" s="168"/>
      <c r="FTO4" s="168"/>
      <c r="FTP4" s="168"/>
      <c r="FTQ4" s="168"/>
      <c r="FTR4" s="168"/>
      <c r="FTS4" s="168"/>
      <c r="FTT4" s="168"/>
      <c r="FTU4" s="168"/>
      <c r="FTV4" s="168"/>
      <c r="FTW4" s="168"/>
      <c r="FTX4" s="168"/>
      <c r="FTY4" s="168"/>
      <c r="FTZ4" s="168"/>
      <c r="FUA4" s="168"/>
      <c r="FUB4" s="168"/>
      <c r="FUC4" s="168"/>
      <c r="FUD4" s="168"/>
      <c r="FUE4" s="168"/>
      <c r="FUF4" s="168"/>
      <c r="FUG4" s="168"/>
      <c r="FUH4" s="168"/>
      <c r="FUI4" s="168"/>
      <c r="FUJ4" s="168"/>
      <c r="FUK4" s="168"/>
      <c r="FUL4" s="168"/>
      <c r="FUM4" s="168"/>
      <c r="FUN4" s="168"/>
      <c r="FUO4" s="168"/>
      <c r="FUP4" s="168"/>
      <c r="FUQ4" s="168"/>
      <c r="FUR4" s="168"/>
      <c r="FUS4" s="168"/>
      <c r="FUT4" s="168"/>
      <c r="FUU4" s="168"/>
      <c r="FUV4" s="168"/>
      <c r="FUW4" s="168"/>
      <c r="FUX4" s="168"/>
      <c r="FUY4" s="168"/>
      <c r="FUZ4" s="168"/>
      <c r="FVA4" s="168"/>
      <c r="FVB4" s="168"/>
      <c r="FVC4" s="168"/>
      <c r="FVD4" s="168"/>
      <c r="FVE4" s="168"/>
      <c r="FVF4" s="168"/>
      <c r="FVG4" s="168"/>
      <c r="FVH4" s="168"/>
      <c r="FVI4" s="168"/>
      <c r="FVJ4" s="168"/>
      <c r="FVK4" s="168"/>
      <c r="FVL4" s="168"/>
      <c r="FVM4" s="168"/>
      <c r="FVN4" s="168"/>
      <c r="FVO4" s="168"/>
      <c r="FVP4" s="168"/>
      <c r="FVQ4" s="168"/>
      <c r="FVR4" s="168"/>
      <c r="FVS4" s="168"/>
      <c r="FVT4" s="168"/>
      <c r="FVU4" s="168"/>
      <c r="FVV4" s="168"/>
      <c r="FVW4" s="168"/>
      <c r="FVX4" s="168"/>
      <c r="FVY4" s="168"/>
      <c r="FVZ4" s="168"/>
      <c r="FWA4" s="168"/>
      <c r="FWB4" s="168"/>
      <c r="FWC4" s="168"/>
      <c r="FWD4" s="168"/>
      <c r="FWE4" s="168"/>
      <c r="FWF4" s="168"/>
      <c r="FWG4" s="168"/>
      <c r="FWH4" s="168"/>
      <c r="FWI4" s="168"/>
      <c r="FWJ4" s="168"/>
      <c r="FWK4" s="168"/>
      <c r="FWL4" s="168"/>
      <c r="FWM4" s="168"/>
      <c r="FWN4" s="168"/>
      <c r="FWO4" s="168"/>
      <c r="FWP4" s="168"/>
      <c r="FWQ4" s="168"/>
      <c r="FWR4" s="168"/>
      <c r="FWS4" s="168"/>
      <c r="FWT4" s="168"/>
      <c r="FWU4" s="168"/>
      <c r="FWV4" s="168"/>
      <c r="FWW4" s="168"/>
      <c r="FWX4" s="168"/>
      <c r="FWY4" s="168"/>
      <c r="FWZ4" s="168"/>
      <c r="FXA4" s="168"/>
      <c r="FXB4" s="168"/>
      <c r="FXC4" s="168"/>
      <c r="FXD4" s="168"/>
      <c r="FXE4" s="168"/>
      <c r="FXF4" s="168"/>
      <c r="FXG4" s="168"/>
      <c r="FXH4" s="168"/>
      <c r="FXI4" s="168"/>
      <c r="FXJ4" s="168"/>
      <c r="FXK4" s="168"/>
      <c r="FXL4" s="168"/>
      <c r="FXM4" s="168"/>
      <c r="FXN4" s="168"/>
      <c r="FXO4" s="168"/>
      <c r="FXP4" s="168"/>
      <c r="FXQ4" s="168"/>
      <c r="FXR4" s="168"/>
      <c r="FXS4" s="168"/>
      <c r="FXT4" s="168"/>
      <c r="FXU4" s="168"/>
      <c r="FXV4" s="168"/>
      <c r="FXW4" s="168"/>
      <c r="FXX4" s="168"/>
      <c r="FXY4" s="168"/>
      <c r="FXZ4" s="168"/>
      <c r="FYA4" s="168"/>
      <c r="FYB4" s="168"/>
      <c r="FYC4" s="168"/>
      <c r="FYD4" s="168"/>
      <c r="FYE4" s="168"/>
      <c r="FYF4" s="168"/>
      <c r="FYG4" s="168"/>
      <c r="FYH4" s="168"/>
      <c r="FYI4" s="168"/>
      <c r="FYJ4" s="168"/>
      <c r="FYK4" s="168"/>
      <c r="FYL4" s="168"/>
      <c r="FYM4" s="168"/>
      <c r="FYN4" s="168"/>
      <c r="FYO4" s="168"/>
      <c r="FYP4" s="168"/>
      <c r="FYQ4" s="168"/>
      <c r="FYR4" s="168"/>
      <c r="FYS4" s="168"/>
      <c r="FYT4" s="168"/>
      <c r="FYU4" s="168"/>
      <c r="FYV4" s="168"/>
      <c r="FYW4" s="168"/>
      <c r="FYX4" s="168"/>
      <c r="FYY4" s="168"/>
      <c r="FYZ4" s="168"/>
      <c r="FZA4" s="168"/>
      <c r="FZB4" s="168"/>
      <c r="FZC4" s="168"/>
      <c r="FZD4" s="168"/>
      <c r="FZE4" s="168"/>
      <c r="FZF4" s="168"/>
      <c r="FZG4" s="168"/>
      <c r="FZH4" s="168"/>
      <c r="FZI4" s="168"/>
      <c r="FZJ4" s="168"/>
      <c r="FZK4" s="168"/>
      <c r="FZL4" s="168"/>
      <c r="FZM4" s="168"/>
      <c r="FZN4" s="168"/>
      <c r="FZO4" s="168"/>
      <c r="FZP4" s="168"/>
      <c r="FZQ4" s="168"/>
      <c r="FZR4" s="168"/>
      <c r="FZS4" s="168"/>
      <c r="FZT4" s="168"/>
      <c r="FZU4" s="168"/>
      <c r="FZV4" s="168"/>
      <c r="FZW4" s="168"/>
      <c r="FZX4" s="168"/>
      <c r="FZY4" s="168"/>
      <c r="FZZ4" s="168"/>
      <c r="GAA4" s="168"/>
      <c r="GAB4" s="168"/>
      <c r="GAC4" s="168"/>
      <c r="GAD4" s="168"/>
      <c r="GAE4" s="168"/>
      <c r="GAF4" s="168"/>
      <c r="GAG4" s="168"/>
      <c r="GAH4" s="168"/>
      <c r="GAI4" s="168"/>
      <c r="GAJ4" s="168"/>
      <c r="GAK4" s="168"/>
      <c r="GAL4" s="168"/>
      <c r="GAM4" s="168"/>
      <c r="GAN4" s="168"/>
      <c r="GAO4" s="168"/>
      <c r="GAP4" s="168"/>
      <c r="GAQ4" s="168"/>
      <c r="GAR4" s="168"/>
      <c r="GAS4" s="168"/>
      <c r="GAT4" s="168"/>
      <c r="GAU4" s="168"/>
      <c r="GAV4" s="168"/>
      <c r="GAW4" s="168"/>
      <c r="GAX4" s="168"/>
      <c r="GAY4" s="168"/>
      <c r="GAZ4" s="168"/>
      <c r="GBA4" s="168"/>
      <c r="GBB4" s="168"/>
      <c r="GBC4" s="168"/>
      <c r="GBD4" s="168"/>
      <c r="GBE4" s="168"/>
      <c r="GBF4" s="168"/>
      <c r="GBG4" s="168"/>
      <c r="GBH4" s="168"/>
      <c r="GBI4" s="168"/>
      <c r="GBJ4" s="168"/>
      <c r="GBK4" s="168"/>
      <c r="GBL4" s="168"/>
      <c r="GBM4" s="168"/>
      <c r="GBN4" s="168"/>
      <c r="GBO4" s="168"/>
      <c r="GBP4" s="168"/>
      <c r="GBQ4" s="168"/>
      <c r="GBR4" s="168"/>
      <c r="GBS4" s="168"/>
      <c r="GBT4" s="168"/>
      <c r="GBU4" s="168"/>
      <c r="GBV4" s="168"/>
      <c r="GBW4" s="168"/>
      <c r="GBX4" s="168"/>
      <c r="GBY4" s="168"/>
      <c r="GBZ4" s="168"/>
      <c r="GCA4" s="168"/>
      <c r="GCB4" s="168"/>
      <c r="GCC4" s="168"/>
      <c r="GCD4" s="168"/>
      <c r="GCE4" s="168"/>
      <c r="GCF4" s="168"/>
      <c r="GCG4" s="168"/>
      <c r="GCH4" s="168"/>
      <c r="GCI4" s="168"/>
      <c r="GCJ4" s="168"/>
      <c r="GCK4" s="168"/>
      <c r="GCL4" s="168"/>
      <c r="GCM4" s="168"/>
      <c r="GCN4" s="168"/>
      <c r="GCO4" s="168"/>
      <c r="GCP4" s="168"/>
      <c r="GCQ4" s="168"/>
      <c r="GCR4" s="168"/>
      <c r="GCS4" s="168"/>
      <c r="GCT4" s="168"/>
      <c r="GCU4" s="168"/>
      <c r="GCV4" s="168"/>
      <c r="GCW4" s="168"/>
      <c r="GCX4" s="168"/>
      <c r="GCY4" s="168"/>
      <c r="GCZ4" s="168"/>
      <c r="GDA4" s="168"/>
      <c r="GDB4" s="168"/>
      <c r="GDC4" s="168"/>
      <c r="GDD4" s="168"/>
      <c r="GDE4" s="168"/>
      <c r="GDF4" s="168"/>
      <c r="GDG4" s="168"/>
      <c r="GDH4" s="168"/>
      <c r="GDI4" s="168"/>
      <c r="GDJ4" s="168"/>
      <c r="GDK4" s="168"/>
      <c r="GDL4" s="168"/>
      <c r="GDM4" s="168"/>
      <c r="GDN4" s="168"/>
      <c r="GDO4" s="168"/>
      <c r="GDP4" s="168"/>
      <c r="GDQ4" s="168"/>
      <c r="GDR4" s="168"/>
      <c r="GDS4" s="168"/>
      <c r="GDT4" s="168"/>
      <c r="GDU4" s="168"/>
      <c r="GDV4" s="168"/>
      <c r="GDW4" s="168"/>
      <c r="GDX4" s="168"/>
      <c r="GDY4" s="168"/>
      <c r="GDZ4" s="168"/>
      <c r="GEA4" s="168"/>
      <c r="GEB4" s="168"/>
      <c r="GEC4" s="168"/>
      <c r="GED4" s="168"/>
      <c r="GEE4" s="168"/>
      <c r="GEF4" s="168"/>
      <c r="GEG4" s="168"/>
      <c r="GEH4" s="168"/>
      <c r="GEI4" s="168"/>
      <c r="GEJ4" s="168"/>
      <c r="GEK4" s="168"/>
      <c r="GEL4" s="168"/>
      <c r="GEM4" s="168"/>
      <c r="GEN4" s="168"/>
      <c r="GEO4" s="168"/>
      <c r="GEP4" s="168"/>
      <c r="GEQ4" s="168"/>
      <c r="GER4" s="168"/>
      <c r="GES4" s="168"/>
      <c r="GET4" s="168"/>
      <c r="GEU4" s="168"/>
      <c r="GEV4" s="168"/>
      <c r="GEW4" s="168"/>
      <c r="GEX4" s="168"/>
      <c r="GEY4" s="168"/>
      <c r="GEZ4" s="168"/>
      <c r="GFA4" s="168"/>
      <c r="GFB4" s="168"/>
      <c r="GFC4" s="168"/>
      <c r="GFD4" s="168"/>
      <c r="GFE4" s="168"/>
      <c r="GFF4" s="168"/>
      <c r="GFG4" s="168"/>
      <c r="GFH4" s="168"/>
      <c r="GFI4" s="168"/>
      <c r="GFJ4" s="168"/>
      <c r="GFK4" s="168"/>
      <c r="GFL4" s="168"/>
      <c r="GFM4" s="168"/>
      <c r="GFN4" s="168"/>
      <c r="GFO4" s="168"/>
      <c r="GFP4" s="168"/>
      <c r="GFQ4" s="168"/>
      <c r="GFR4" s="168"/>
      <c r="GFS4" s="168"/>
      <c r="GFT4" s="168"/>
      <c r="GFU4" s="168"/>
      <c r="GFV4" s="168"/>
      <c r="GFW4" s="168"/>
      <c r="GFX4" s="168"/>
      <c r="GFY4" s="168"/>
      <c r="GFZ4" s="168"/>
      <c r="GGA4" s="168"/>
      <c r="GGB4" s="168"/>
      <c r="GGC4" s="168"/>
      <c r="GGD4" s="168"/>
      <c r="GGE4" s="168"/>
      <c r="GGF4" s="168"/>
      <c r="GGG4" s="168"/>
      <c r="GGH4" s="168"/>
      <c r="GGI4" s="168"/>
      <c r="GGJ4" s="168"/>
      <c r="GGK4" s="168"/>
      <c r="GGL4" s="168"/>
      <c r="GGM4" s="168"/>
      <c r="GGN4" s="168"/>
      <c r="GGO4" s="168"/>
      <c r="GGP4" s="168"/>
      <c r="GGQ4" s="168"/>
      <c r="GGR4" s="168"/>
      <c r="GGS4" s="168"/>
      <c r="GGT4" s="168"/>
      <c r="GGU4" s="168"/>
      <c r="GGV4" s="168"/>
      <c r="GGW4" s="168"/>
      <c r="GGX4" s="168"/>
      <c r="GGY4" s="168"/>
      <c r="GGZ4" s="168"/>
      <c r="GHA4" s="168"/>
      <c r="GHB4" s="168"/>
      <c r="GHC4" s="168"/>
      <c r="GHD4" s="168"/>
      <c r="GHE4" s="168"/>
      <c r="GHF4" s="168"/>
      <c r="GHG4" s="168"/>
      <c r="GHH4" s="168"/>
      <c r="GHI4" s="168"/>
      <c r="GHJ4" s="168"/>
      <c r="GHK4" s="168"/>
      <c r="GHL4" s="168"/>
      <c r="GHM4" s="168"/>
      <c r="GHN4" s="168"/>
      <c r="GHO4" s="168"/>
      <c r="GHP4" s="168"/>
      <c r="GHQ4" s="168"/>
      <c r="GHR4" s="168"/>
      <c r="GHS4" s="168"/>
      <c r="GHT4" s="168"/>
      <c r="GHU4" s="168"/>
      <c r="GHV4" s="168"/>
      <c r="GHW4" s="168"/>
      <c r="GHX4" s="168"/>
      <c r="GHY4" s="168"/>
      <c r="GHZ4" s="168"/>
      <c r="GIA4" s="168"/>
      <c r="GIB4" s="168"/>
      <c r="GIC4" s="168"/>
      <c r="GID4" s="168"/>
      <c r="GIE4" s="168"/>
      <c r="GIF4" s="168"/>
      <c r="GIG4" s="168"/>
      <c r="GIH4" s="168"/>
      <c r="GII4" s="168"/>
      <c r="GIJ4" s="168"/>
      <c r="GIK4" s="168"/>
      <c r="GIL4" s="168"/>
      <c r="GIM4" s="168"/>
      <c r="GIN4" s="168"/>
      <c r="GIO4" s="168"/>
      <c r="GIP4" s="168"/>
      <c r="GIQ4" s="168"/>
      <c r="GIR4" s="168"/>
      <c r="GIS4" s="168"/>
      <c r="GIT4" s="168"/>
      <c r="GIU4" s="168"/>
      <c r="GIV4" s="168"/>
      <c r="GIW4" s="168"/>
      <c r="GIX4" s="168"/>
      <c r="GIY4" s="168"/>
      <c r="GIZ4" s="168"/>
      <c r="GJA4" s="168"/>
      <c r="GJB4" s="168"/>
      <c r="GJC4" s="168"/>
      <c r="GJD4" s="168"/>
      <c r="GJE4" s="168"/>
      <c r="GJF4" s="168"/>
      <c r="GJG4" s="168"/>
      <c r="GJH4" s="168"/>
      <c r="GJI4" s="168"/>
      <c r="GJJ4" s="168"/>
      <c r="GJK4" s="168"/>
      <c r="GJL4" s="168"/>
      <c r="GJM4" s="168"/>
      <c r="GJN4" s="168"/>
      <c r="GJO4" s="168"/>
      <c r="GJP4" s="168"/>
      <c r="GJQ4" s="168"/>
      <c r="GJR4" s="168"/>
      <c r="GJS4" s="168"/>
      <c r="GJT4" s="168"/>
      <c r="GJU4" s="168"/>
      <c r="GJV4" s="168"/>
      <c r="GJW4" s="168"/>
      <c r="GJX4" s="168"/>
      <c r="GJY4" s="168"/>
      <c r="GJZ4" s="168"/>
      <c r="GKA4" s="168"/>
      <c r="GKB4" s="168"/>
      <c r="GKC4" s="168"/>
      <c r="GKD4" s="168"/>
      <c r="GKE4" s="168"/>
      <c r="GKF4" s="168"/>
      <c r="GKG4" s="168"/>
      <c r="GKH4" s="168"/>
      <c r="GKI4" s="168"/>
      <c r="GKJ4" s="168"/>
      <c r="GKK4" s="168"/>
      <c r="GKL4" s="168"/>
      <c r="GKM4" s="168"/>
      <c r="GKN4" s="168"/>
      <c r="GKO4" s="168"/>
      <c r="GKP4" s="168"/>
      <c r="GKQ4" s="168"/>
      <c r="GKR4" s="168"/>
      <c r="GKS4" s="168"/>
      <c r="GKT4" s="168"/>
      <c r="GKU4" s="168"/>
      <c r="GKV4" s="168"/>
      <c r="GKW4" s="168"/>
      <c r="GKX4" s="168"/>
      <c r="GKY4" s="168"/>
      <c r="GKZ4" s="168"/>
      <c r="GLA4" s="168"/>
      <c r="GLB4" s="168"/>
      <c r="GLC4" s="168"/>
      <c r="GLD4" s="168"/>
      <c r="GLE4" s="168"/>
      <c r="GLF4" s="168"/>
      <c r="GLG4" s="168"/>
      <c r="GLH4" s="168"/>
      <c r="GLI4" s="168"/>
      <c r="GLJ4" s="168"/>
      <c r="GLK4" s="168"/>
      <c r="GLL4" s="168"/>
      <c r="GLM4" s="168"/>
      <c r="GLN4" s="168"/>
      <c r="GLO4" s="168"/>
      <c r="GLP4" s="168"/>
      <c r="GLQ4" s="168"/>
      <c r="GLR4" s="168"/>
      <c r="GLS4" s="168"/>
      <c r="GLT4" s="168"/>
      <c r="GLU4" s="168"/>
      <c r="GLV4" s="168"/>
      <c r="GLW4" s="168"/>
      <c r="GLX4" s="168"/>
      <c r="GLY4" s="168"/>
      <c r="GLZ4" s="168"/>
      <c r="GMA4" s="168"/>
      <c r="GMB4" s="168"/>
      <c r="GMC4" s="168"/>
      <c r="GMD4" s="168"/>
      <c r="GME4" s="168"/>
      <c r="GMF4" s="168"/>
      <c r="GMG4" s="168"/>
      <c r="GMH4" s="168"/>
      <c r="GMI4" s="168"/>
      <c r="GMJ4" s="168"/>
      <c r="GMK4" s="168"/>
      <c r="GML4" s="168"/>
      <c r="GMM4" s="168"/>
      <c r="GMN4" s="168"/>
      <c r="GMO4" s="168"/>
      <c r="GMP4" s="168"/>
      <c r="GMQ4" s="168"/>
      <c r="GMR4" s="168"/>
      <c r="GMS4" s="168"/>
      <c r="GMT4" s="168"/>
      <c r="GMU4" s="168"/>
      <c r="GMV4" s="168"/>
      <c r="GMW4" s="168"/>
      <c r="GMX4" s="168"/>
      <c r="GMY4" s="168"/>
      <c r="GMZ4" s="168"/>
      <c r="GNA4" s="168"/>
      <c r="GNB4" s="168"/>
      <c r="GNC4" s="168"/>
      <c r="GND4" s="168"/>
      <c r="GNE4" s="168"/>
      <c r="GNF4" s="168"/>
      <c r="GNG4" s="168"/>
      <c r="GNH4" s="168"/>
      <c r="GNI4" s="168"/>
      <c r="GNJ4" s="168"/>
      <c r="GNK4" s="168"/>
      <c r="GNL4" s="168"/>
      <c r="GNM4" s="168"/>
      <c r="GNN4" s="168"/>
      <c r="GNO4" s="168"/>
      <c r="GNP4" s="168"/>
      <c r="GNQ4" s="168"/>
      <c r="GNR4" s="168"/>
      <c r="GNS4" s="168"/>
      <c r="GNT4" s="168"/>
      <c r="GNU4" s="168"/>
      <c r="GNV4" s="168"/>
      <c r="GNW4" s="168"/>
      <c r="GNX4" s="168"/>
      <c r="GNY4" s="168"/>
      <c r="GNZ4" s="168"/>
      <c r="GOA4" s="168"/>
      <c r="GOB4" s="168"/>
      <c r="GOC4" s="168"/>
      <c r="GOD4" s="168"/>
      <c r="GOE4" s="168"/>
      <c r="GOF4" s="168"/>
      <c r="GOG4" s="168"/>
      <c r="GOH4" s="168"/>
      <c r="GOI4" s="168"/>
      <c r="GOJ4" s="168"/>
      <c r="GOK4" s="168"/>
      <c r="GOL4" s="168"/>
      <c r="GOM4" s="168"/>
      <c r="GON4" s="168"/>
      <c r="GOO4" s="168"/>
      <c r="GOP4" s="168"/>
      <c r="GOQ4" s="168"/>
      <c r="GOR4" s="168"/>
      <c r="GOS4" s="168"/>
      <c r="GOT4" s="168"/>
      <c r="GOU4" s="168"/>
      <c r="GOV4" s="168"/>
      <c r="GOW4" s="168"/>
      <c r="GOX4" s="168"/>
      <c r="GOY4" s="168"/>
      <c r="GOZ4" s="168"/>
      <c r="GPA4" s="168"/>
      <c r="GPB4" s="168"/>
      <c r="GPC4" s="168"/>
      <c r="GPD4" s="168"/>
      <c r="GPE4" s="168"/>
      <c r="GPF4" s="168"/>
      <c r="GPG4" s="168"/>
      <c r="GPH4" s="168"/>
      <c r="GPI4" s="168"/>
      <c r="GPJ4" s="168"/>
      <c r="GPK4" s="168"/>
      <c r="GPL4" s="168"/>
      <c r="GPM4" s="168"/>
      <c r="GPN4" s="168"/>
      <c r="GPO4" s="168"/>
      <c r="GPP4" s="168"/>
      <c r="GPQ4" s="168"/>
      <c r="GPR4" s="168"/>
      <c r="GPS4" s="168"/>
      <c r="GPT4" s="168"/>
      <c r="GPU4" s="168"/>
      <c r="GPV4" s="168"/>
      <c r="GPW4" s="168"/>
      <c r="GPX4" s="168"/>
      <c r="GPY4" s="168"/>
      <c r="GPZ4" s="168"/>
      <c r="GQA4" s="168"/>
      <c r="GQB4" s="168"/>
      <c r="GQC4" s="168"/>
      <c r="GQD4" s="168"/>
      <c r="GQE4" s="168"/>
      <c r="GQF4" s="168"/>
      <c r="GQG4" s="168"/>
      <c r="GQH4" s="168"/>
      <c r="GQI4" s="168"/>
      <c r="GQJ4" s="168"/>
      <c r="GQK4" s="168"/>
      <c r="GQL4" s="168"/>
      <c r="GQM4" s="168"/>
      <c r="GQN4" s="168"/>
      <c r="GQO4" s="168"/>
      <c r="GQP4" s="168"/>
      <c r="GQQ4" s="168"/>
      <c r="GQR4" s="168"/>
      <c r="GQS4" s="168"/>
      <c r="GQT4" s="168"/>
      <c r="GQU4" s="168"/>
      <c r="GQV4" s="168"/>
      <c r="GQW4" s="168"/>
      <c r="GQX4" s="168"/>
      <c r="GQY4" s="168"/>
      <c r="GQZ4" s="168"/>
      <c r="GRA4" s="168"/>
      <c r="GRB4" s="168"/>
      <c r="GRC4" s="168"/>
      <c r="GRD4" s="168"/>
      <c r="GRE4" s="168"/>
      <c r="GRF4" s="168"/>
      <c r="GRG4" s="168"/>
      <c r="GRH4" s="168"/>
      <c r="GRI4" s="168"/>
      <c r="GRJ4" s="168"/>
      <c r="GRK4" s="168"/>
      <c r="GRL4" s="168"/>
      <c r="GRM4" s="168"/>
      <c r="GRN4" s="168"/>
      <c r="GRO4" s="168"/>
      <c r="GRP4" s="168"/>
      <c r="GRQ4" s="168"/>
      <c r="GRR4" s="168"/>
      <c r="GRS4" s="168"/>
      <c r="GRT4" s="168"/>
      <c r="GRU4" s="168"/>
      <c r="GRV4" s="168"/>
      <c r="GRW4" s="168"/>
      <c r="GRX4" s="168"/>
      <c r="GRY4" s="168"/>
      <c r="GRZ4" s="168"/>
      <c r="GSA4" s="168"/>
      <c r="GSB4" s="168"/>
      <c r="GSC4" s="168"/>
      <c r="GSD4" s="168"/>
      <c r="GSE4" s="168"/>
      <c r="GSF4" s="168"/>
      <c r="GSG4" s="168"/>
      <c r="GSH4" s="168"/>
      <c r="GSI4" s="168"/>
      <c r="GSJ4" s="168"/>
      <c r="GSK4" s="168"/>
      <c r="GSL4" s="168"/>
      <c r="GSM4" s="168"/>
      <c r="GSN4" s="168"/>
      <c r="GSO4" s="168"/>
      <c r="GSP4" s="168"/>
      <c r="GSQ4" s="168"/>
      <c r="GSR4" s="168"/>
      <c r="GSS4" s="168"/>
      <c r="GST4" s="168"/>
      <c r="GSU4" s="168"/>
      <c r="GSV4" s="168"/>
      <c r="GSW4" s="168"/>
      <c r="GSX4" s="168"/>
      <c r="GSY4" s="168"/>
      <c r="GSZ4" s="168"/>
      <c r="GTA4" s="168"/>
      <c r="GTB4" s="168"/>
      <c r="GTC4" s="168"/>
      <c r="GTD4" s="168"/>
      <c r="GTE4" s="168"/>
      <c r="GTF4" s="168"/>
      <c r="GTG4" s="168"/>
      <c r="GTH4" s="168"/>
      <c r="GTI4" s="168"/>
      <c r="GTJ4" s="168"/>
      <c r="GTK4" s="168"/>
      <c r="GTL4" s="168"/>
      <c r="GTM4" s="168"/>
      <c r="GTN4" s="168"/>
      <c r="GTO4" s="168"/>
      <c r="GTP4" s="168"/>
      <c r="GTQ4" s="168"/>
      <c r="GTR4" s="168"/>
      <c r="GTS4" s="168"/>
      <c r="GTT4" s="168"/>
      <c r="GTU4" s="168"/>
      <c r="GTV4" s="168"/>
      <c r="GTW4" s="168"/>
      <c r="GTX4" s="168"/>
      <c r="GTY4" s="168"/>
      <c r="GTZ4" s="168"/>
      <c r="GUA4" s="168"/>
      <c r="GUB4" s="168"/>
      <c r="GUC4" s="168"/>
      <c r="GUD4" s="168"/>
      <c r="GUE4" s="168"/>
      <c r="GUF4" s="168"/>
      <c r="GUG4" s="168"/>
      <c r="GUH4" s="168"/>
      <c r="GUI4" s="168"/>
      <c r="GUJ4" s="168"/>
      <c r="GUK4" s="168"/>
      <c r="GUL4" s="168"/>
      <c r="GUM4" s="168"/>
      <c r="GUN4" s="168"/>
      <c r="GUO4" s="168"/>
      <c r="GUP4" s="168"/>
      <c r="GUQ4" s="168"/>
      <c r="GUR4" s="168"/>
      <c r="GUS4" s="168"/>
      <c r="GUT4" s="168"/>
      <c r="GUU4" s="168"/>
      <c r="GUV4" s="168"/>
      <c r="GUW4" s="168"/>
      <c r="GUX4" s="168"/>
      <c r="GUY4" s="168"/>
      <c r="GUZ4" s="168"/>
      <c r="GVA4" s="168"/>
      <c r="GVB4" s="168"/>
      <c r="GVC4" s="168"/>
      <c r="GVD4" s="168"/>
      <c r="GVE4" s="168"/>
      <c r="GVF4" s="168"/>
      <c r="GVG4" s="168"/>
      <c r="GVH4" s="168"/>
      <c r="GVI4" s="168"/>
      <c r="GVJ4" s="168"/>
      <c r="GVK4" s="168"/>
      <c r="GVL4" s="168"/>
      <c r="GVM4" s="168"/>
      <c r="GVN4" s="168"/>
      <c r="GVO4" s="168"/>
      <c r="GVP4" s="168"/>
      <c r="GVQ4" s="168"/>
      <c r="GVR4" s="168"/>
      <c r="GVS4" s="168"/>
      <c r="GVT4" s="168"/>
      <c r="GVU4" s="168"/>
      <c r="GVV4" s="168"/>
      <c r="GVW4" s="168"/>
      <c r="GVX4" s="168"/>
      <c r="GVY4" s="168"/>
      <c r="GVZ4" s="168"/>
      <c r="GWA4" s="168"/>
      <c r="GWB4" s="168"/>
      <c r="GWC4" s="168"/>
      <c r="GWD4" s="168"/>
      <c r="GWE4" s="168"/>
      <c r="GWF4" s="168"/>
      <c r="GWG4" s="168"/>
      <c r="GWH4" s="168"/>
      <c r="GWI4" s="168"/>
      <c r="GWJ4" s="168"/>
      <c r="GWK4" s="168"/>
      <c r="GWL4" s="168"/>
      <c r="GWM4" s="168"/>
      <c r="GWN4" s="168"/>
      <c r="GWO4" s="168"/>
      <c r="GWP4" s="168"/>
      <c r="GWQ4" s="168"/>
      <c r="GWR4" s="168"/>
      <c r="GWS4" s="168"/>
      <c r="GWT4" s="168"/>
      <c r="GWU4" s="168"/>
      <c r="GWV4" s="168"/>
      <c r="GWW4" s="168"/>
      <c r="GWX4" s="168"/>
      <c r="GWY4" s="168"/>
      <c r="GWZ4" s="168"/>
      <c r="GXA4" s="168"/>
      <c r="GXB4" s="168"/>
      <c r="GXC4" s="168"/>
      <c r="GXD4" s="168"/>
      <c r="GXE4" s="168"/>
      <c r="GXF4" s="168"/>
      <c r="GXG4" s="168"/>
      <c r="GXH4" s="168"/>
      <c r="GXI4" s="168"/>
      <c r="GXJ4" s="168"/>
      <c r="GXK4" s="168"/>
      <c r="GXL4" s="168"/>
      <c r="GXM4" s="168"/>
      <c r="GXN4" s="168"/>
      <c r="GXO4" s="168"/>
      <c r="GXP4" s="168"/>
      <c r="GXQ4" s="168"/>
      <c r="GXR4" s="168"/>
      <c r="GXS4" s="168"/>
      <c r="GXT4" s="168"/>
      <c r="GXU4" s="168"/>
      <c r="GXV4" s="168"/>
      <c r="GXW4" s="168"/>
      <c r="GXX4" s="168"/>
      <c r="GXY4" s="168"/>
      <c r="GXZ4" s="168"/>
      <c r="GYA4" s="168"/>
      <c r="GYB4" s="168"/>
      <c r="GYC4" s="168"/>
      <c r="GYD4" s="168"/>
      <c r="GYE4" s="168"/>
      <c r="GYF4" s="168"/>
      <c r="GYG4" s="168"/>
      <c r="GYH4" s="168"/>
      <c r="GYI4" s="168"/>
      <c r="GYJ4" s="168"/>
      <c r="GYK4" s="168"/>
      <c r="GYL4" s="168"/>
      <c r="GYM4" s="168"/>
      <c r="GYN4" s="168"/>
      <c r="GYO4" s="168"/>
      <c r="GYP4" s="168"/>
      <c r="GYQ4" s="168"/>
      <c r="GYR4" s="168"/>
      <c r="GYS4" s="168"/>
      <c r="GYT4" s="168"/>
      <c r="GYU4" s="168"/>
      <c r="GYV4" s="168"/>
      <c r="GYW4" s="168"/>
      <c r="GYX4" s="168"/>
      <c r="GYY4" s="168"/>
      <c r="GYZ4" s="168"/>
      <c r="GZA4" s="168"/>
      <c r="GZB4" s="168"/>
      <c r="GZC4" s="168"/>
      <c r="GZD4" s="168"/>
      <c r="GZE4" s="168"/>
      <c r="GZF4" s="168"/>
      <c r="GZG4" s="168"/>
      <c r="GZH4" s="168"/>
      <c r="GZI4" s="168"/>
      <c r="GZJ4" s="168"/>
      <c r="GZK4" s="168"/>
      <c r="GZL4" s="168"/>
      <c r="GZM4" s="168"/>
      <c r="GZN4" s="168"/>
      <c r="GZO4" s="168"/>
      <c r="GZP4" s="168"/>
      <c r="GZQ4" s="168"/>
      <c r="GZR4" s="168"/>
      <c r="GZS4" s="168"/>
      <c r="GZT4" s="168"/>
      <c r="GZU4" s="168"/>
      <c r="GZV4" s="168"/>
      <c r="GZW4" s="168"/>
      <c r="GZX4" s="168"/>
      <c r="GZY4" s="168"/>
      <c r="GZZ4" s="168"/>
      <c r="HAA4" s="168"/>
      <c r="HAB4" s="168"/>
      <c r="HAC4" s="168"/>
      <c r="HAD4" s="168"/>
      <c r="HAE4" s="168"/>
      <c r="HAF4" s="168"/>
      <c r="HAG4" s="168"/>
      <c r="HAH4" s="168"/>
      <c r="HAI4" s="168"/>
      <c r="HAJ4" s="168"/>
      <c r="HAK4" s="168"/>
      <c r="HAL4" s="168"/>
      <c r="HAM4" s="168"/>
      <c r="HAN4" s="168"/>
      <c r="HAO4" s="168"/>
      <c r="HAP4" s="168"/>
      <c r="HAQ4" s="168"/>
      <c r="HAR4" s="168"/>
      <c r="HAS4" s="168"/>
      <c r="HAT4" s="168"/>
      <c r="HAU4" s="168"/>
      <c r="HAV4" s="168"/>
      <c r="HAW4" s="168"/>
      <c r="HAX4" s="168"/>
      <c r="HAY4" s="168"/>
      <c r="HAZ4" s="168"/>
      <c r="HBA4" s="168"/>
      <c r="HBB4" s="168"/>
      <c r="HBC4" s="168"/>
      <c r="HBD4" s="168"/>
      <c r="HBE4" s="168"/>
      <c r="HBF4" s="168"/>
      <c r="HBG4" s="168"/>
      <c r="HBH4" s="168"/>
      <c r="HBI4" s="168"/>
      <c r="HBJ4" s="168"/>
      <c r="HBK4" s="168"/>
      <c r="HBL4" s="168"/>
      <c r="HBM4" s="168"/>
      <c r="HBN4" s="168"/>
      <c r="HBO4" s="168"/>
      <c r="HBP4" s="168"/>
      <c r="HBQ4" s="168"/>
      <c r="HBR4" s="168"/>
      <c r="HBS4" s="168"/>
      <c r="HBT4" s="168"/>
      <c r="HBU4" s="168"/>
      <c r="HBV4" s="168"/>
      <c r="HBW4" s="168"/>
      <c r="HBX4" s="168"/>
      <c r="HBY4" s="168"/>
      <c r="HBZ4" s="168"/>
      <c r="HCA4" s="168"/>
      <c r="HCB4" s="168"/>
      <c r="HCC4" s="168"/>
      <c r="HCD4" s="168"/>
      <c r="HCE4" s="168"/>
      <c r="HCF4" s="168"/>
      <c r="HCG4" s="168"/>
      <c r="HCH4" s="168"/>
      <c r="HCI4" s="168"/>
      <c r="HCJ4" s="168"/>
      <c r="HCK4" s="168"/>
      <c r="HCL4" s="168"/>
      <c r="HCM4" s="168"/>
      <c r="HCN4" s="168"/>
      <c r="HCO4" s="168"/>
      <c r="HCP4" s="168"/>
      <c r="HCQ4" s="168"/>
      <c r="HCR4" s="168"/>
      <c r="HCS4" s="168"/>
      <c r="HCT4" s="168"/>
      <c r="HCU4" s="168"/>
      <c r="HCV4" s="168"/>
      <c r="HCW4" s="168"/>
      <c r="HCX4" s="168"/>
      <c r="HCY4" s="168"/>
      <c r="HCZ4" s="168"/>
      <c r="HDA4" s="168"/>
      <c r="HDB4" s="168"/>
      <c r="HDC4" s="168"/>
      <c r="HDD4" s="168"/>
      <c r="HDE4" s="168"/>
      <c r="HDF4" s="168"/>
      <c r="HDG4" s="168"/>
      <c r="HDH4" s="168"/>
      <c r="HDI4" s="168"/>
      <c r="HDJ4" s="168"/>
      <c r="HDK4" s="168"/>
      <c r="HDL4" s="168"/>
      <c r="HDM4" s="168"/>
      <c r="HDN4" s="168"/>
      <c r="HDO4" s="168"/>
      <c r="HDP4" s="168"/>
      <c r="HDQ4" s="168"/>
      <c r="HDR4" s="168"/>
      <c r="HDS4" s="168"/>
      <c r="HDT4" s="168"/>
      <c r="HDU4" s="168"/>
      <c r="HDV4" s="168"/>
      <c r="HDW4" s="168"/>
      <c r="HDX4" s="168"/>
      <c r="HDY4" s="168"/>
      <c r="HDZ4" s="168"/>
      <c r="HEA4" s="168"/>
      <c r="HEB4" s="168"/>
      <c r="HEC4" s="168"/>
      <c r="HED4" s="168"/>
      <c r="HEE4" s="168"/>
      <c r="HEF4" s="168"/>
      <c r="HEG4" s="168"/>
      <c r="HEH4" s="168"/>
      <c r="HEI4" s="168"/>
      <c r="HEJ4" s="168"/>
      <c r="HEK4" s="168"/>
      <c r="HEL4" s="168"/>
      <c r="HEM4" s="168"/>
      <c r="HEN4" s="168"/>
      <c r="HEO4" s="168"/>
      <c r="HEP4" s="168"/>
      <c r="HEQ4" s="168"/>
      <c r="HER4" s="168"/>
      <c r="HES4" s="168"/>
      <c r="HET4" s="168"/>
      <c r="HEU4" s="168"/>
      <c r="HEV4" s="168"/>
      <c r="HEW4" s="168"/>
      <c r="HEX4" s="168"/>
      <c r="HEY4" s="168"/>
      <c r="HEZ4" s="168"/>
      <c r="HFA4" s="168"/>
      <c r="HFB4" s="168"/>
      <c r="HFC4" s="168"/>
      <c r="HFD4" s="168"/>
      <c r="HFE4" s="168"/>
      <c r="HFF4" s="168"/>
      <c r="HFG4" s="168"/>
      <c r="HFH4" s="168"/>
      <c r="HFI4" s="168"/>
      <c r="HFJ4" s="168"/>
      <c r="HFK4" s="168"/>
      <c r="HFL4" s="168"/>
      <c r="HFM4" s="168"/>
      <c r="HFN4" s="168"/>
      <c r="HFO4" s="168"/>
      <c r="HFP4" s="168"/>
      <c r="HFQ4" s="168"/>
      <c r="HFR4" s="168"/>
      <c r="HFS4" s="168"/>
      <c r="HFT4" s="168"/>
      <c r="HFU4" s="168"/>
      <c r="HFV4" s="168"/>
      <c r="HFW4" s="168"/>
      <c r="HFX4" s="168"/>
      <c r="HFY4" s="168"/>
      <c r="HFZ4" s="168"/>
      <c r="HGA4" s="168"/>
      <c r="HGB4" s="168"/>
      <c r="HGC4" s="168"/>
      <c r="HGD4" s="168"/>
      <c r="HGE4" s="168"/>
      <c r="HGF4" s="168"/>
      <c r="HGG4" s="168"/>
      <c r="HGH4" s="168"/>
      <c r="HGI4" s="168"/>
      <c r="HGJ4" s="168"/>
      <c r="HGK4" s="168"/>
      <c r="HGL4" s="168"/>
      <c r="HGM4" s="168"/>
      <c r="HGN4" s="168"/>
      <c r="HGO4" s="168"/>
      <c r="HGP4" s="168"/>
      <c r="HGQ4" s="168"/>
      <c r="HGR4" s="168"/>
      <c r="HGS4" s="168"/>
      <c r="HGT4" s="168"/>
      <c r="HGU4" s="168"/>
      <c r="HGV4" s="168"/>
      <c r="HGW4" s="168"/>
      <c r="HGX4" s="168"/>
      <c r="HGY4" s="168"/>
      <c r="HGZ4" s="168"/>
      <c r="HHA4" s="168"/>
      <c r="HHB4" s="168"/>
      <c r="HHC4" s="168"/>
      <c r="HHD4" s="168"/>
      <c r="HHE4" s="168"/>
      <c r="HHF4" s="168"/>
      <c r="HHG4" s="168"/>
      <c r="HHH4" s="168"/>
      <c r="HHI4" s="168"/>
      <c r="HHJ4" s="168"/>
      <c r="HHK4" s="168"/>
      <c r="HHL4" s="168"/>
      <c r="HHM4" s="168"/>
      <c r="HHN4" s="168"/>
      <c r="HHO4" s="168"/>
      <c r="HHP4" s="168"/>
      <c r="HHQ4" s="168"/>
      <c r="HHR4" s="168"/>
      <c r="HHS4" s="168"/>
      <c r="HHT4" s="168"/>
      <c r="HHU4" s="168"/>
      <c r="HHV4" s="168"/>
      <c r="HHW4" s="168"/>
      <c r="HHX4" s="168"/>
      <c r="HHY4" s="168"/>
      <c r="HHZ4" s="168"/>
      <c r="HIA4" s="168"/>
      <c r="HIB4" s="168"/>
      <c r="HIC4" s="168"/>
      <c r="HID4" s="168"/>
      <c r="HIE4" s="168"/>
      <c r="HIF4" s="168"/>
      <c r="HIG4" s="168"/>
      <c r="HIH4" s="168"/>
      <c r="HII4" s="168"/>
      <c r="HIJ4" s="168"/>
      <c r="HIK4" s="168"/>
      <c r="HIL4" s="168"/>
      <c r="HIM4" s="168"/>
      <c r="HIN4" s="168"/>
      <c r="HIO4" s="168"/>
      <c r="HIP4" s="168"/>
      <c r="HIQ4" s="168"/>
      <c r="HIR4" s="168"/>
      <c r="HIS4" s="168"/>
      <c r="HIT4" s="168"/>
      <c r="HIU4" s="168"/>
      <c r="HIV4" s="168"/>
      <c r="HIW4" s="168"/>
      <c r="HIX4" s="168"/>
      <c r="HIY4" s="168"/>
      <c r="HIZ4" s="168"/>
      <c r="HJA4" s="168"/>
      <c r="HJB4" s="168"/>
      <c r="HJC4" s="168"/>
      <c r="HJD4" s="168"/>
      <c r="HJE4" s="168"/>
      <c r="HJF4" s="168"/>
      <c r="HJG4" s="168"/>
      <c r="HJH4" s="168"/>
      <c r="HJI4" s="168"/>
      <c r="HJJ4" s="168"/>
      <c r="HJK4" s="168"/>
      <c r="HJL4" s="168"/>
      <c r="HJM4" s="168"/>
      <c r="HJN4" s="168"/>
      <c r="HJO4" s="168"/>
      <c r="HJP4" s="168"/>
      <c r="HJQ4" s="168"/>
      <c r="HJR4" s="168"/>
      <c r="HJS4" s="168"/>
      <c r="HJT4" s="168"/>
      <c r="HJU4" s="168"/>
      <c r="HJV4" s="168"/>
      <c r="HJW4" s="168"/>
      <c r="HJX4" s="168"/>
      <c r="HJY4" s="168"/>
      <c r="HJZ4" s="168"/>
      <c r="HKA4" s="168"/>
      <c r="HKB4" s="168"/>
      <c r="HKC4" s="168"/>
      <c r="HKD4" s="168"/>
      <c r="HKE4" s="168"/>
      <c r="HKF4" s="168"/>
      <c r="HKG4" s="168"/>
      <c r="HKH4" s="168"/>
      <c r="HKI4" s="168"/>
      <c r="HKJ4" s="168"/>
      <c r="HKK4" s="168"/>
      <c r="HKL4" s="168"/>
      <c r="HKM4" s="168"/>
      <c r="HKN4" s="168"/>
      <c r="HKO4" s="168"/>
      <c r="HKP4" s="168"/>
      <c r="HKQ4" s="168"/>
      <c r="HKR4" s="168"/>
      <c r="HKS4" s="168"/>
      <c r="HKT4" s="168"/>
      <c r="HKU4" s="168"/>
      <c r="HKV4" s="168"/>
      <c r="HKW4" s="168"/>
      <c r="HKX4" s="168"/>
      <c r="HKY4" s="168"/>
      <c r="HKZ4" s="168"/>
      <c r="HLA4" s="168"/>
      <c r="HLB4" s="168"/>
      <c r="HLC4" s="168"/>
      <c r="HLD4" s="168"/>
      <c r="HLE4" s="168"/>
      <c r="HLF4" s="168"/>
      <c r="HLG4" s="168"/>
      <c r="HLH4" s="168"/>
      <c r="HLI4" s="168"/>
      <c r="HLJ4" s="168"/>
      <c r="HLK4" s="168"/>
      <c r="HLL4" s="168"/>
      <c r="HLM4" s="168"/>
      <c r="HLN4" s="168"/>
      <c r="HLO4" s="168"/>
      <c r="HLP4" s="168"/>
      <c r="HLQ4" s="168"/>
      <c r="HLR4" s="168"/>
      <c r="HLS4" s="168"/>
      <c r="HLT4" s="168"/>
      <c r="HLU4" s="168"/>
      <c r="HLV4" s="168"/>
      <c r="HLW4" s="168"/>
      <c r="HLX4" s="168"/>
      <c r="HLY4" s="168"/>
      <c r="HLZ4" s="168"/>
      <c r="HMA4" s="168"/>
      <c r="HMB4" s="168"/>
      <c r="HMC4" s="168"/>
      <c r="HMD4" s="168"/>
      <c r="HME4" s="168"/>
      <c r="HMF4" s="168"/>
      <c r="HMG4" s="168"/>
      <c r="HMH4" s="168"/>
      <c r="HMI4" s="168"/>
      <c r="HMJ4" s="168"/>
      <c r="HMK4" s="168"/>
      <c r="HML4" s="168"/>
      <c r="HMM4" s="168"/>
      <c r="HMN4" s="168"/>
      <c r="HMO4" s="168"/>
      <c r="HMP4" s="168"/>
      <c r="HMQ4" s="168"/>
      <c r="HMR4" s="168"/>
      <c r="HMS4" s="168"/>
      <c r="HMT4" s="168"/>
      <c r="HMU4" s="168"/>
      <c r="HMV4" s="168"/>
      <c r="HMW4" s="168"/>
      <c r="HMX4" s="168"/>
      <c r="HMY4" s="168"/>
      <c r="HMZ4" s="168"/>
      <c r="HNA4" s="168"/>
      <c r="HNB4" s="168"/>
      <c r="HNC4" s="168"/>
      <c r="HND4" s="168"/>
      <c r="HNE4" s="168"/>
      <c r="HNF4" s="168"/>
      <c r="HNG4" s="168"/>
      <c r="HNH4" s="168"/>
      <c r="HNI4" s="168"/>
      <c r="HNJ4" s="168"/>
      <c r="HNK4" s="168"/>
      <c r="HNL4" s="168"/>
      <c r="HNM4" s="168"/>
      <c r="HNN4" s="168"/>
      <c r="HNO4" s="168"/>
      <c r="HNP4" s="168"/>
      <c r="HNQ4" s="168"/>
      <c r="HNR4" s="168"/>
      <c r="HNS4" s="168"/>
      <c r="HNT4" s="168"/>
      <c r="HNU4" s="168"/>
      <c r="HNV4" s="168"/>
      <c r="HNW4" s="168"/>
      <c r="HNX4" s="168"/>
      <c r="HNY4" s="168"/>
      <c r="HNZ4" s="168"/>
      <c r="HOA4" s="168"/>
      <c r="HOB4" s="168"/>
      <c r="HOC4" s="168"/>
      <c r="HOD4" s="168"/>
      <c r="HOE4" s="168"/>
      <c r="HOF4" s="168"/>
      <c r="HOG4" s="168"/>
      <c r="HOH4" s="168"/>
      <c r="HOI4" s="168"/>
      <c r="HOJ4" s="168"/>
      <c r="HOK4" s="168"/>
      <c r="HOL4" s="168"/>
      <c r="HOM4" s="168"/>
      <c r="HON4" s="168"/>
      <c r="HOO4" s="168"/>
      <c r="HOP4" s="168"/>
      <c r="HOQ4" s="168"/>
      <c r="HOR4" s="168"/>
      <c r="HOS4" s="168"/>
      <c r="HOT4" s="168"/>
      <c r="HOU4" s="168"/>
      <c r="HOV4" s="168"/>
      <c r="HOW4" s="168"/>
      <c r="HOX4" s="168"/>
      <c r="HOY4" s="168"/>
      <c r="HOZ4" s="168"/>
      <c r="HPA4" s="168"/>
      <c r="HPB4" s="168"/>
      <c r="HPC4" s="168"/>
      <c r="HPD4" s="168"/>
      <c r="HPE4" s="168"/>
      <c r="HPF4" s="168"/>
      <c r="HPG4" s="168"/>
      <c r="HPH4" s="168"/>
      <c r="HPI4" s="168"/>
      <c r="HPJ4" s="168"/>
      <c r="HPK4" s="168"/>
      <c r="HPL4" s="168"/>
      <c r="HPM4" s="168"/>
      <c r="HPN4" s="168"/>
      <c r="HPO4" s="168"/>
      <c r="HPP4" s="168"/>
      <c r="HPQ4" s="168"/>
      <c r="HPR4" s="168"/>
      <c r="HPS4" s="168"/>
      <c r="HPT4" s="168"/>
      <c r="HPU4" s="168"/>
      <c r="HPV4" s="168"/>
      <c r="HPW4" s="168"/>
      <c r="HPX4" s="168"/>
      <c r="HPY4" s="168"/>
      <c r="HPZ4" s="168"/>
      <c r="HQA4" s="168"/>
      <c r="HQB4" s="168"/>
      <c r="HQC4" s="168"/>
      <c r="HQD4" s="168"/>
      <c r="HQE4" s="168"/>
      <c r="HQF4" s="168"/>
      <c r="HQG4" s="168"/>
      <c r="HQH4" s="168"/>
      <c r="HQI4" s="168"/>
      <c r="HQJ4" s="168"/>
      <c r="HQK4" s="168"/>
      <c r="HQL4" s="168"/>
      <c r="HQM4" s="168"/>
      <c r="HQN4" s="168"/>
      <c r="HQO4" s="168"/>
      <c r="HQP4" s="168"/>
      <c r="HQQ4" s="168"/>
      <c r="HQR4" s="168"/>
      <c r="HQS4" s="168"/>
      <c r="HQT4" s="168"/>
      <c r="HQU4" s="168"/>
      <c r="HQV4" s="168"/>
      <c r="HQW4" s="168"/>
      <c r="HQX4" s="168"/>
      <c r="HQY4" s="168"/>
      <c r="HQZ4" s="168"/>
      <c r="HRA4" s="168"/>
      <c r="HRB4" s="168"/>
      <c r="HRC4" s="168"/>
      <c r="HRD4" s="168"/>
      <c r="HRE4" s="168"/>
      <c r="HRF4" s="168"/>
      <c r="HRG4" s="168"/>
      <c r="HRH4" s="168"/>
      <c r="HRI4" s="168"/>
      <c r="HRJ4" s="168"/>
      <c r="HRK4" s="168"/>
      <c r="HRL4" s="168"/>
      <c r="HRM4" s="168"/>
      <c r="HRN4" s="168"/>
      <c r="HRO4" s="168"/>
      <c r="HRP4" s="168"/>
      <c r="HRQ4" s="168"/>
      <c r="HRR4" s="168"/>
      <c r="HRS4" s="168"/>
      <c r="HRT4" s="168"/>
      <c r="HRU4" s="168"/>
      <c r="HRV4" s="168"/>
      <c r="HRW4" s="168"/>
      <c r="HRX4" s="168"/>
      <c r="HRY4" s="168"/>
      <c r="HRZ4" s="168"/>
      <c r="HSA4" s="168"/>
      <c r="HSB4" s="168"/>
      <c r="HSC4" s="168"/>
      <c r="HSD4" s="168"/>
      <c r="HSE4" s="168"/>
      <c r="HSF4" s="168"/>
      <c r="HSG4" s="168"/>
      <c r="HSH4" s="168"/>
      <c r="HSI4" s="168"/>
      <c r="HSJ4" s="168"/>
      <c r="HSK4" s="168"/>
      <c r="HSL4" s="168"/>
      <c r="HSM4" s="168"/>
      <c r="HSN4" s="168"/>
      <c r="HSO4" s="168"/>
      <c r="HSP4" s="168"/>
      <c r="HSQ4" s="168"/>
      <c r="HSR4" s="168"/>
      <c r="HSS4" s="168"/>
      <c r="HST4" s="168"/>
      <c r="HSU4" s="168"/>
      <c r="HSV4" s="168"/>
      <c r="HSW4" s="168"/>
      <c r="HSX4" s="168"/>
      <c r="HSY4" s="168"/>
      <c r="HSZ4" s="168"/>
      <c r="HTA4" s="168"/>
      <c r="HTB4" s="168"/>
      <c r="HTC4" s="168"/>
      <c r="HTD4" s="168"/>
      <c r="HTE4" s="168"/>
      <c r="HTF4" s="168"/>
      <c r="HTG4" s="168"/>
      <c r="HTH4" s="168"/>
      <c r="HTI4" s="168"/>
      <c r="HTJ4" s="168"/>
      <c r="HTK4" s="168"/>
      <c r="HTL4" s="168"/>
      <c r="HTM4" s="168"/>
      <c r="HTN4" s="168"/>
      <c r="HTO4" s="168"/>
      <c r="HTP4" s="168"/>
      <c r="HTQ4" s="168"/>
      <c r="HTR4" s="168"/>
      <c r="HTS4" s="168"/>
      <c r="HTT4" s="168"/>
      <c r="HTU4" s="168"/>
      <c r="HTV4" s="168"/>
      <c r="HTW4" s="168"/>
      <c r="HTX4" s="168"/>
      <c r="HTY4" s="168"/>
      <c r="HTZ4" s="168"/>
      <c r="HUA4" s="168"/>
      <c r="HUB4" s="168"/>
      <c r="HUC4" s="168"/>
      <c r="HUD4" s="168"/>
      <c r="HUE4" s="168"/>
      <c r="HUF4" s="168"/>
      <c r="HUG4" s="168"/>
      <c r="HUH4" s="168"/>
      <c r="HUI4" s="168"/>
      <c r="HUJ4" s="168"/>
      <c r="HUK4" s="168"/>
      <c r="HUL4" s="168"/>
      <c r="HUM4" s="168"/>
      <c r="HUN4" s="168"/>
      <c r="HUO4" s="168"/>
      <c r="HUP4" s="168"/>
      <c r="HUQ4" s="168"/>
      <c r="HUR4" s="168"/>
      <c r="HUS4" s="168"/>
      <c r="HUT4" s="168"/>
      <c r="HUU4" s="168"/>
      <c r="HUV4" s="168"/>
      <c r="HUW4" s="168"/>
      <c r="HUX4" s="168"/>
      <c r="HUY4" s="168"/>
      <c r="HUZ4" s="168"/>
      <c r="HVA4" s="168"/>
      <c r="HVB4" s="168"/>
      <c r="HVC4" s="168"/>
      <c r="HVD4" s="168"/>
      <c r="HVE4" s="168"/>
      <c r="HVF4" s="168"/>
      <c r="HVG4" s="168"/>
      <c r="HVH4" s="168"/>
      <c r="HVI4" s="168"/>
      <c r="HVJ4" s="168"/>
      <c r="HVK4" s="168"/>
      <c r="HVL4" s="168"/>
      <c r="HVM4" s="168"/>
      <c r="HVN4" s="168"/>
      <c r="HVO4" s="168"/>
      <c r="HVP4" s="168"/>
      <c r="HVQ4" s="168"/>
      <c r="HVR4" s="168"/>
      <c r="HVS4" s="168"/>
      <c r="HVT4" s="168"/>
      <c r="HVU4" s="168"/>
      <c r="HVV4" s="168"/>
      <c r="HVW4" s="168"/>
      <c r="HVX4" s="168"/>
      <c r="HVY4" s="168"/>
      <c r="HVZ4" s="168"/>
      <c r="HWA4" s="168"/>
      <c r="HWB4" s="168"/>
      <c r="HWC4" s="168"/>
      <c r="HWD4" s="168"/>
      <c r="HWE4" s="168"/>
      <c r="HWF4" s="168"/>
      <c r="HWG4" s="168"/>
      <c r="HWH4" s="168"/>
      <c r="HWI4" s="168"/>
      <c r="HWJ4" s="168"/>
      <c r="HWK4" s="168"/>
      <c r="HWL4" s="168"/>
      <c r="HWM4" s="168"/>
      <c r="HWN4" s="168"/>
      <c r="HWO4" s="168"/>
      <c r="HWP4" s="168"/>
      <c r="HWQ4" s="168"/>
      <c r="HWR4" s="168"/>
      <c r="HWS4" s="168"/>
      <c r="HWT4" s="168"/>
      <c r="HWU4" s="168"/>
      <c r="HWV4" s="168"/>
      <c r="HWW4" s="168"/>
      <c r="HWX4" s="168"/>
      <c r="HWY4" s="168"/>
      <c r="HWZ4" s="168"/>
      <c r="HXA4" s="168"/>
      <c r="HXB4" s="168"/>
      <c r="HXC4" s="168"/>
      <c r="HXD4" s="168"/>
      <c r="HXE4" s="168"/>
      <c r="HXF4" s="168"/>
      <c r="HXG4" s="168"/>
      <c r="HXH4" s="168"/>
      <c r="HXI4" s="168"/>
      <c r="HXJ4" s="168"/>
      <c r="HXK4" s="168"/>
      <c r="HXL4" s="168"/>
      <c r="HXM4" s="168"/>
      <c r="HXN4" s="168"/>
      <c r="HXO4" s="168"/>
      <c r="HXP4" s="168"/>
      <c r="HXQ4" s="168"/>
      <c r="HXR4" s="168"/>
      <c r="HXS4" s="168"/>
      <c r="HXT4" s="168"/>
      <c r="HXU4" s="168"/>
      <c r="HXV4" s="168"/>
      <c r="HXW4" s="168"/>
      <c r="HXX4" s="168"/>
      <c r="HXY4" s="168"/>
      <c r="HXZ4" s="168"/>
      <c r="HYA4" s="168"/>
      <c r="HYB4" s="168"/>
      <c r="HYC4" s="168"/>
      <c r="HYD4" s="168"/>
      <c r="HYE4" s="168"/>
      <c r="HYF4" s="168"/>
      <c r="HYG4" s="168"/>
      <c r="HYH4" s="168"/>
      <c r="HYI4" s="168"/>
      <c r="HYJ4" s="168"/>
      <c r="HYK4" s="168"/>
      <c r="HYL4" s="168"/>
      <c r="HYM4" s="168"/>
      <c r="HYN4" s="168"/>
      <c r="HYO4" s="168"/>
      <c r="HYP4" s="168"/>
      <c r="HYQ4" s="168"/>
      <c r="HYR4" s="168"/>
      <c r="HYS4" s="168"/>
      <c r="HYT4" s="168"/>
      <c r="HYU4" s="168"/>
      <c r="HYV4" s="168"/>
      <c r="HYW4" s="168"/>
      <c r="HYX4" s="168"/>
      <c r="HYY4" s="168"/>
      <c r="HYZ4" s="168"/>
      <c r="HZA4" s="168"/>
      <c r="HZB4" s="168"/>
      <c r="HZC4" s="168"/>
      <c r="HZD4" s="168"/>
      <c r="HZE4" s="168"/>
      <c r="HZF4" s="168"/>
      <c r="HZG4" s="168"/>
      <c r="HZH4" s="168"/>
      <c r="HZI4" s="168"/>
      <c r="HZJ4" s="168"/>
      <c r="HZK4" s="168"/>
      <c r="HZL4" s="168"/>
      <c r="HZM4" s="168"/>
      <c r="HZN4" s="168"/>
      <c r="HZO4" s="168"/>
      <c r="HZP4" s="168"/>
      <c r="HZQ4" s="168"/>
      <c r="HZR4" s="168"/>
      <c r="HZS4" s="168"/>
      <c r="HZT4" s="168"/>
      <c r="HZU4" s="168"/>
      <c r="HZV4" s="168"/>
      <c r="HZW4" s="168"/>
      <c r="HZX4" s="168"/>
      <c r="HZY4" s="168"/>
      <c r="HZZ4" s="168"/>
      <c r="IAA4" s="168"/>
      <c r="IAB4" s="168"/>
      <c r="IAC4" s="168"/>
      <c r="IAD4" s="168"/>
      <c r="IAE4" s="168"/>
      <c r="IAF4" s="168"/>
      <c r="IAG4" s="168"/>
      <c r="IAH4" s="168"/>
      <c r="IAI4" s="168"/>
      <c r="IAJ4" s="168"/>
      <c r="IAK4" s="168"/>
      <c r="IAL4" s="168"/>
      <c r="IAM4" s="168"/>
      <c r="IAN4" s="168"/>
      <c r="IAO4" s="168"/>
      <c r="IAP4" s="168"/>
      <c r="IAQ4" s="168"/>
      <c r="IAR4" s="168"/>
      <c r="IAS4" s="168"/>
      <c r="IAT4" s="168"/>
      <c r="IAU4" s="168"/>
      <c r="IAV4" s="168"/>
      <c r="IAW4" s="168"/>
      <c r="IAX4" s="168"/>
      <c r="IAY4" s="168"/>
      <c r="IAZ4" s="168"/>
      <c r="IBA4" s="168"/>
      <c r="IBB4" s="168"/>
      <c r="IBC4" s="168"/>
      <c r="IBD4" s="168"/>
      <c r="IBE4" s="168"/>
      <c r="IBF4" s="168"/>
      <c r="IBG4" s="168"/>
      <c r="IBH4" s="168"/>
      <c r="IBI4" s="168"/>
      <c r="IBJ4" s="168"/>
      <c r="IBK4" s="168"/>
      <c r="IBL4" s="168"/>
      <c r="IBM4" s="168"/>
      <c r="IBN4" s="168"/>
      <c r="IBO4" s="168"/>
      <c r="IBP4" s="168"/>
      <c r="IBQ4" s="168"/>
      <c r="IBR4" s="168"/>
      <c r="IBS4" s="168"/>
      <c r="IBT4" s="168"/>
      <c r="IBU4" s="168"/>
      <c r="IBV4" s="168"/>
      <c r="IBW4" s="168"/>
      <c r="IBX4" s="168"/>
      <c r="IBY4" s="168"/>
      <c r="IBZ4" s="168"/>
      <c r="ICA4" s="168"/>
      <c r="ICB4" s="168"/>
      <c r="ICC4" s="168"/>
      <c r="ICD4" s="168"/>
      <c r="ICE4" s="168"/>
      <c r="ICF4" s="168"/>
      <c r="ICG4" s="168"/>
      <c r="ICH4" s="168"/>
      <c r="ICI4" s="168"/>
      <c r="ICJ4" s="168"/>
      <c r="ICK4" s="168"/>
      <c r="ICL4" s="168"/>
      <c r="ICM4" s="168"/>
      <c r="ICN4" s="168"/>
      <c r="ICO4" s="168"/>
      <c r="ICP4" s="168"/>
      <c r="ICQ4" s="168"/>
      <c r="ICR4" s="168"/>
      <c r="ICS4" s="168"/>
      <c r="ICT4" s="168"/>
      <c r="ICU4" s="168"/>
      <c r="ICV4" s="168"/>
      <c r="ICW4" s="168"/>
      <c r="ICX4" s="168"/>
      <c r="ICY4" s="168"/>
      <c r="ICZ4" s="168"/>
      <c r="IDA4" s="168"/>
      <c r="IDB4" s="168"/>
      <c r="IDC4" s="168"/>
      <c r="IDD4" s="168"/>
      <c r="IDE4" s="168"/>
      <c r="IDF4" s="168"/>
      <c r="IDG4" s="168"/>
      <c r="IDH4" s="168"/>
      <c r="IDI4" s="168"/>
      <c r="IDJ4" s="168"/>
      <c r="IDK4" s="168"/>
      <c r="IDL4" s="168"/>
      <c r="IDM4" s="168"/>
      <c r="IDN4" s="168"/>
      <c r="IDO4" s="168"/>
      <c r="IDP4" s="168"/>
      <c r="IDQ4" s="168"/>
      <c r="IDR4" s="168"/>
      <c r="IDS4" s="168"/>
      <c r="IDT4" s="168"/>
      <c r="IDU4" s="168"/>
      <c r="IDV4" s="168"/>
      <c r="IDW4" s="168"/>
      <c r="IDX4" s="168"/>
      <c r="IDY4" s="168"/>
      <c r="IDZ4" s="168"/>
      <c r="IEA4" s="168"/>
      <c r="IEB4" s="168"/>
      <c r="IEC4" s="168"/>
      <c r="IED4" s="168"/>
      <c r="IEE4" s="168"/>
      <c r="IEF4" s="168"/>
      <c r="IEG4" s="168"/>
      <c r="IEH4" s="168"/>
      <c r="IEI4" s="168"/>
      <c r="IEJ4" s="168"/>
      <c r="IEK4" s="168"/>
      <c r="IEL4" s="168"/>
      <c r="IEM4" s="168"/>
      <c r="IEN4" s="168"/>
      <c r="IEO4" s="168"/>
      <c r="IEP4" s="168"/>
      <c r="IEQ4" s="168"/>
      <c r="IER4" s="168"/>
      <c r="IES4" s="168"/>
      <c r="IET4" s="168"/>
      <c r="IEU4" s="168"/>
      <c r="IEV4" s="168"/>
      <c r="IEW4" s="168"/>
      <c r="IEX4" s="168"/>
      <c r="IEY4" s="168"/>
      <c r="IEZ4" s="168"/>
      <c r="IFA4" s="168"/>
      <c r="IFB4" s="168"/>
      <c r="IFC4" s="168"/>
      <c r="IFD4" s="168"/>
      <c r="IFE4" s="168"/>
      <c r="IFF4" s="168"/>
      <c r="IFG4" s="168"/>
      <c r="IFH4" s="168"/>
      <c r="IFI4" s="168"/>
      <c r="IFJ4" s="168"/>
      <c r="IFK4" s="168"/>
      <c r="IFL4" s="168"/>
      <c r="IFM4" s="168"/>
      <c r="IFN4" s="168"/>
      <c r="IFO4" s="168"/>
      <c r="IFP4" s="168"/>
      <c r="IFQ4" s="168"/>
      <c r="IFR4" s="168"/>
      <c r="IFS4" s="168"/>
      <c r="IFT4" s="168"/>
      <c r="IFU4" s="168"/>
      <c r="IFV4" s="168"/>
      <c r="IFW4" s="168"/>
      <c r="IFX4" s="168"/>
      <c r="IFY4" s="168"/>
      <c r="IFZ4" s="168"/>
      <c r="IGA4" s="168"/>
      <c r="IGB4" s="168"/>
      <c r="IGC4" s="168"/>
      <c r="IGD4" s="168"/>
      <c r="IGE4" s="168"/>
      <c r="IGF4" s="168"/>
      <c r="IGG4" s="168"/>
      <c r="IGH4" s="168"/>
      <c r="IGI4" s="168"/>
      <c r="IGJ4" s="168"/>
      <c r="IGK4" s="168"/>
      <c r="IGL4" s="168"/>
      <c r="IGM4" s="168"/>
      <c r="IGN4" s="168"/>
      <c r="IGO4" s="168"/>
      <c r="IGP4" s="168"/>
      <c r="IGQ4" s="168"/>
      <c r="IGR4" s="168"/>
      <c r="IGS4" s="168"/>
      <c r="IGT4" s="168"/>
      <c r="IGU4" s="168"/>
      <c r="IGV4" s="168"/>
      <c r="IGW4" s="168"/>
      <c r="IGX4" s="168"/>
      <c r="IGY4" s="168"/>
      <c r="IGZ4" s="168"/>
      <c r="IHA4" s="168"/>
      <c r="IHB4" s="168"/>
      <c r="IHC4" s="168"/>
      <c r="IHD4" s="168"/>
      <c r="IHE4" s="168"/>
      <c r="IHF4" s="168"/>
      <c r="IHG4" s="168"/>
      <c r="IHH4" s="168"/>
      <c r="IHI4" s="168"/>
      <c r="IHJ4" s="168"/>
      <c r="IHK4" s="168"/>
      <c r="IHL4" s="168"/>
      <c r="IHM4" s="168"/>
      <c r="IHN4" s="168"/>
      <c r="IHO4" s="168"/>
      <c r="IHP4" s="168"/>
      <c r="IHQ4" s="168"/>
      <c r="IHR4" s="168"/>
      <c r="IHS4" s="168"/>
      <c r="IHT4" s="168"/>
      <c r="IHU4" s="168"/>
      <c r="IHV4" s="168"/>
      <c r="IHW4" s="168"/>
      <c r="IHX4" s="168"/>
      <c r="IHY4" s="168"/>
      <c r="IHZ4" s="168"/>
      <c r="IIA4" s="168"/>
      <c r="IIB4" s="168"/>
      <c r="IIC4" s="168"/>
      <c r="IID4" s="168"/>
      <c r="IIE4" s="168"/>
      <c r="IIF4" s="168"/>
      <c r="IIG4" s="168"/>
      <c r="IIH4" s="168"/>
      <c r="III4" s="168"/>
      <c r="IIJ4" s="168"/>
      <c r="IIK4" s="168"/>
      <c r="IIL4" s="168"/>
      <c r="IIM4" s="168"/>
      <c r="IIN4" s="168"/>
      <c r="IIO4" s="168"/>
      <c r="IIP4" s="168"/>
      <c r="IIQ4" s="168"/>
      <c r="IIR4" s="168"/>
      <c r="IIS4" s="168"/>
      <c r="IIT4" s="168"/>
      <c r="IIU4" s="168"/>
      <c r="IIV4" s="168"/>
      <c r="IIW4" s="168"/>
      <c r="IIX4" s="168"/>
      <c r="IIY4" s="168"/>
      <c r="IIZ4" s="168"/>
      <c r="IJA4" s="168"/>
      <c r="IJB4" s="168"/>
      <c r="IJC4" s="168"/>
      <c r="IJD4" s="168"/>
      <c r="IJE4" s="168"/>
      <c r="IJF4" s="168"/>
      <c r="IJG4" s="168"/>
      <c r="IJH4" s="168"/>
      <c r="IJI4" s="168"/>
      <c r="IJJ4" s="168"/>
      <c r="IJK4" s="168"/>
      <c r="IJL4" s="168"/>
      <c r="IJM4" s="168"/>
      <c r="IJN4" s="168"/>
      <c r="IJO4" s="168"/>
      <c r="IJP4" s="168"/>
      <c r="IJQ4" s="168"/>
      <c r="IJR4" s="168"/>
      <c r="IJS4" s="168"/>
      <c r="IJT4" s="168"/>
      <c r="IJU4" s="168"/>
      <c r="IJV4" s="168"/>
      <c r="IJW4" s="168"/>
      <c r="IJX4" s="168"/>
      <c r="IJY4" s="168"/>
      <c r="IJZ4" s="168"/>
      <c r="IKA4" s="168"/>
      <c r="IKB4" s="168"/>
      <c r="IKC4" s="168"/>
      <c r="IKD4" s="168"/>
      <c r="IKE4" s="168"/>
      <c r="IKF4" s="168"/>
      <c r="IKG4" s="168"/>
      <c r="IKH4" s="168"/>
      <c r="IKI4" s="168"/>
      <c r="IKJ4" s="168"/>
      <c r="IKK4" s="168"/>
      <c r="IKL4" s="168"/>
      <c r="IKM4" s="168"/>
      <c r="IKN4" s="168"/>
      <c r="IKO4" s="168"/>
      <c r="IKP4" s="168"/>
      <c r="IKQ4" s="168"/>
      <c r="IKR4" s="168"/>
      <c r="IKS4" s="168"/>
      <c r="IKT4" s="168"/>
      <c r="IKU4" s="168"/>
      <c r="IKV4" s="168"/>
      <c r="IKW4" s="168"/>
      <c r="IKX4" s="168"/>
      <c r="IKY4" s="168"/>
      <c r="IKZ4" s="168"/>
      <c r="ILA4" s="168"/>
      <c r="ILB4" s="168"/>
      <c r="ILC4" s="168"/>
      <c r="ILD4" s="168"/>
      <c r="ILE4" s="168"/>
      <c r="ILF4" s="168"/>
      <c r="ILG4" s="168"/>
      <c r="ILH4" s="168"/>
      <c r="ILI4" s="168"/>
      <c r="ILJ4" s="168"/>
      <c r="ILK4" s="168"/>
      <c r="ILL4" s="168"/>
      <c r="ILM4" s="168"/>
      <c r="ILN4" s="168"/>
      <c r="ILO4" s="168"/>
      <c r="ILP4" s="168"/>
      <c r="ILQ4" s="168"/>
      <c r="ILR4" s="168"/>
      <c r="ILS4" s="168"/>
      <c r="ILT4" s="168"/>
      <c r="ILU4" s="168"/>
      <c r="ILV4" s="168"/>
      <c r="ILW4" s="168"/>
      <c r="ILX4" s="168"/>
      <c r="ILY4" s="168"/>
      <c r="ILZ4" s="168"/>
      <c r="IMA4" s="168"/>
      <c r="IMB4" s="168"/>
      <c r="IMC4" s="168"/>
      <c r="IMD4" s="168"/>
      <c r="IME4" s="168"/>
      <c r="IMF4" s="168"/>
      <c r="IMG4" s="168"/>
      <c r="IMH4" s="168"/>
      <c r="IMI4" s="168"/>
      <c r="IMJ4" s="168"/>
      <c r="IMK4" s="168"/>
      <c r="IML4" s="168"/>
      <c r="IMM4" s="168"/>
      <c r="IMN4" s="168"/>
      <c r="IMO4" s="168"/>
      <c r="IMP4" s="168"/>
      <c r="IMQ4" s="168"/>
      <c r="IMR4" s="168"/>
      <c r="IMS4" s="168"/>
      <c r="IMT4" s="168"/>
      <c r="IMU4" s="168"/>
      <c r="IMV4" s="168"/>
      <c r="IMW4" s="168"/>
      <c r="IMX4" s="168"/>
      <c r="IMY4" s="168"/>
      <c r="IMZ4" s="168"/>
      <c r="INA4" s="168"/>
      <c r="INB4" s="168"/>
      <c r="INC4" s="168"/>
      <c r="IND4" s="168"/>
      <c r="INE4" s="168"/>
      <c r="INF4" s="168"/>
      <c r="ING4" s="168"/>
      <c r="INH4" s="168"/>
      <c r="INI4" s="168"/>
      <c r="INJ4" s="168"/>
      <c r="INK4" s="168"/>
      <c r="INL4" s="168"/>
      <c r="INM4" s="168"/>
      <c r="INN4" s="168"/>
      <c r="INO4" s="168"/>
      <c r="INP4" s="168"/>
      <c r="INQ4" s="168"/>
      <c r="INR4" s="168"/>
      <c r="INS4" s="168"/>
      <c r="INT4" s="168"/>
      <c r="INU4" s="168"/>
      <c r="INV4" s="168"/>
      <c r="INW4" s="168"/>
      <c r="INX4" s="168"/>
      <c r="INY4" s="168"/>
      <c r="INZ4" s="168"/>
      <c r="IOA4" s="168"/>
      <c r="IOB4" s="168"/>
      <c r="IOC4" s="168"/>
      <c r="IOD4" s="168"/>
      <c r="IOE4" s="168"/>
      <c r="IOF4" s="168"/>
      <c r="IOG4" s="168"/>
      <c r="IOH4" s="168"/>
      <c r="IOI4" s="168"/>
      <c r="IOJ4" s="168"/>
      <c r="IOK4" s="168"/>
      <c r="IOL4" s="168"/>
      <c r="IOM4" s="168"/>
      <c r="ION4" s="168"/>
      <c r="IOO4" s="168"/>
      <c r="IOP4" s="168"/>
      <c r="IOQ4" s="168"/>
      <c r="IOR4" s="168"/>
      <c r="IOS4" s="168"/>
      <c r="IOT4" s="168"/>
      <c r="IOU4" s="168"/>
      <c r="IOV4" s="168"/>
      <c r="IOW4" s="168"/>
      <c r="IOX4" s="168"/>
      <c r="IOY4" s="168"/>
      <c r="IOZ4" s="168"/>
      <c r="IPA4" s="168"/>
      <c r="IPB4" s="168"/>
      <c r="IPC4" s="168"/>
      <c r="IPD4" s="168"/>
      <c r="IPE4" s="168"/>
      <c r="IPF4" s="168"/>
      <c r="IPG4" s="168"/>
      <c r="IPH4" s="168"/>
      <c r="IPI4" s="168"/>
      <c r="IPJ4" s="168"/>
      <c r="IPK4" s="168"/>
      <c r="IPL4" s="168"/>
      <c r="IPM4" s="168"/>
      <c r="IPN4" s="168"/>
      <c r="IPO4" s="168"/>
      <c r="IPP4" s="168"/>
      <c r="IPQ4" s="168"/>
      <c r="IPR4" s="168"/>
      <c r="IPS4" s="168"/>
      <c r="IPT4" s="168"/>
      <c r="IPU4" s="168"/>
      <c r="IPV4" s="168"/>
      <c r="IPW4" s="168"/>
      <c r="IPX4" s="168"/>
      <c r="IPY4" s="168"/>
      <c r="IPZ4" s="168"/>
      <c r="IQA4" s="168"/>
      <c r="IQB4" s="168"/>
      <c r="IQC4" s="168"/>
      <c r="IQD4" s="168"/>
      <c r="IQE4" s="168"/>
      <c r="IQF4" s="168"/>
      <c r="IQG4" s="168"/>
      <c r="IQH4" s="168"/>
      <c r="IQI4" s="168"/>
      <c r="IQJ4" s="168"/>
      <c r="IQK4" s="168"/>
      <c r="IQL4" s="168"/>
      <c r="IQM4" s="168"/>
      <c r="IQN4" s="168"/>
      <c r="IQO4" s="168"/>
      <c r="IQP4" s="168"/>
      <c r="IQQ4" s="168"/>
      <c r="IQR4" s="168"/>
      <c r="IQS4" s="168"/>
      <c r="IQT4" s="168"/>
      <c r="IQU4" s="168"/>
      <c r="IQV4" s="168"/>
      <c r="IQW4" s="168"/>
      <c r="IQX4" s="168"/>
      <c r="IQY4" s="168"/>
      <c r="IQZ4" s="168"/>
      <c r="IRA4" s="168"/>
      <c r="IRB4" s="168"/>
      <c r="IRC4" s="168"/>
      <c r="IRD4" s="168"/>
      <c r="IRE4" s="168"/>
      <c r="IRF4" s="168"/>
      <c r="IRG4" s="168"/>
      <c r="IRH4" s="168"/>
      <c r="IRI4" s="168"/>
      <c r="IRJ4" s="168"/>
      <c r="IRK4" s="168"/>
      <c r="IRL4" s="168"/>
      <c r="IRM4" s="168"/>
      <c r="IRN4" s="168"/>
      <c r="IRO4" s="168"/>
      <c r="IRP4" s="168"/>
      <c r="IRQ4" s="168"/>
      <c r="IRR4" s="168"/>
      <c r="IRS4" s="168"/>
      <c r="IRT4" s="168"/>
      <c r="IRU4" s="168"/>
      <c r="IRV4" s="168"/>
      <c r="IRW4" s="168"/>
      <c r="IRX4" s="168"/>
      <c r="IRY4" s="168"/>
      <c r="IRZ4" s="168"/>
      <c r="ISA4" s="168"/>
      <c r="ISB4" s="168"/>
      <c r="ISC4" s="168"/>
      <c r="ISD4" s="168"/>
      <c r="ISE4" s="168"/>
      <c r="ISF4" s="168"/>
      <c r="ISG4" s="168"/>
      <c r="ISH4" s="168"/>
      <c r="ISI4" s="168"/>
      <c r="ISJ4" s="168"/>
      <c r="ISK4" s="168"/>
      <c r="ISL4" s="168"/>
      <c r="ISM4" s="168"/>
      <c r="ISN4" s="168"/>
      <c r="ISO4" s="168"/>
      <c r="ISP4" s="168"/>
      <c r="ISQ4" s="168"/>
      <c r="ISR4" s="168"/>
      <c r="ISS4" s="168"/>
      <c r="IST4" s="168"/>
      <c r="ISU4" s="168"/>
      <c r="ISV4" s="168"/>
      <c r="ISW4" s="168"/>
      <c r="ISX4" s="168"/>
      <c r="ISY4" s="168"/>
      <c r="ISZ4" s="168"/>
      <c r="ITA4" s="168"/>
      <c r="ITB4" s="168"/>
      <c r="ITC4" s="168"/>
      <c r="ITD4" s="168"/>
      <c r="ITE4" s="168"/>
      <c r="ITF4" s="168"/>
      <c r="ITG4" s="168"/>
      <c r="ITH4" s="168"/>
      <c r="ITI4" s="168"/>
      <c r="ITJ4" s="168"/>
      <c r="ITK4" s="168"/>
      <c r="ITL4" s="168"/>
      <c r="ITM4" s="168"/>
      <c r="ITN4" s="168"/>
      <c r="ITO4" s="168"/>
      <c r="ITP4" s="168"/>
      <c r="ITQ4" s="168"/>
      <c r="ITR4" s="168"/>
      <c r="ITS4" s="168"/>
      <c r="ITT4" s="168"/>
      <c r="ITU4" s="168"/>
      <c r="ITV4" s="168"/>
      <c r="ITW4" s="168"/>
      <c r="ITX4" s="168"/>
      <c r="ITY4" s="168"/>
      <c r="ITZ4" s="168"/>
      <c r="IUA4" s="168"/>
      <c r="IUB4" s="168"/>
      <c r="IUC4" s="168"/>
      <c r="IUD4" s="168"/>
      <c r="IUE4" s="168"/>
      <c r="IUF4" s="168"/>
      <c r="IUG4" s="168"/>
      <c r="IUH4" s="168"/>
      <c r="IUI4" s="168"/>
      <c r="IUJ4" s="168"/>
      <c r="IUK4" s="168"/>
      <c r="IUL4" s="168"/>
      <c r="IUM4" s="168"/>
      <c r="IUN4" s="168"/>
      <c r="IUO4" s="168"/>
      <c r="IUP4" s="168"/>
      <c r="IUQ4" s="168"/>
      <c r="IUR4" s="168"/>
      <c r="IUS4" s="168"/>
      <c r="IUT4" s="168"/>
      <c r="IUU4" s="168"/>
      <c r="IUV4" s="168"/>
      <c r="IUW4" s="168"/>
      <c r="IUX4" s="168"/>
      <c r="IUY4" s="168"/>
      <c r="IUZ4" s="168"/>
      <c r="IVA4" s="168"/>
      <c r="IVB4" s="168"/>
      <c r="IVC4" s="168"/>
      <c r="IVD4" s="168"/>
      <c r="IVE4" s="168"/>
      <c r="IVF4" s="168"/>
      <c r="IVG4" s="168"/>
      <c r="IVH4" s="168"/>
      <c r="IVI4" s="168"/>
      <c r="IVJ4" s="168"/>
      <c r="IVK4" s="168"/>
      <c r="IVL4" s="168"/>
      <c r="IVM4" s="168"/>
      <c r="IVN4" s="168"/>
      <c r="IVO4" s="168"/>
      <c r="IVP4" s="168"/>
      <c r="IVQ4" s="168"/>
      <c r="IVR4" s="168"/>
      <c r="IVS4" s="168"/>
      <c r="IVT4" s="168"/>
      <c r="IVU4" s="168"/>
      <c r="IVV4" s="168"/>
      <c r="IVW4" s="168"/>
      <c r="IVX4" s="168"/>
      <c r="IVY4" s="168"/>
      <c r="IVZ4" s="168"/>
      <c r="IWA4" s="168"/>
      <c r="IWB4" s="168"/>
      <c r="IWC4" s="168"/>
      <c r="IWD4" s="168"/>
      <c r="IWE4" s="168"/>
      <c r="IWF4" s="168"/>
      <c r="IWG4" s="168"/>
      <c r="IWH4" s="168"/>
      <c r="IWI4" s="168"/>
      <c r="IWJ4" s="168"/>
      <c r="IWK4" s="168"/>
      <c r="IWL4" s="168"/>
      <c r="IWM4" s="168"/>
      <c r="IWN4" s="168"/>
      <c r="IWO4" s="168"/>
      <c r="IWP4" s="168"/>
      <c r="IWQ4" s="168"/>
      <c r="IWR4" s="168"/>
      <c r="IWS4" s="168"/>
      <c r="IWT4" s="168"/>
      <c r="IWU4" s="168"/>
      <c r="IWV4" s="168"/>
      <c r="IWW4" s="168"/>
      <c r="IWX4" s="168"/>
      <c r="IWY4" s="168"/>
      <c r="IWZ4" s="168"/>
      <c r="IXA4" s="168"/>
      <c r="IXB4" s="168"/>
      <c r="IXC4" s="168"/>
      <c r="IXD4" s="168"/>
      <c r="IXE4" s="168"/>
      <c r="IXF4" s="168"/>
      <c r="IXG4" s="168"/>
      <c r="IXH4" s="168"/>
      <c r="IXI4" s="168"/>
      <c r="IXJ4" s="168"/>
      <c r="IXK4" s="168"/>
      <c r="IXL4" s="168"/>
      <c r="IXM4" s="168"/>
      <c r="IXN4" s="168"/>
      <c r="IXO4" s="168"/>
      <c r="IXP4" s="168"/>
      <c r="IXQ4" s="168"/>
      <c r="IXR4" s="168"/>
      <c r="IXS4" s="168"/>
      <c r="IXT4" s="168"/>
      <c r="IXU4" s="168"/>
      <c r="IXV4" s="168"/>
      <c r="IXW4" s="168"/>
      <c r="IXX4" s="168"/>
      <c r="IXY4" s="168"/>
      <c r="IXZ4" s="168"/>
      <c r="IYA4" s="168"/>
      <c r="IYB4" s="168"/>
      <c r="IYC4" s="168"/>
      <c r="IYD4" s="168"/>
      <c r="IYE4" s="168"/>
      <c r="IYF4" s="168"/>
      <c r="IYG4" s="168"/>
      <c r="IYH4" s="168"/>
      <c r="IYI4" s="168"/>
      <c r="IYJ4" s="168"/>
      <c r="IYK4" s="168"/>
      <c r="IYL4" s="168"/>
      <c r="IYM4" s="168"/>
      <c r="IYN4" s="168"/>
      <c r="IYO4" s="168"/>
      <c r="IYP4" s="168"/>
      <c r="IYQ4" s="168"/>
      <c r="IYR4" s="168"/>
      <c r="IYS4" s="168"/>
      <c r="IYT4" s="168"/>
      <c r="IYU4" s="168"/>
      <c r="IYV4" s="168"/>
      <c r="IYW4" s="168"/>
      <c r="IYX4" s="168"/>
      <c r="IYY4" s="168"/>
      <c r="IYZ4" s="168"/>
      <c r="IZA4" s="168"/>
      <c r="IZB4" s="168"/>
      <c r="IZC4" s="168"/>
      <c r="IZD4" s="168"/>
      <c r="IZE4" s="168"/>
      <c r="IZF4" s="168"/>
      <c r="IZG4" s="168"/>
      <c r="IZH4" s="168"/>
      <c r="IZI4" s="168"/>
      <c r="IZJ4" s="168"/>
      <c r="IZK4" s="168"/>
      <c r="IZL4" s="168"/>
      <c r="IZM4" s="168"/>
      <c r="IZN4" s="168"/>
      <c r="IZO4" s="168"/>
      <c r="IZP4" s="168"/>
      <c r="IZQ4" s="168"/>
      <c r="IZR4" s="168"/>
      <c r="IZS4" s="168"/>
      <c r="IZT4" s="168"/>
      <c r="IZU4" s="168"/>
      <c r="IZV4" s="168"/>
      <c r="IZW4" s="168"/>
      <c r="IZX4" s="168"/>
      <c r="IZY4" s="168"/>
      <c r="IZZ4" s="168"/>
      <c r="JAA4" s="168"/>
      <c r="JAB4" s="168"/>
      <c r="JAC4" s="168"/>
      <c r="JAD4" s="168"/>
      <c r="JAE4" s="168"/>
      <c r="JAF4" s="168"/>
      <c r="JAG4" s="168"/>
      <c r="JAH4" s="168"/>
      <c r="JAI4" s="168"/>
      <c r="JAJ4" s="168"/>
      <c r="JAK4" s="168"/>
      <c r="JAL4" s="168"/>
      <c r="JAM4" s="168"/>
      <c r="JAN4" s="168"/>
      <c r="JAO4" s="168"/>
      <c r="JAP4" s="168"/>
      <c r="JAQ4" s="168"/>
      <c r="JAR4" s="168"/>
      <c r="JAS4" s="168"/>
      <c r="JAT4" s="168"/>
      <c r="JAU4" s="168"/>
      <c r="JAV4" s="168"/>
      <c r="JAW4" s="168"/>
      <c r="JAX4" s="168"/>
      <c r="JAY4" s="168"/>
      <c r="JAZ4" s="168"/>
      <c r="JBA4" s="168"/>
      <c r="JBB4" s="168"/>
      <c r="JBC4" s="168"/>
      <c r="JBD4" s="168"/>
      <c r="JBE4" s="168"/>
      <c r="JBF4" s="168"/>
      <c r="JBG4" s="168"/>
      <c r="JBH4" s="168"/>
      <c r="JBI4" s="168"/>
      <c r="JBJ4" s="168"/>
      <c r="JBK4" s="168"/>
      <c r="JBL4" s="168"/>
      <c r="JBM4" s="168"/>
      <c r="JBN4" s="168"/>
      <c r="JBO4" s="168"/>
      <c r="JBP4" s="168"/>
      <c r="JBQ4" s="168"/>
      <c r="JBR4" s="168"/>
      <c r="JBS4" s="168"/>
      <c r="JBT4" s="168"/>
      <c r="JBU4" s="168"/>
      <c r="JBV4" s="168"/>
      <c r="JBW4" s="168"/>
      <c r="JBX4" s="168"/>
      <c r="JBY4" s="168"/>
      <c r="JBZ4" s="168"/>
      <c r="JCA4" s="168"/>
      <c r="JCB4" s="168"/>
      <c r="JCC4" s="168"/>
      <c r="JCD4" s="168"/>
      <c r="JCE4" s="168"/>
      <c r="JCF4" s="168"/>
      <c r="JCG4" s="168"/>
      <c r="JCH4" s="168"/>
      <c r="JCI4" s="168"/>
      <c r="JCJ4" s="168"/>
      <c r="JCK4" s="168"/>
      <c r="JCL4" s="168"/>
      <c r="JCM4" s="168"/>
      <c r="JCN4" s="168"/>
      <c r="JCO4" s="168"/>
      <c r="JCP4" s="168"/>
      <c r="JCQ4" s="168"/>
      <c r="JCR4" s="168"/>
      <c r="JCS4" s="168"/>
      <c r="JCT4" s="168"/>
      <c r="JCU4" s="168"/>
      <c r="JCV4" s="168"/>
      <c r="JCW4" s="168"/>
      <c r="JCX4" s="168"/>
      <c r="JCY4" s="168"/>
      <c r="JCZ4" s="168"/>
      <c r="JDA4" s="168"/>
      <c r="JDB4" s="168"/>
      <c r="JDC4" s="168"/>
      <c r="JDD4" s="168"/>
      <c r="JDE4" s="168"/>
      <c r="JDF4" s="168"/>
      <c r="JDG4" s="168"/>
      <c r="JDH4" s="168"/>
      <c r="JDI4" s="168"/>
      <c r="JDJ4" s="168"/>
      <c r="JDK4" s="168"/>
      <c r="JDL4" s="168"/>
      <c r="JDM4" s="168"/>
      <c r="JDN4" s="168"/>
      <c r="JDO4" s="168"/>
      <c r="JDP4" s="168"/>
      <c r="JDQ4" s="168"/>
      <c r="JDR4" s="168"/>
      <c r="JDS4" s="168"/>
      <c r="JDT4" s="168"/>
      <c r="JDU4" s="168"/>
      <c r="JDV4" s="168"/>
      <c r="JDW4" s="168"/>
      <c r="JDX4" s="168"/>
      <c r="JDY4" s="168"/>
      <c r="JDZ4" s="168"/>
      <c r="JEA4" s="168"/>
      <c r="JEB4" s="168"/>
      <c r="JEC4" s="168"/>
      <c r="JED4" s="168"/>
      <c r="JEE4" s="168"/>
      <c r="JEF4" s="168"/>
      <c r="JEG4" s="168"/>
      <c r="JEH4" s="168"/>
      <c r="JEI4" s="168"/>
      <c r="JEJ4" s="168"/>
      <c r="JEK4" s="168"/>
      <c r="JEL4" s="168"/>
      <c r="JEM4" s="168"/>
      <c r="JEN4" s="168"/>
      <c r="JEO4" s="168"/>
      <c r="JEP4" s="168"/>
      <c r="JEQ4" s="168"/>
      <c r="JER4" s="168"/>
      <c r="JES4" s="168"/>
      <c r="JET4" s="168"/>
      <c r="JEU4" s="168"/>
      <c r="JEV4" s="168"/>
      <c r="JEW4" s="168"/>
      <c r="JEX4" s="168"/>
      <c r="JEY4" s="168"/>
      <c r="JEZ4" s="168"/>
      <c r="JFA4" s="168"/>
      <c r="JFB4" s="168"/>
      <c r="JFC4" s="168"/>
      <c r="JFD4" s="168"/>
      <c r="JFE4" s="168"/>
      <c r="JFF4" s="168"/>
      <c r="JFG4" s="168"/>
      <c r="JFH4" s="168"/>
      <c r="JFI4" s="168"/>
      <c r="JFJ4" s="168"/>
      <c r="JFK4" s="168"/>
      <c r="JFL4" s="168"/>
      <c r="JFM4" s="168"/>
      <c r="JFN4" s="168"/>
      <c r="JFO4" s="168"/>
      <c r="JFP4" s="168"/>
      <c r="JFQ4" s="168"/>
      <c r="JFR4" s="168"/>
      <c r="JFS4" s="168"/>
      <c r="JFT4" s="168"/>
      <c r="JFU4" s="168"/>
      <c r="JFV4" s="168"/>
      <c r="JFW4" s="168"/>
      <c r="JFX4" s="168"/>
      <c r="JFY4" s="168"/>
      <c r="JFZ4" s="168"/>
      <c r="JGA4" s="168"/>
      <c r="JGB4" s="168"/>
      <c r="JGC4" s="168"/>
      <c r="JGD4" s="168"/>
      <c r="JGE4" s="168"/>
      <c r="JGF4" s="168"/>
      <c r="JGG4" s="168"/>
      <c r="JGH4" s="168"/>
      <c r="JGI4" s="168"/>
      <c r="JGJ4" s="168"/>
      <c r="JGK4" s="168"/>
      <c r="JGL4" s="168"/>
      <c r="JGM4" s="168"/>
      <c r="JGN4" s="168"/>
      <c r="JGO4" s="168"/>
      <c r="JGP4" s="168"/>
      <c r="JGQ4" s="168"/>
      <c r="JGR4" s="168"/>
      <c r="JGS4" s="168"/>
      <c r="JGT4" s="168"/>
      <c r="JGU4" s="168"/>
      <c r="JGV4" s="168"/>
      <c r="JGW4" s="168"/>
      <c r="JGX4" s="168"/>
      <c r="JGY4" s="168"/>
      <c r="JGZ4" s="168"/>
      <c r="JHA4" s="168"/>
      <c r="JHB4" s="168"/>
      <c r="JHC4" s="168"/>
      <c r="JHD4" s="168"/>
      <c r="JHE4" s="168"/>
      <c r="JHF4" s="168"/>
      <c r="JHG4" s="168"/>
      <c r="JHH4" s="168"/>
      <c r="JHI4" s="168"/>
      <c r="JHJ4" s="168"/>
      <c r="JHK4" s="168"/>
      <c r="JHL4" s="168"/>
      <c r="JHM4" s="168"/>
      <c r="JHN4" s="168"/>
      <c r="JHO4" s="168"/>
      <c r="JHP4" s="168"/>
      <c r="JHQ4" s="168"/>
      <c r="JHR4" s="168"/>
      <c r="JHS4" s="168"/>
      <c r="JHT4" s="168"/>
      <c r="JHU4" s="168"/>
      <c r="JHV4" s="168"/>
      <c r="JHW4" s="168"/>
      <c r="JHX4" s="168"/>
      <c r="JHY4" s="168"/>
      <c r="JHZ4" s="168"/>
      <c r="JIA4" s="168"/>
      <c r="JIB4" s="168"/>
      <c r="JIC4" s="168"/>
      <c r="JID4" s="168"/>
      <c r="JIE4" s="168"/>
      <c r="JIF4" s="168"/>
      <c r="JIG4" s="168"/>
      <c r="JIH4" s="168"/>
      <c r="JII4" s="168"/>
      <c r="JIJ4" s="168"/>
      <c r="JIK4" s="168"/>
      <c r="JIL4" s="168"/>
      <c r="JIM4" s="168"/>
      <c r="JIN4" s="168"/>
      <c r="JIO4" s="168"/>
      <c r="JIP4" s="168"/>
      <c r="JIQ4" s="168"/>
      <c r="JIR4" s="168"/>
      <c r="JIS4" s="168"/>
      <c r="JIT4" s="168"/>
      <c r="JIU4" s="168"/>
      <c r="JIV4" s="168"/>
      <c r="JIW4" s="168"/>
      <c r="JIX4" s="168"/>
      <c r="JIY4" s="168"/>
      <c r="JIZ4" s="168"/>
      <c r="JJA4" s="168"/>
      <c r="JJB4" s="168"/>
      <c r="JJC4" s="168"/>
      <c r="JJD4" s="168"/>
      <c r="JJE4" s="168"/>
      <c r="JJF4" s="168"/>
      <c r="JJG4" s="168"/>
      <c r="JJH4" s="168"/>
      <c r="JJI4" s="168"/>
      <c r="JJJ4" s="168"/>
      <c r="JJK4" s="168"/>
      <c r="JJL4" s="168"/>
      <c r="JJM4" s="168"/>
      <c r="JJN4" s="168"/>
      <c r="JJO4" s="168"/>
      <c r="JJP4" s="168"/>
      <c r="JJQ4" s="168"/>
      <c r="JJR4" s="168"/>
      <c r="JJS4" s="168"/>
      <c r="JJT4" s="168"/>
      <c r="JJU4" s="168"/>
      <c r="JJV4" s="168"/>
      <c r="JJW4" s="168"/>
      <c r="JJX4" s="168"/>
      <c r="JJY4" s="168"/>
      <c r="JJZ4" s="168"/>
      <c r="JKA4" s="168"/>
      <c r="JKB4" s="168"/>
      <c r="JKC4" s="168"/>
      <c r="JKD4" s="168"/>
      <c r="JKE4" s="168"/>
      <c r="JKF4" s="168"/>
      <c r="JKG4" s="168"/>
      <c r="JKH4" s="168"/>
      <c r="JKI4" s="168"/>
      <c r="JKJ4" s="168"/>
      <c r="JKK4" s="168"/>
      <c r="JKL4" s="168"/>
      <c r="JKM4" s="168"/>
      <c r="JKN4" s="168"/>
      <c r="JKO4" s="168"/>
      <c r="JKP4" s="168"/>
      <c r="JKQ4" s="168"/>
      <c r="JKR4" s="168"/>
      <c r="JKS4" s="168"/>
      <c r="JKT4" s="168"/>
      <c r="JKU4" s="168"/>
      <c r="JKV4" s="168"/>
      <c r="JKW4" s="168"/>
      <c r="JKX4" s="168"/>
      <c r="JKY4" s="168"/>
      <c r="JKZ4" s="168"/>
      <c r="JLA4" s="168"/>
      <c r="JLB4" s="168"/>
      <c r="JLC4" s="168"/>
      <c r="JLD4" s="168"/>
      <c r="JLE4" s="168"/>
      <c r="JLF4" s="168"/>
      <c r="JLG4" s="168"/>
      <c r="JLH4" s="168"/>
      <c r="JLI4" s="168"/>
      <c r="JLJ4" s="168"/>
      <c r="JLK4" s="168"/>
      <c r="JLL4" s="168"/>
      <c r="JLM4" s="168"/>
      <c r="JLN4" s="168"/>
      <c r="JLO4" s="168"/>
      <c r="JLP4" s="168"/>
      <c r="JLQ4" s="168"/>
      <c r="JLR4" s="168"/>
      <c r="JLS4" s="168"/>
      <c r="JLT4" s="168"/>
      <c r="JLU4" s="168"/>
      <c r="JLV4" s="168"/>
      <c r="JLW4" s="168"/>
      <c r="JLX4" s="168"/>
      <c r="JLY4" s="168"/>
      <c r="JLZ4" s="168"/>
      <c r="JMA4" s="168"/>
      <c r="JMB4" s="168"/>
      <c r="JMC4" s="168"/>
      <c r="JMD4" s="168"/>
      <c r="JME4" s="168"/>
      <c r="JMF4" s="168"/>
      <c r="JMG4" s="168"/>
      <c r="JMH4" s="168"/>
      <c r="JMI4" s="168"/>
      <c r="JMJ4" s="168"/>
      <c r="JMK4" s="168"/>
      <c r="JML4" s="168"/>
      <c r="JMM4" s="168"/>
      <c r="JMN4" s="168"/>
      <c r="JMO4" s="168"/>
      <c r="JMP4" s="168"/>
      <c r="JMQ4" s="168"/>
      <c r="JMR4" s="168"/>
      <c r="JMS4" s="168"/>
      <c r="JMT4" s="168"/>
      <c r="JMU4" s="168"/>
      <c r="JMV4" s="168"/>
      <c r="JMW4" s="168"/>
      <c r="JMX4" s="168"/>
      <c r="JMY4" s="168"/>
      <c r="JMZ4" s="168"/>
      <c r="JNA4" s="168"/>
      <c r="JNB4" s="168"/>
      <c r="JNC4" s="168"/>
      <c r="JND4" s="168"/>
      <c r="JNE4" s="168"/>
      <c r="JNF4" s="168"/>
      <c r="JNG4" s="168"/>
      <c r="JNH4" s="168"/>
      <c r="JNI4" s="168"/>
      <c r="JNJ4" s="168"/>
      <c r="JNK4" s="168"/>
      <c r="JNL4" s="168"/>
      <c r="JNM4" s="168"/>
      <c r="JNN4" s="168"/>
      <c r="JNO4" s="168"/>
      <c r="JNP4" s="168"/>
      <c r="JNQ4" s="168"/>
      <c r="JNR4" s="168"/>
      <c r="JNS4" s="168"/>
      <c r="JNT4" s="168"/>
      <c r="JNU4" s="168"/>
      <c r="JNV4" s="168"/>
      <c r="JNW4" s="168"/>
      <c r="JNX4" s="168"/>
      <c r="JNY4" s="168"/>
      <c r="JNZ4" s="168"/>
      <c r="JOA4" s="168"/>
      <c r="JOB4" s="168"/>
      <c r="JOC4" s="168"/>
      <c r="JOD4" s="168"/>
      <c r="JOE4" s="168"/>
      <c r="JOF4" s="168"/>
      <c r="JOG4" s="168"/>
      <c r="JOH4" s="168"/>
      <c r="JOI4" s="168"/>
      <c r="JOJ4" s="168"/>
      <c r="JOK4" s="168"/>
      <c r="JOL4" s="168"/>
      <c r="JOM4" s="168"/>
      <c r="JON4" s="168"/>
      <c r="JOO4" s="168"/>
      <c r="JOP4" s="168"/>
      <c r="JOQ4" s="168"/>
      <c r="JOR4" s="168"/>
      <c r="JOS4" s="168"/>
      <c r="JOT4" s="168"/>
      <c r="JOU4" s="168"/>
      <c r="JOV4" s="168"/>
      <c r="JOW4" s="168"/>
      <c r="JOX4" s="168"/>
      <c r="JOY4" s="168"/>
      <c r="JOZ4" s="168"/>
      <c r="JPA4" s="168"/>
      <c r="JPB4" s="168"/>
      <c r="JPC4" s="168"/>
      <c r="JPD4" s="168"/>
      <c r="JPE4" s="168"/>
      <c r="JPF4" s="168"/>
      <c r="JPG4" s="168"/>
      <c r="JPH4" s="168"/>
      <c r="JPI4" s="168"/>
      <c r="JPJ4" s="168"/>
      <c r="JPK4" s="168"/>
      <c r="JPL4" s="168"/>
      <c r="JPM4" s="168"/>
      <c r="JPN4" s="168"/>
      <c r="JPO4" s="168"/>
      <c r="JPP4" s="168"/>
      <c r="JPQ4" s="168"/>
      <c r="JPR4" s="168"/>
      <c r="JPS4" s="168"/>
      <c r="JPT4" s="168"/>
      <c r="JPU4" s="168"/>
      <c r="JPV4" s="168"/>
      <c r="JPW4" s="168"/>
      <c r="JPX4" s="168"/>
      <c r="JPY4" s="168"/>
      <c r="JPZ4" s="168"/>
      <c r="JQA4" s="168"/>
      <c r="JQB4" s="168"/>
      <c r="JQC4" s="168"/>
      <c r="JQD4" s="168"/>
      <c r="JQE4" s="168"/>
      <c r="JQF4" s="168"/>
      <c r="JQG4" s="168"/>
      <c r="JQH4" s="168"/>
      <c r="JQI4" s="168"/>
      <c r="JQJ4" s="168"/>
      <c r="JQK4" s="168"/>
      <c r="JQL4" s="168"/>
      <c r="JQM4" s="168"/>
      <c r="JQN4" s="168"/>
      <c r="JQO4" s="168"/>
      <c r="JQP4" s="168"/>
      <c r="JQQ4" s="168"/>
      <c r="JQR4" s="168"/>
      <c r="JQS4" s="168"/>
      <c r="JQT4" s="168"/>
      <c r="JQU4" s="168"/>
      <c r="JQV4" s="168"/>
      <c r="JQW4" s="168"/>
      <c r="JQX4" s="168"/>
      <c r="JQY4" s="168"/>
      <c r="JQZ4" s="168"/>
      <c r="JRA4" s="168"/>
      <c r="JRB4" s="168"/>
      <c r="JRC4" s="168"/>
      <c r="JRD4" s="168"/>
      <c r="JRE4" s="168"/>
      <c r="JRF4" s="168"/>
      <c r="JRG4" s="168"/>
      <c r="JRH4" s="168"/>
      <c r="JRI4" s="168"/>
      <c r="JRJ4" s="168"/>
      <c r="JRK4" s="168"/>
      <c r="JRL4" s="168"/>
      <c r="JRM4" s="168"/>
      <c r="JRN4" s="168"/>
      <c r="JRO4" s="168"/>
      <c r="JRP4" s="168"/>
      <c r="JRQ4" s="168"/>
      <c r="JRR4" s="168"/>
      <c r="JRS4" s="168"/>
      <c r="JRT4" s="168"/>
      <c r="JRU4" s="168"/>
      <c r="JRV4" s="168"/>
      <c r="JRW4" s="168"/>
      <c r="JRX4" s="168"/>
      <c r="JRY4" s="168"/>
      <c r="JRZ4" s="168"/>
      <c r="JSA4" s="168"/>
      <c r="JSB4" s="168"/>
      <c r="JSC4" s="168"/>
      <c r="JSD4" s="168"/>
      <c r="JSE4" s="168"/>
      <c r="JSF4" s="168"/>
      <c r="JSG4" s="168"/>
      <c r="JSH4" s="168"/>
      <c r="JSI4" s="168"/>
      <c r="JSJ4" s="168"/>
      <c r="JSK4" s="168"/>
      <c r="JSL4" s="168"/>
      <c r="JSM4" s="168"/>
      <c r="JSN4" s="168"/>
      <c r="JSO4" s="168"/>
      <c r="JSP4" s="168"/>
      <c r="JSQ4" s="168"/>
      <c r="JSR4" s="168"/>
      <c r="JSS4" s="168"/>
      <c r="JST4" s="168"/>
      <c r="JSU4" s="168"/>
      <c r="JSV4" s="168"/>
      <c r="JSW4" s="168"/>
      <c r="JSX4" s="168"/>
      <c r="JSY4" s="168"/>
      <c r="JSZ4" s="168"/>
      <c r="JTA4" s="168"/>
      <c r="JTB4" s="168"/>
      <c r="JTC4" s="168"/>
      <c r="JTD4" s="168"/>
      <c r="JTE4" s="168"/>
      <c r="JTF4" s="168"/>
      <c r="JTG4" s="168"/>
      <c r="JTH4" s="168"/>
      <c r="JTI4" s="168"/>
      <c r="JTJ4" s="168"/>
      <c r="JTK4" s="168"/>
      <c r="JTL4" s="168"/>
      <c r="JTM4" s="168"/>
      <c r="JTN4" s="168"/>
      <c r="JTO4" s="168"/>
      <c r="JTP4" s="168"/>
      <c r="JTQ4" s="168"/>
      <c r="JTR4" s="168"/>
      <c r="JTS4" s="168"/>
      <c r="JTT4" s="168"/>
      <c r="JTU4" s="168"/>
      <c r="JTV4" s="168"/>
      <c r="JTW4" s="168"/>
      <c r="JTX4" s="168"/>
      <c r="JTY4" s="168"/>
      <c r="JTZ4" s="168"/>
      <c r="JUA4" s="168"/>
      <c r="JUB4" s="168"/>
      <c r="JUC4" s="168"/>
      <c r="JUD4" s="168"/>
      <c r="JUE4" s="168"/>
      <c r="JUF4" s="168"/>
      <c r="JUG4" s="168"/>
      <c r="JUH4" s="168"/>
      <c r="JUI4" s="168"/>
      <c r="JUJ4" s="168"/>
      <c r="JUK4" s="168"/>
      <c r="JUL4" s="168"/>
      <c r="JUM4" s="168"/>
      <c r="JUN4" s="168"/>
      <c r="JUO4" s="168"/>
      <c r="JUP4" s="168"/>
      <c r="JUQ4" s="168"/>
      <c r="JUR4" s="168"/>
      <c r="JUS4" s="168"/>
      <c r="JUT4" s="168"/>
      <c r="JUU4" s="168"/>
      <c r="JUV4" s="168"/>
      <c r="JUW4" s="168"/>
      <c r="JUX4" s="168"/>
      <c r="JUY4" s="168"/>
      <c r="JUZ4" s="168"/>
      <c r="JVA4" s="168"/>
      <c r="JVB4" s="168"/>
      <c r="JVC4" s="168"/>
      <c r="JVD4" s="168"/>
      <c r="JVE4" s="168"/>
      <c r="JVF4" s="168"/>
      <c r="JVG4" s="168"/>
      <c r="JVH4" s="168"/>
      <c r="JVI4" s="168"/>
      <c r="JVJ4" s="168"/>
      <c r="JVK4" s="168"/>
      <c r="JVL4" s="168"/>
      <c r="JVM4" s="168"/>
      <c r="JVN4" s="168"/>
      <c r="JVO4" s="168"/>
      <c r="JVP4" s="168"/>
      <c r="JVQ4" s="168"/>
      <c r="JVR4" s="168"/>
      <c r="JVS4" s="168"/>
      <c r="JVT4" s="168"/>
      <c r="JVU4" s="168"/>
      <c r="JVV4" s="168"/>
      <c r="JVW4" s="168"/>
      <c r="JVX4" s="168"/>
      <c r="JVY4" s="168"/>
      <c r="JVZ4" s="168"/>
      <c r="JWA4" s="168"/>
      <c r="JWB4" s="168"/>
      <c r="JWC4" s="168"/>
      <c r="JWD4" s="168"/>
      <c r="JWE4" s="168"/>
      <c r="JWF4" s="168"/>
      <c r="JWG4" s="168"/>
      <c r="JWH4" s="168"/>
      <c r="JWI4" s="168"/>
      <c r="JWJ4" s="168"/>
      <c r="JWK4" s="168"/>
      <c r="JWL4" s="168"/>
      <c r="JWM4" s="168"/>
      <c r="JWN4" s="168"/>
      <c r="JWO4" s="168"/>
      <c r="JWP4" s="168"/>
      <c r="JWQ4" s="168"/>
      <c r="JWR4" s="168"/>
      <c r="JWS4" s="168"/>
      <c r="JWT4" s="168"/>
      <c r="JWU4" s="168"/>
      <c r="JWV4" s="168"/>
      <c r="JWW4" s="168"/>
      <c r="JWX4" s="168"/>
      <c r="JWY4" s="168"/>
      <c r="JWZ4" s="168"/>
      <c r="JXA4" s="168"/>
      <c r="JXB4" s="168"/>
      <c r="JXC4" s="168"/>
      <c r="JXD4" s="168"/>
      <c r="JXE4" s="168"/>
      <c r="JXF4" s="168"/>
      <c r="JXG4" s="168"/>
      <c r="JXH4" s="168"/>
      <c r="JXI4" s="168"/>
      <c r="JXJ4" s="168"/>
      <c r="JXK4" s="168"/>
      <c r="JXL4" s="168"/>
      <c r="JXM4" s="168"/>
      <c r="JXN4" s="168"/>
      <c r="JXO4" s="168"/>
      <c r="JXP4" s="168"/>
      <c r="JXQ4" s="168"/>
      <c r="JXR4" s="168"/>
      <c r="JXS4" s="168"/>
      <c r="JXT4" s="168"/>
      <c r="JXU4" s="168"/>
      <c r="JXV4" s="168"/>
      <c r="JXW4" s="168"/>
      <c r="JXX4" s="168"/>
      <c r="JXY4" s="168"/>
      <c r="JXZ4" s="168"/>
      <c r="JYA4" s="168"/>
      <c r="JYB4" s="168"/>
      <c r="JYC4" s="168"/>
      <c r="JYD4" s="168"/>
      <c r="JYE4" s="168"/>
      <c r="JYF4" s="168"/>
      <c r="JYG4" s="168"/>
      <c r="JYH4" s="168"/>
      <c r="JYI4" s="168"/>
      <c r="JYJ4" s="168"/>
      <c r="JYK4" s="168"/>
      <c r="JYL4" s="168"/>
      <c r="JYM4" s="168"/>
      <c r="JYN4" s="168"/>
      <c r="JYO4" s="168"/>
      <c r="JYP4" s="168"/>
      <c r="JYQ4" s="168"/>
      <c r="JYR4" s="168"/>
      <c r="JYS4" s="168"/>
      <c r="JYT4" s="168"/>
      <c r="JYU4" s="168"/>
      <c r="JYV4" s="168"/>
      <c r="JYW4" s="168"/>
      <c r="JYX4" s="168"/>
      <c r="JYY4" s="168"/>
      <c r="JYZ4" s="168"/>
      <c r="JZA4" s="168"/>
      <c r="JZB4" s="168"/>
      <c r="JZC4" s="168"/>
      <c r="JZD4" s="168"/>
      <c r="JZE4" s="168"/>
      <c r="JZF4" s="168"/>
      <c r="JZG4" s="168"/>
      <c r="JZH4" s="168"/>
      <c r="JZI4" s="168"/>
      <c r="JZJ4" s="168"/>
      <c r="JZK4" s="168"/>
      <c r="JZL4" s="168"/>
      <c r="JZM4" s="168"/>
      <c r="JZN4" s="168"/>
      <c r="JZO4" s="168"/>
      <c r="JZP4" s="168"/>
      <c r="JZQ4" s="168"/>
      <c r="JZR4" s="168"/>
      <c r="JZS4" s="168"/>
      <c r="JZT4" s="168"/>
      <c r="JZU4" s="168"/>
      <c r="JZV4" s="168"/>
      <c r="JZW4" s="168"/>
      <c r="JZX4" s="168"/>
      <c r="JZY4" s="168"/>
      <c r="JZZ4" s="168"/>
      <c r="KAA4" s="168"/>
      <c r="KAB4" s="168"/>
      <c r="KAC4" s="168"/>
      <c r="KAD4" s="168"/>
      <c r="KAE4" s="168"/>
      <c r="KAF4" s="168"/>
      <c r="KAG4" s="168"/>
      <c r="KAH4" s="168"/>
      <c r="KAI4" s="168"/>
      <c r="KAJ4" s="168"/>
      <c r="KAK4" s="168"/>
      <c r="KAL4" s="168"/>
      <c r="KAM4" s="168"/>
      <c r="KAN4" s="168"/>
      <c r="KAO4" s="168"/>
      <c r="KAP4" s="168"/>
      <c r="KAQ4" s="168"/>
      <c r="KAR4" s="168"/>
      <c r="KAS4" s="168"/>
      <c r="KAT4" s="168"/>
      <c r="KAU4" s="168"/>
      <c r="KAV4" s="168"/>
      <c r="KAW4" s="168"/>
      <c r="KAX4" s="168"/>
      <c r="KAY4" s="168"/>
      <c r="KAZ4" s="168"/>
      <c r="KBA4" s="168"/>
      <c r="KBB4" s="168"/>
      <c r="KBC4" s="168"/>
      <c r="KBD4" s="168"/>
      <c r="KBE4" s="168"/>
      <c r="KBF4" s="168"/>
      <c r="KBG4" s="168"/>
      <c r="KBH4" s="168"/>
      <c r="KBI4" s="168"/>
      <c r="KBJ4" s="168"/>
      <c r="KBK4" s="168"/>
      <c r="KBL4" s="168"/>
      <c r="KBM4" s="168"/>
      <c r="KBN4" s="168"/>
      <c r="KBO4" s="168"/>
      <c r="KBP4" s="168"/>
      <c r="KBQ4" s="168"/>
      <c r="KBR4" s="168"/>
      <c r="KBS4" s="168"/>
      <c r="KBT4" s="168"/>
      <c r="KBU4" s="168"/>
      <c r="KBV4" s="168"/>
      <c r="KBW4" s="168"/>
      <c r="KBX4" s="168"/>
      <c r="KBY4" s="168"/>
      <c r="KBZ4" s="168"/>
      <c r="KCA4" s="168"/>
      <c r="KCB4" s="168"/>
      <c r="KCC4" s="168"/>
      <c r="KCD4" s="168"/>
      <c r="KCE4" s="168"/>
      <c r="KCF4" s="168"/>
      <c r="KCG4" s="168"/>
      <c r="KCH4" s="168"/>
      <c r="KCI4" s="168"/>
      <c r="KCJ4" s="168"/>
      <c r="KCK4" s="168"/>
      <c r="KCL4" s="168"/>
      <c r="KCM4" s="168"/>
      <c r="KCN4" s="168"/>
      <c r="KCO4" s="168"/>
      <c r="KCP4" s="168"/>
      <c r="KCQ4" s="168"/>
      <c r="KCR4" s="168"/>
      <c r="KCS4" s="168"/>
      <c r="KCT4" s="168"/>
      <c r="KCU4" s="168"/>
      <c r="KCV4" s="168"/>
      <c r="KCW4" s="168"/>
      <c r="KCX4" s="168"/>
      <c r="KCY4" s="168"/>
      <c r="KCZ4" s="168"/>
      <c r="KDA4" s="168"/>
      <c r="KDB4" s="168"/>
      <c r="KDC4" s="168"/>
      <c r="KDD4" s="168"/>
      <c r="KDE4" s="168"/>
      <c r="KDF4" s="168"/>
      <c r="KDG4" s="168"/>
      <c r="KDH4" s="168"/>
      <c r="KDI4" s="168"/>
      <c r="KDJ4" s="168"/>
      <c r="KDK4" s="168"/>
      <c r="KDL4" s="168"/>
      <c r="KDM4" s="168"/>
      <c r="KDN4" s="168"/>
      <c r="KDO4" s="168"/>
      <c r="KDP4" s="168"/>
      <c r="KDQ4" s="168"/>
      <c r="KDR4" s="168"/>
      <c r="KDS4" s="168"/>
      <c r="KDT4" s="168"/>
      <c r="KDU4" s="168"/>
      <c r="KDV4" s="168"/>
      <c r="KDW4" s="168"/>
      <c r="KDX4" s="168"/>
      <c r="KDY4" s="168"/>
      <c r="KDZ4" s="168"/>
      <c r="KEA4" s="168"/>
      <c r="KEB4" s="168"/>
      <c r="KEC4" s="168"/>
      <c r="KED4" s="168"/>
      <c r="KEE4" s="168"/>
      <c r="KEF4" s="168"/>
      <c r="KEG4" s="168"/>
      <c r="KEH4" s="168"/>
      <c r="KEI4" s="168"/>
      <c r="KEJ4" s="168"/>
      <c r="KEK4" s="168"/>
      <c r="KEL4" s="168"/>
      <c r="KEM4" s="168"/>
      <c r="KEN4" s="168"/>
      <c r="KEO4" s="168"/>
      <c r="KEP4" s="168"/>
      <c r="KEQ4" s="168"/>
      <c r="KER4" s="168"/>
      <c r="KES4" s="168"/>
      <c r="KET4" s="168"/>
      <c r="KEU4" s="168"/>
      <c r="KEV4" s="168"/>
      <c r="KEW4" s="168"/>
      <c r="KEX4" s="168"/>
      <c r="KEY4" s="168"/>
      <c r="KEZ4" s="168"/>
      <c r="KFA4" s="168"/>
      <c r="KFB4" s="168"/>
      <c r="KFC4" s="168"/>
      <c r="KFD4" s="168"/>
      <c r="KFE4" s="168"/>
      <c r="KFF4" s="168"/>
      <c r="KFG4" s="168"/>
      <c r="KFH4" s="168"/>
      <c r="KFI4" s="168"/>
      <c r="KFJ4" s="168"/>
      <c r="KFK4" s="168"/>
      <c r="KFL4" s="168"/>
      <c r="KFM4" s="168"/>
      <c r="KFN4" s="168"/>
      <c r="KFO4" s="168"/>
      <c r="KFP4" s="168"/>
      <c r="KFQ4" s="168"/>
      <c r="KFR4" s="168"/>
      <c r="KFS4" s="168"/>
      <c r="KFT4" s="168"/>
      <c r="KFU4" s="168"/>
      <c r="KFV4" s="168"/>
      <c r="KFW4" s="168"/>
      <c r="KFX4" s="168"/>
      <c r="KFY4" s="168"/>
      <c r="KFZ4" s="168"/>
      <c r="KGA4" s="168"/>
      <c r="KGB4" s="168"/>
      <c r="KGC4" s="168"/>
      <c r="KGD4" s="168"/>
      <c r="KGE4" s="168"/>
      <c r="KGF4" s="168"/>
      <c r="KGG4" s="168"/>
      <c r="KGH4" s="168"/>
      <c r="KGI4" s="168"/>
      <c r="KGJ4" s="168"/>
      <c r="KGK4" s="168"/>
      <c r="KGL4" s="168"/>
      <c r="KGM4" s="168"/>
      <c r="KGN4" s="168"/>
      <c r="KGO4" s="168"/>
      <c r="KGP4" s="168"/>
      <c r="KGQ4" s="168"/>
      <c r="KGR4" s="168"/>
      <c r="KGS4" s="168"/>
      <c r="KGT4" s="168"/>
      <c r="KGU4" s="168"/>
      <c r="KGV4" s="168"/>
      <c r="KGW4" s="168"/>
      <c r="KGX4" s="168"/>
      <c r="KGY4" s="168"/>
      <c r="KGZ4" s="168"/>
      <c r="KHA4" s="168"/>
      <c r="KHB4" s="168"/>
      <c r="KHC4" s="168"/>
      <c r="KHD4" s="168"/>
      <c r="KHE4" s="168"/>
      <c r="KHF4" s="168"/>
      <c r="KHG4" s="168"/>
      <c r="KHH4" s="168"/>
      <c r="KHI4" s="168"/>
      <c r="KHJ4" s="168"/>
      <c r="KHK4" s="168"/>
      <c r="KHL4" s="168"/>
      <c r="KHM4" s="168"/>
      <c r="KHN4" s="168"/>
      <c r="KHO4" s="168"/>
      <c r="KHP4" s="168"/>
      <c r="KHQ4" s="168"/>
      <c r="KHR4" s="168"/>
      <c r="KHS4" s="168"/>
      <c r="KHT4" s="168"/>
      <c r="KHU4" s="168"/>
      <c r="KHV4" s="168"/>
      <c r="KHW4" s="168"/>
      <c r="KHX4" s="168"/>
      <c r="KHY4" s="168"/>
      <c r="KHZ4" s="168"/>
      <c r="KIA4" s="168"/>
      <c r="KIB4" s="168"/>
      <c r="KIC4" s="168"/>
      <c r="KID4" s="168"/>
      <c r="KIE4" s="168"/>
      <c r="KIF4" s="168"/>
      <c r="KIG4" s="168"/>
      <c r="KIH4" s="168"/>
      <c r="KII4" s="168"/>
      <c r="KIJ4" s="168"/>
      <c r="KIK4" s="168"/>
      <c r="KIL4" s="168"/>
      <c r="KIM4" s="168"/>
      <c r="KIN4" s="168"/>
      <c r="KIO4" s="168"/>
      <c r="KIP4" s="168"/>
      <c r="KIQ4" s="168"/>
      <c r="KIR4" s="168"/>
      <c r="KIS4" s="168"/>
      <c r="KIT4" s="168"/>
      <c r="KIU4" s="168"/>
      <c r="KIV4" s="168"/>
      <c r="KIW4" s="168"/>
      <c r="KIX4" s="168"/>
      <c r="KIY4" s="168"/>
      <c r="KIZ4" s="168"/>
      <c r="KJA4" s="168"/>
      <c r="KJB4" s="168"/>
      <c r="KJC4" s="168"/>
      <c r="KJD4" s="168"/>
      <c r="KJE4" s="168"/>
      <c r="KJF4" s="168"/>
      <c r="KJG4" s="168"/>
      <c r="KJH4" s="168"/>
      <c r="KJI4" s="168"/>
      <c r="KJJ4" s="168"/>
      <c r="KJK4" s="168"/>
      <c r="KJL4" s="168"/>
      <c r="KJM4" s="168"/>
      <c r="KJN4" s="168"/>
      <c r="KJO4" s="168"/>
      <c r="KJP4" s="168"/>
      <c r="KJQ4" s="168"/>
      <c r="KJR4" s="168"/>
      <c r="KJS4" s="168"/>
      <c r="KJT4" s="168"/>
      <c r="KJU4" s="168"/>
      <c r="KJV4" s="168"/>
      <c r="KJW4" s="168"/>
      <c r="KJX4" s="168"/>
      <c r="KJY4" s="168"/>
      <c r="KJZ4" s="168"/>
      <c r="KKA4" s="168"/>
      <c r="KKB4" s="168"/>
      <c r="KKC4" s="168"/>
      <c r="KKD4" s="168"/>
      <c r="KKE4" s="168"/>
      <c r="KKF4" s="168"/>
      <c r="KKG4" s="168"/>
      <c r="KKH4" s="168"/>
      <c r="KKI4" s="168"/>
      <c r="KKJ4" s="168"/>
      <c r="KKK4" s="168"/>
      <c r="KKL4" s="168"/>
      <c r="KKM4" s="168"/>
      <c r="KKN4" s="168"/>
      <c r="KKO4" s="168"/>
      <c r="KKP4" s="168"/>
      <c r="KKQ4" s="168"/>
      <c r="KKR4" s="168"/>
      <c r="KKS4" s="168"/>
      <c r="KKT4" s="168"/>
      <c r="KKU4" s="168"/>
      <c r="KKV4" s="168"/>
      <c r="KKW4" s="168"/>
      <c r="KKX4" s="168"/>
      <c r="KKY4" s="168"/>
      <c r="KKZ4" s="168"/>
      <c r="KLA4" s="168"/>
      <c r="KLB4" s="168"/>
      <c r="KLC4" s="168"/>
      <c r="KLD4" s="168"/>
      <c r="KLE4" s="168"/>
      <c r="KLF4" s="168"/>
      <c r="KLG4" s="168"/>
      <c r="KLH4" s="168"/>
      <c r="KLI4" s="168"/>
      <c r="KLJ4" s="168"/>
      <c r="KLK4" s="168"/>
      <c r="KLL4" s="168"/>
      <c r="KLM4" s="168"/>
      <c r="KLN4" s="168"/>
      <c r="KLO4" s="168"/>
      <c r="KLP4" s="168"/>
      <c r="KLQ4" s="168"/>
      <c r="KLR4" s="168"/>
      <c r="KLS4" s="168"/>
      <c r="KLT4" s="168"/>
      <c r="KLU4" s="168"/>
      <c r="KLV4" s="168"/>
      <c r="KLW4" s="168"/>
      <c r="KLX4" s="168"/>
      <c r="KLY4" s="168"/>
      <c r="KLZ4" s="168"/>
      <c r="KMA4" s="168"/>
      <c r="KMB4" s="168"/>
      <c r="KMC4" s="168"/>
      <c r="KMD4" s="168"/>
      <c r="KME4" s="168"/>
      <c r="KMF4" s="168"/>
      <c r="KMG4" s="168"/>
      <c r="KMH4" s="168"/>
      <c r="KMI4" s="168"/>
      <c r="KMJ4" s="168"/>
      <c r="KMK4" s="168"/>
      <c r="KML4" s="168"/>
      <c r="KMM4" s="168"/>
      <c r="KMN4" s="168"/>
      <c r="KMO4" s="168"/>
      <c r="KMP4" s="168"/>
      <c r="KMQ4" s="168"/>
      <c r="KMR4" s="168"/>
      <c r="KMS4" s="168"/>
      <c r="KMT4" s="168"/>
      <c r="KMU4" s="168"/>
      <c r="KMV4" s="168"/>
      <c r="KMW4" s="168"/>
      <c r="KMX4" s="168"/>
      <c r="KMY4" s="168"/>
      <c r="KMZ4" s="168"/>
      <c r="KNA4" s="168"/>
      <c r="KNB4" s="168"/>
      <c r="KNC4" s="168"/>
      <c r="KND4" s="168"/>
      <c r="KNE4" s="168"/>
      <c r="KNF4" s="168"/>
      <c r="KNG4" s="168"/>
      <c r="KNH4" s="168"/>
      <c r="KNI4" s="168"/>
      <c r="KNJ4" s="168"/>
      <c r="KNK4" s="168"/>
      <c r="KNL4" s="168"/>
      <c r="KNM4" s="168"/>
      <c r="KNN4" s="168"/>
      <c r="KNO4" s="168"/>
      <c r="KNP4" s="168"/>
      <c r="KNQ4" s="168"/>
      <c r="KNR4" s="168"/>
      <c r="KNS4" s="168"/>
      <c r="KNT4" s="168"/>
      <c r="KNU4" s="168"/>
      <c r="KNV4" s="168"/>
      <c r="KNW4" s="168"/>
      <c r="KNX4" s="168"/>
      <c r="KNY4" s="168"/>
      <c r="KNZ4" s="168"/>
      <c r="KOA4" s="168"/>
      <c r="KOB4" s="168"/>
      <c r="KOC4" s="168"/>
      <c r="KOD4" s="168"/>
      <c r="KOE4" s="168"/>
      <c r="KOF4" s="168"/>
      <c r="KOG4" s="168"/>
      <c r="KOH4" s="168"/>
      <c r="KOI4" s="168"/>
      <c r="KOJ4" s="168"/>
      <c r="KOK4" s="168"/>
      <c r="KOL4" s="168"/>
      <c r="KOM4" s="168"/>
      <c r="KON4" s="168"/>
      <c r="KOO4" s="168"/>
      <c r="KOP4" s="168"/>
      <c r="KOQ4" s="168"/>
      <c r="KOR4" s="168"/>
      <c r="KOS4" s="168"/>
      <c r="KOT4" s="168"/>
      <c r="KOU4" s="168"/>
      <c r="KOV4" s="168"/>
      <c r="KOW4" s="168"/>
      <c r="KOX4" s="168"/>
      <c r="KOY4" s="168"/>
      <c r="KOZ4" s="168"/>
      <c r="KPA4" s="168"/>
      <c r="KPB4" s="168"/>
      <c r="KPC4" s="168"/>
      <c r="KPD4" s="168"/>
      <c r="KPE4" s="168"/>
      <c r="KPF4" s="168"/>
      <c r="KPG4" s="168"/>
      <c r="KPH4" s="168"/>
      <c r="KPI4" s="168"/>
      <c r="KPJ4" s="168"/>
      <c r="KPK4" s="168"/>
      <c r="KPL4" s="168"/>
      <c r="KPM4" s="168"/>
      <c r="KPN4" s="168"/>
      <c r="KPO4" s="168"/>
      <c r="KPP4" s="168"/>
      <c r="KPQ4" s="168"/>
      <c r="KPR4" s="168"/>
      <c r="KPS4" s="168"/>
      <c r="KPT4" s="168"/>
      <c r="KPU4" s="168"/>
      <c r="KPV4" s="168"/>
      <c r="KPW4" s="168"/>
      <c r="KPX4" s="168"/>
      <c r="KPY4" s="168"/>
      <c r="KPZ4" s="168"/>
      <c r="KQA4" s="168"/>
      <c r="KQB4" s="168"/>
      <c r="KQC4" s="168"/>
      <c r="KQD4" s="168"/>
      <c r="KQE4" s="168"/>
      <c r="KQF4" s="168"/>
      <c r="KQG4" s="168"/>
      <c r="KQH4" s="168"/>
      <c r="KQI4" s="168"/>
      <c r="KQJ4" s="168"/>
      <c r="KQK4" s="168"/>
      <c r="KQL4" s="168"/>
      <c r="KQM4" s="168"/>
      <c r="KQN4" s="168"/>
      <c r="KQO4" s="168"/>
      <c r="KQP4" s="168"/>
      <c r="KQQ4" s="168"/>
      <c r="KQR4" s="168"/>
      <c r="KQS4" s="168"/>
      <c r="KQT4" s="168"/>
      <c r="KQU4" s="168"/>
      <c r="KQV4" s="168"/>
      <c r="KQW4" s="168"/>
      <c r="KQX4" s="168"/>
      <c r="KQY4" s="168"/>
      <c r="KQZ4" s="168"/>
      <c r="KRA4" s="168"/>
      <c r="KRB4" s="168"/>
      <c r="KRC4" s="168"/>
      <c r="KRD4" s="168"/>
      <c r="KRE4" s="168"/>
      <c r="KRF4" s="168"/>
      <c r="KRG4" s="168"/>
      <c r="KRH4" s="168"/>
      <c r="KRI4" s="168"/>
      <c r="KRJ4" s="168"/>
      <c r="KRK4" s="168"/>
      <c r="KRL4" s="168"/>
      <c r="KRM4" s="168"/>
      <c r="KRN4" s="168"/>
      <c r="KRO4" s="168"/>
      <c r="KRP4" s="168"/>
      <c r="KRQ4" s="168"/>
      <c r="KRR4" s="168"/>
      <c r="KRS4" s="168"/>
      <c r="KRT4" s="168"/>
      <c r="KRU4" s="168"/>
      <c r="KRV4" s="168"/>
      <c r="KRW4" s="168"/>
      <c r="KRX4" s="168"/>
      <c r="KRY4" s="168"/>
      <c r="KRZ4" s="168"/>
      <c r="KSA4" s="168"/>
      <c r="KSB4" s="168"/>
      <c r="KSC4" s="168"/>
      <c r="KSD4" s="168"/>
      <c r="KSE4" s="168"/>
      <c r="KSF4" s="168"/>
      <c r="KSG4" s="168"/>
      <c r="KSH4" s="168"/>
      <c r="KSI4" s="168"/>
      <c r="KSJ4" s="168"/>
      <c r="KSK4" s="168"/>
      <c r="KSL4" s="168"/>
      <c r="KSM4" s="168"/>
      <c r="KSN4" s="168"/>
      <c r="KSO4" s="168"/>
      <c r="KSP4" s="168"/>
      <c r="KSQ4" s="168"/>
      <c r="KSR4" s="168"/>
      <c r="KSS4" s="168"/>
      <c r="KST4" s="168"/>
      <c r="KSU4" s="168"/>
      <c r="KSV4" s="168"/>
      <c r="KSW4" s="168"/>
      <c r="KSX4" s="168"/>
      <c r="KSY4" s="168"/>
      <c r="KSZ4" s="168"/>
      <c r="KTA4" s="168"/>
      <c r="KTB4" s="168"/>
      <c r="KTC4" s="168"/>
      <c r="KTD4" s="168"/>
      <c r="KTE4" s="168"/>
      <c r="KTF4" s="168"/>
      <c r="KTG4" s="168"/>
      <c r="KTH4" s="168"/>
      <c r="KTI4" s="168"/>
      <c r="KTJ4" s="168"/>
      <c r="KTK4" s="168"/>
      <c r="KTL4" s="168"/>
      <c r="KTM4" s="168"/>
      <c r="KTN4" s="168"/>
      <c r="KTO4" s="168"/>
      <c r="KTP4" s="168"/>
      <c r="KTQ4" s="168"/>
      <c r="KTR4" s="168"/>
      <c r="KTS4" s="168"/>
      <c r="KTT4" s="168"/>
      <c r="KTU4" s="168"/>
      <c r="KTV4" s="168"/>
      <c r="KTW4" s="168"/>
      <c r="KTX4" s="168"/>
      <c r="KTY4" s="168"/>
      <c r="KTZ4" s="168"/>
      <c r="KUA4" s="168"/>
      <c r="KUB4" s="168"/>
      <c r="KUC4" s="168"/>
      <c r="KUD4" s="168"/>
      <c r="KUE4" s="168"/>
      <c r="KUF4" s="168"/>
      <c r="KUG4" s="168"/>
      <c r="KUH4" s="168"/>
      <c r="KUI4" s="168"/>
      <c r="KUJ4" s="168"/>
      <c r="KUK4" s="168"/>
      <c r="KUL4" s="168"/>
      <c r="KUM4" s="168"/>
      <c r="KUN4" s="168"/>
      <c r="KUO4" s="168"/>
      <c r="KUP4" s="168"/>
      <c r="KUQ4" s="168"/>
      <c r="KUR4" s="168"/>
      <c r="KUS4" s="168"/>
      <c r="KUT4" s="168"/>
      <c r="KUU4" s="168"/>
      <c r="KUV4" s="168"/>
      <c r="KUW4" s="168"/>
      <c r="KUX4" s="168"/>
      <c r="KUY4" s="168"/>
      <c r="KUZ4" s="168"/>
      <c r="KVA4" s="168"/>
      <c r="KVB4" s="168"/>
      <c r="KVC4" s="168"/>
      <c r="KVD4" s="168"/>
      <c r="KVE4" s="168"/>
      <c r="KVF4" s="168"/>
      <c r="KVG4" s="168"/>
      <c r="KVH4" s="168"/>
      <c r="KVI4" s="168"/>
      <c r="KVJ4" s="168"/>
      <c r="KVK4" s="168"/>
      <c r="KVL4" s="168"/>
      <c r="KVM4" s="168"/>
      <c r="KVN4" s="168"/>
      <c r="KVO4" s="168"/>
      <c r="KVP4" s="168"/>
      <c r="KVQ4" s="168"/>
      <c r="KVR4" s="168"/>
      <c r="KVS4" s="168"/>
      <c r="KVT4" s="168"/>
      <c r="KVU4" s="168"/>
      <c r="KVV4" s="168"/>
      <c r="KVW4" s="168"/>
      <c r="KVX4" s="168"/>
      <c r="KVY4" s="168"/>
      <c r="KVZ4" s="168"/>
      <c r="KWA4" s="168"/>
      <c r="KWB4" s="168"/>
      <c r="KWC4" s="168"/>
      <c r="KWD4" s="168"/>
      <c r="KWE4" s="168"/>
      <c r="KWF4" s="168"/>
      <c r="KWG4" s="168"/>
      <c r="KWH4" s="168"/>
      <c r="KWI4" s="168"/>
      <c r="KWJ4" s="168"/>
      <c r="KWK4" s="168"/>
      <c r="KWL4" s="168"/>
      <c r="KWM4" s="168"/>
      <c r="KWN4" s="168"/>
      <c r="KWO4" s="168"/>
      <c r="KWP4" s="168"/>
      <c r="KWQ4" s="168"/>
      <c r="KWR4" s="168"/>
      <c r="KWS4" s="168"/>
      <c r="KWT4" s="168"/>
      <c r="KWU4" s="168"/>
      <c r="KWV4" s="168"/>
      <c r="KWW4" s="168"/>
      <c r="KWX4" s="168"/>
      <c r="KWY4" s="168"/>
      <c r="KWZ4" s="168"/>
      <c r="KXA4" s="168"/>
      <c r="KXB4" s="168"/>
      <c r="KXC4" s="168"/>
      <c r="KXD4" s="168"/>
      <c r="KXE4" s="168"/>
      <c r="KXF4" s="168"/>
      <c r="KXG4" s="168"/>
      <c r="KXH4" s="168"/>
      <c r="KXI4" s="168"/>
      <c r="KXJ4" s="168"/>
      <c r="KXK4" s="168"/>
      <c r="KXL4" s="168"/>
      <c r="KXM4" s="168"/>
      <c r="KXN4" s="168"/>
      <c r="KXO4" s="168"/>
      <c r="KXP4" s="168"/>
      <c r="KXQ4" s="168"/>
      <c r="KXR4" s="168"/>
      <c r="KXS4" s="168"/>
      <c r="KXT4" s="168"/>
      <c r="KXU4" s="168"/>
      <c r="KXV4" s="168"/>
      <c r="KXW4" s="168"/>
      <c r="KXX4" s="168"/>
      <c r="KXY4" s="168"/>
      <c r="KXZ4" s="168"/>
      <c r="KYA4" s="168"/>
      <c r="KYB4" s="168"/>
      <c r="KYC4" s="168"/>
      <c r="KYD4" s="168"/>
      <c r="KYE4" s="168"/>
      <c r="KYF4" s="168"/>
      <c r="KYG4" s="168"/>
      <c r="KYH4" s="168"/>
      <c r="KYI4" s="168"/>
      <c r="KYJ4" s="168"/>
      <c r="KYK4" s="168"/>
      <c r="KYL4" s="168"/>
      <c r="KYM4" s="168"/>
      <c r="KYN4" s="168"/>
      <c r="KYO4" s="168"/>
      <c r="KYP4" s="168"/>
      <c r="KYQ4" s="168"/>
      <c r="KYR4" s="168"/>
      <c r="KYS4" s="168"/>
      <c r="KYT4" s="168"/>
      <c r="KYU4" s="168"/>
      <c r="KYV4" s="168"/>
      <c r="KYW4" s="168"/>
      <c r="KYX4" s="168"/>
      <c r="KYY4" s="168"/>
      <c r="KYZ4" s="168"/>
      <c r="KZA4" s="168"/>
      <c r="KZB4" s="168"/>
      <c r="KZC4" s="168"/>
      <c r="KZD4" s="168"/>
      <c r="KZE4" s="168"/>
      <c r="KZF4" s="168"/>
      <c r="KZG4" s="168"/>
      <c r="KZH4" s="168"/>
      <c r="KZI4" s="168"/>
      <c r="KZJ4" s="168"/>
      <c r="KZK4" s="168"/>
      <c r="KZL4" s="168"/>
      <c r="KZM4" s="168"/>
      <c r="KZN4" s="168"/>
      <c r="KZO4" s="168"/>
      <c r="KZP4" s="168"/>
      <c r="KZQ4" s="168"/>
      <c r="KZR4" s="168"/>
      <c r="KZS4" s="168"/>
      <c r="KZT4" s="168"/>
      <c r="KZU4" s="168"/>
      <c r="KZV4" s="168"/>
      <c r="KZW4" s="168"/>
      <c r="KZX4" s="168"/>
      <c r="KZY4" s="168"/>
      <c r="KZZ4" s="168"/>
      <c r="LAA4" s="168"/>
      <c r="LAB4" s="168"/>
      <c r="LAC4" s="168"/>
      <c r="LAD4" s="168"/>
      <c r="LAE4" s="168"/>
      <c r="LAF4" s="168"/>
      <c r="LAG4" s="168"/>
      <c r="LAH4" s="168"/>
      <c r="LAI4" s="168"/>
      <c r="LAJ4" s="168"/>
      <c r="LAK4" s="168"/>
      <c r="LAL4" s="168"/>
      <c r="LAM4" s="168"/>
      <c r="LAN4" s="168"/>
      <c r="LAO4" s="168"/>
      <c r="LAP4" s="168"/>
      <c r="LAQ4" s="168"/>
      <c r="LAR4" s="168"/>
      <c r="LAS4" s="168"/>
      <c r="LAT4" s="168"/>
      <c r="LAU4" s="168"/>
      <c r="LAV4" s="168"/>
      <c r="LAW4" s="168"/>
      <c r="LAX4" s="168"/>
      <c r="LAY4" s="168"/>
      <c r="LAZ4" s="168"/>
      <c r="LBA4" s="168"/>
      <c r="LBB4" s="168"/>
      <c r="LBC4" s="168"/>
      <c r="LBD4" s="168"/>
      <c r="LBE4" s="168"/>
      <c r="LBF4" s="168"/>
      <c r="LBG4" s="168"/>
      <c r="LBH4" s="168"/>
      <c r="LBI4" s="168"/>
      <c r="LBJ4" s="168"/>
      <c r="LBK4" s="168"/>
      <c r="LBL4" s="168"/>
      <c r="LBM4" s="168"/>
      <c r="LBN4" s="168"/>
      <c r="LBO4" s="168"/>
      <c r="LBP4" s="168"/>
      <c r="LBQ4" s="168"/>
      <c r="LBR4" s="168"/>
      <c r="LBS4" s="168"/>
      <c r="LBT4" s="168"/>
      <c r="LBU4" s="168"/>
      <c r="LBV4" s="168"/>
      <c r="LBW4" s="168"/>
      <c r="LBX4" s="168"/>
      <c r="LBY4" s="168"/>
      <c r="LBZ4" s="168"/>
      <c r="LCA4" s="168"/>
      <c r="LCB4" s="168"/>
      <c r="LCC4" s="168"/>
      <c r="LCD4" s="168"/>
      <c r="LCE4" s="168"/>
      <c r="LCF4" s="168"/>
      <c r="LCG4" s="168"/>
      <c r="LCH4" s="168"/>
      <c r="LCI4" s="168"/>
      <c r="LCJ4" s="168"/>
      <c r="LCK4" s="168"/>
      <c r="LCL4" s="168"/>
      <c r="LCM4" s="168"/>
      <c r="LCN4" s="168"/>
      <c r="LCO4" s="168"/>
      <c r="LCP4" s="168"/>
      <c r="LCQ4" s="168"/>
      <c r="LCR4" s="168"/>
      <c r="LCS4" s="168"/>
      <c r="LCT4" s="168"/>
      <c r="LCU4" s="168"/>
      <c r="LCV4" s="168"/>
      <c r="LCW4" s="168"/>
      <c r="LCX4" s="168"/>
      <c r="LCY4" s="168"/>
      <c r="LCZ4" s="168"/>
      <c r="LDA4" s="168"/>
      <c r="LDB4" s="168"/>
      <c r="LDC4" s="168"/>
      <c r="LDD4" s="168"/>
      <c r="LDE4" s="168"/>
      <c r="LDF4" s="168"/>
      <c r="LDG4" s="168"/>
      <c r="LDH4" s="168"/>
      <c r="LDI4" s="168"/>
      <c r="LDJ4" s="168"/>
      <c r="LDK4" s="168"/>
      <c r="LDL4" s="168"/>
      <c r="LDM4" s="168"/>
      <c r="LDN4" s="168"/>
      <c r="LDO4" s="168"/>
      <c r="LDP4" s="168"/>
      <c r="LDQ4" s="168"/>
      <c r="LDR4" s="168"/>
      <c r="LDS4" s="168"/>
      <c r="LDT4" s="168"/>
      <c r="LDU4" s="168"/>
      <c r="LDV4" s="168"/>
      <c r="LDW4" s="168"/>
      <c r="LDX4" s="168"/>
      <c r="LDY4" s="168"/>
      <c r="LDZ4" s="168"/>
      <c r="LEA4" s="168"/>
      <c r="LEB4" s="168"/>
      <c r="LEC4" s="168"/>
      <c r="LED4" s="168"/>
      <c r="LEE4" s="168"/>
      <c r="LEF4" s="168"/>
      <c r="LEG4" s="168"/>
      <c r="LEH4" s="168"/>
      <c r="LEI4" s="168"/>
      <c r="LEJ4" s="168"/>
      <c r="LEK4" s="168"/>
      <c r="LEL4" s="168"/>
      <c r="LEM4" s="168"/>
      <c r="LEN4" s="168"/>
      <c r="LEO4" s="168"/>
      <c r="LEP4" s="168"/>
      <c r="LEQ4" s="168"/>
      <c r="LER4" s="168"/>
      <c r="LES4" s="168"/>
      <c r="LET4" s="168"/>
      <c r="LEU4" s="168"/>
      <c r="LEV4" s="168"/>
      <c r="LEW4" s="168"/>
      <c r="LEX4" s="168"/>
      <c r="LEY4" s="168"/>
      <c r="LEZ4" s="168"/>
      <c r="LFA4" s="168"/>
      <c r="LFB4" s="168"/>
      <c r="LFC4" s="168"/>
      <c r="LFD4" s="168"/>
      <c r="LFE4" s="168"/>
      <c r="LFF4" s="168"/>
      <c r="LFG4" s="168"/>
      <c r="LFH4" s="168"/>
      <c r="LFI4" s="168"/>
      <c r="LFJ4" s="168"/>
      <c r="LFK4" s="168"/>
      <c r="LFL4" s="168"/>
      <c r="LFM4" s="168"/>
      <c r="LFN4" s="168"/>
      <c r="LFO4" s="168"/>
      <c r="LFP4" s="168"/>
      <c r="LFQ4" s="168"/>
      <c r="LFR4" s="168"/>
      <c r="LFS4" s="168"/>
      <c r="LFT4" s="168"/>
      <c r="LFU4" s="168"/>
      <c r="LFV4" s="168"/>
      <c r="LFW4" s="168"/>
      <c r="LFX4" s="168"/>
      <c r="LFY4" s="168"/>
      <c r="LFZ4" s="168"/>
      <c r="LGA4" s="168"/>
      <c r="LGB4" s="168"/>
      <c r="LGC4" s="168"/>
      <c r="LGD4" s="168"/>
      <c r="LGE4" s="168"/>
      <c r="LGF4" s="168"/>
      <c r="LGG4" s="168"/>
      <c r="LGH4" s="168"/>
      <c r="LGI4" s="168"/>
      <c r="LGJ4" s="168"/>
      <c r="LGK4" s="168"/>
      <c r="LGL4" s="168"/>
      <c r="LGM4" s="168"/>
      <c r="LGN4" s="168"/>
      <c r="LGO4" s="168"/>
      <c r="LGP4" s="168"/>
      <c r="LGQ4" s="168"/>
      <c r="LGR4" s="168"/>
      <c r="LGS4" s="168"/>
      <c r="LGT4" s="168"/>
      <c r="LGU4" s="168"/>
      <c r="LGV4" s="168"/>
      <c r="LGW4" s="168"/>
      <c r="LGX4" s="168"/>
      <c r="LGY4" s="168"/>
      <c r="LGZ4" s="168"/>
      <c r="LHA4" s="168"/>
      <c r="LHB4" s="168"/>
      <c r="LHC4" s="168"/>
      <c r="LHD4" s="168"/>
      <c r="LHE4" s="168"/>
      <c r="LHF4" s="168"/>
      <c r="LHG4" s="168"/>
      <c r="LHH4" s="168"/>
      <c r="LHI4" s="168"/>
      <c r="LHJ4" s="168"/>
      <c r="LHK4" s="168"/>
      <c r="LHL4" s="168"/>
      <c r="LHM4" s="168"/>
      <c r="LHN4" s="168"/>
      <c r="LHO4" s="168"/>
      <c r="LHP4" s="168"/>
      <c r="LHQ4" s="168"/>
      <c r="LHR4" s="168"/>
      <c r="LHS4" s="168"/>
      <c r="LHT4" s="168"/>
      <c r="LHU4" s="168"/>
      <c r="LHV4" s="168"/>
      <c r="LHW4" s="168"/>
      <c r="LHX4" s="168"/>
      <c r="LHY4" s="168"/>
      <c r="LHZ4" s="168"/>
      <c r="LIA4" s="168"/>
      <c r="LIB4" s="168"/>
      <c r="LIC4" s="168"/>
      <c r="LID4" s="168"/>
      <c r="LIE4" s="168"/>
      <c r="LIF4" s="168"/>
      <c r="LIG4" s="168"/>
      <c r="LIH4" s="168"/>
      <c r="LII4" s="168"/>
      <c r="LIJ4" s="168"/>
      <c r="LIK4" s="168"/>
      <c r="LIL4" s="168"/>
      <c r="LIM4" s="168"/>
      <c r="LIN4" s="168"/>
      <c r="LIO4" s="168"/>
      <c r="LIP4" s="168"/>
      <c r="LIQ4" s="168"/>
      <c r="LIR4" s="168"/>
      <c r="LIS4" s="168"/>
      <c r="LIT4" s="168"/>
      <c r="LIU4" s="168"/>
      <c r="LIV4" s="168"/>
      <c r="LIW4" s="168"/>
      <c r="LIX4" s="168"/>
      <c r="LIY4" s="168"/>
      <c r="LIZ4" s="168"/>
      <c r="LJA4" s="168"/>
      <c r="LJB4" s="168"/>
      <c r="LJC4" s="168"/>
      <c r="LJD4" s="168"/>
      <c r="LJE4" s="168"/>
      <c r="LJF4" s="168"/>
      <c r="LJG4" s="168"/>
      <c r="LJH4" s="168"/>
      <c r="LJI4" s="168"/>
      <c r="LJJ4" s="168"/>
      <c r="LJK4" s="168"/>
      <c r="LJL4" s="168"/>
      <c r="LJM4" s="168"/>
      <c r="LJN4" s="168"/>
      <c r="LJO4" s="168"/>
      <c r="LJP4" s="168"/>
      <c r="LJQ4" s="168"/>
      <c r="LJR4" s="168"/>
      <c r="LJS4" s="168"/>
      <c r="LJT4" s="168"/>
      <c r="LJU4" s="168"/>
      <c r="LJV4" s="168"/>
      <c r="LJW4" s="168"/>
      <c r="LJX4" s="168"/>
      <c r="LJY4" s="168"/>
      <c r="LJZ4" s="168"/>
      <c r="LKA4" s="168"/>
      <c r="LKB4" s="168"/>
      <c r="LKC4" s="168"/>
      <c r="LKD4" s="168"/>
      <c r="LKE4" s="168"/>
      <c r="LKF4" s="168"/>
      <c r="LKG4" s="168"/>
      <c r="LKH4" s="168"/>
      <c r="LKI4" s="168"/>
      <c r="LKJ4" s="168"/>
      <c r="LKK4" s="168"/>
      <c r="LKL4" s="168"/>
      <c r="LKM4" s="168"/>
      <c r="LKN4" s="168"/>
      <c r="LKO4" s="168"/>
      <c r="LKP4" s="168"/>
      <c r="LKQ4" s="168"/>
      <c r="LKR4" s="168"/>
      <c r="LKS4" s="168"/>
      <c r="LKT4" s="168"/>
      <c r="LKU4" s="168"/>
      <c r="LKV4" s="168"/>
      <c r="LKW4" s="168"/>
      <c r="LKX4" s="168"/>
      <c r="LKY4" s="168"/>
      <c r="LKZ4" s="168"/>
      <c r="LLA4" s="168"/>
      <c r="LLB4" s="168"/>
      <c r="LLC4" s="168"/>
      <c r="LLD4" s="168"/>
      <c r="LLE4" s="168"/>
      <c r="LLF4" s="168"/>
      <c r="LLG4" s="168"/>
      <c r="LLH4" s="168"/>
      <c r="LLI4" s="168"/>
      <c r="LLJ4" s="168"/>
      <c r="LLK4" s="168"/>
      <c r="LLL4" s="168"/>
      <c r="LLM4" s="168"/>
      <c r="LLN4" s="168"/>
      <c r="LLO4" s="168"/>
      <c r="LLP4" s="168"/>
      <c r="LLQ4" s="168"/>
      <c r="LLR4" s="168"/>
      <c r="LLS4" s="168"/>
      <c r="LLT4" s="168"/>
      <c r="LLU4" s="168"/>
      <c r="LLV4" s="168"/>
      <c r="LLW4" s="168"/>
      <c r="LLX4" s="168"/>
      <c r="LLY4" s="168"/>
      <c r="LLZ4" s="168"/>
      <c r="LMA4" s="168"/>
      <c r="LMB4" s="168"/>
      <c r="LMC4" s="168"/>
      <c r="LMD4" s="168"/>
      <c r="LME4" s="168"/>
      <c r="LMF4" s="168"/>
      <c r="LMG4" s="168"/>
      <c r="LMH4" s="168"/>
      <c r="LMI4" s="168"/>
      <c r="LMJ4" s="168"/>
      <c r="LMK4" s="168"/>
      <c r="LML4" s="168"/>
      <c r="LMM4" s="168"/>
      <c r="LMN4" s="168"/>
      <c r="LMO4" s="168"/>
      <c r="LMP4" s="168"/>
      <c r="LMQ4" s="168"/>
      <c r="LMR4" s="168"/>
      <c r="LMS4" s="168"/>
      <c r="LMT4" s="168"/>
      <c r="LMU4" s="168"/>
      <c r="LMV4" s="168"/>
      <c r="LMW4" s="168"/>
      <c r="LMX4" s="168"/>
      <c r="LMY4" s="168"/>
      <c r="LMZ4" s="168"/>
      <c r="LNA4" s="168"/>
      <c r="LNB4" s="168"/>
      <c r="LNC4" s="168"/>
      <c r="LND4" s="168"/>
      <c r="LNE4" s="168"/>
      <c r="LNF4" s="168"/>
      <c r="LNG4" s="168"/>
      <c r="LNH4" s="168"/>
      <c r="LNI4" s="168"/>
      <c r="LNJ4" s="168"/>
      <c r="LNK4" s="168"/>
      <c r="LNL4" s="168"/>
      <c r="LNM4" s="168"/>
      <c r="LNN4" s="168"/>
      <c r="LNO4" s="168"/>
      <c r="LNP4" s="168"/>
      <c r="LNQ4" s="168"/>
      <c r="LNR4" s="168"/>
      <c r="LNS4" s="168"/>
      <c r="LNT4" s="168"/>
      <c r="LNU4" s="168"/>
      <c r="LNV4" s="168"/>
      <c r="LNW4" s="168"/>
      <c r="LNX4" s="168"/>
      <c r="LNY4" s="168"/>
      <c r="LNZ4" s="168"/>
      <c r="LOA4" s="168"/>
      <c r="LOB4" s="168"/>
      <c r="LOC4" s="168"/>
      <c r="LOD4" s="168"/>
      <c r="LOE4" s="168"/>
      <c r="LOF4" s="168"/>
      <c r="LOG4" s="168"/>
      <c r="LOH4" s="168"/>
      <c r="LOI4" s="168"/>
      <c r="LOJ4" s="168"/>
      <c r="LOK4" s="168"/>
      <c r="LOL4" s="168"/>
      <c r="LOM4" s="168"/>
      <c r="LON4" s="168"/>
      <c r="LOO4" s="168"/>
      <c r="LOP4" s="168"/>
      <c r="LOQ4" s="168"/>
      <c r="LOR4" s="168"/>
      <c r="LOS4" s="168"/>
      <c r="LOT4" s="168"/>
      <c r="LOU4" s="168"/>
      <c r="LOV4" s="168"/>
      <c r="LOW4" s="168"/>
      <c r="LOX4" s="168"/>
      <c r="LOY4" s="168"/>
      <c r="LOZ4" s="168"/>
      <c r="LPA4" s="168"/>
      <c r="LPB4" s="168"/>
      <c r="LPC4" s="168"/>
      <c r="LPD4" s="168"/>
      <c r="LPE4" s="168"/>
      <c r="LPF4" s="168"/>
      <c r="LPG4" s="168"/>
      <c r="LPH4" s="168"/>
      <c r="LPI4" s="168"/>
      <c r="LPJ4" s="168"/>
      <c r="LPK4" s="168"/>
      <c r="LPL4" s="168"/>
      <c r="LPM4" s="168"/>
      <c r="LPN4" s="168"/>
      <c r="LPO4" s="168"/>
      <c r="LPP4" s="168"/>
      <c r="LPQ4" s="168"/>
      <c r="LPR4" s="168"/>
      <c r="LPS4" s="168"/>
      <c r="LPT4" s="168"/>
      <c r="LPU4" s="168"/>
      <c r="LPV4" s="168"/>
      <c r="LPW4" s="168"/>
      <c r="LPX4" s="168"/>
      <c r="LPY4" s="168"/>
      <c r="LPZ4" s="168"/>
      <c r="LQA4" s="168"/>
      <c r="LQB4" s="168"/>
      <c r="LQC4" s="168"/>
      <c r="LQD4" s="168"/>
      <c r="LQE4" s="168"/>
      <c r="LQF4" s="168"/>
      <c r="LQG4" s="168"/>
      <c r="LQH4" s="168"/>
      <c r="LQI4" s="168"/>
      <c r="LQJ4" s="168"/>
      <c r="LQK4" s="168"/>
      <c r="LQL4" s="168"/>
      <c r="LQM4" s="168"/>
      <c r="LQN4" s="168"/>
      <c r="LQO4" s="168"/>
      <c r="LQP4" s="168"/>
      <c r="LQQ4" s="168"/>
      <c r="LQR4" s="168"/>
      <c r="LQS4" s="168"/>
      <c r="LQT4" s="168"/>
      <c r="LQU4" s="168"/>
      <c r="LQV4" s="168"/>
      <c r="LQW4" s="168"/>
      <c r="LQX4" s="168"/>
      <c r="LQY4" s="168"/>
      <c r="LQZ4" s="168"/>
      <c r="LRA4" s="168"/>
      <c r="LRB4" s="168"/>
      <c r="LRC4" s="168"/>
      <c r="LRD4" s="168"/>
      <c r="LRE4" s="168"/>
      <c r="LRF4" s="168"/>
      <c r="LRG4" s="168"/>
      <c r="LRH4" s="168"/>
      <c r="LRI4" s="168"/>
      <c r="LRJ4" s="168"/>
      <c r="LRK4" s="168"/>
      <c r="LRL4" s="168"/>
      <c r="LRM4" s="168"/>
      <c r="LRN4" s="168"/>
      <c r="LRO4" s="168"/>
      <c r="LRP4" s="168"/>
      <c r="LRQ4" s="168"/>
      <c r="LRR4" s="168"/>
      <c r="LRS4" s="168"/>
      <c r="LRT4" s="168"/>
      <c r="LRU4" s="168"/>
      <c r="LRV4" s="168"/>
      <c r="LRW4" s="168"/>
      <c r="LRX4" s="168"/>
      <c r="LRY4" s="168"/>
      <c r="LRZ4" s="168"/>
      <c r="LSA4" s="168"/>
      <c r="LSB4" s="168"/>
      <c r="LSC4" s="168"/>
      <c r="LSD4" s="168"/>
      <c r="LSE4" s="168"/>
      <c r="LSF4" s="168"/>
      <c r="LSG4" s="168"/>
      <c r="LSH4" s="168"/>
      <c r="LSI4" s="168"/>
      <c r="LSJ4" s="168"/>
      <c r="LSK4" s="168"/>
      <c r="LSL4" s="168"/>
      <c r="LSM4" s="168"/>
      <c r="LSN4" s="168"/>
      <c r="LSO4" s="168"/>
      <c r="LSP4" s="168"/>
      <c r="LSQ4" s="168"/>
      <c r="LSR4" s="168"/>
      <c r="LSS4" s="168"/>
      <c r="LST4" s="168"/>
      <c r="LSU4" s="168"/>
      <c r="LSV4" s="168"/>
      <c r="LSW4" s="168"/>
      <c r="LSX4" s="168"/>
      <c r="LSY4" s="168"/>
      <c r="LSZ4" s="168"/>
      <c r="LTA4" s="168"/>
      <c r="LTB4" s="168"/>
      <c r="LTC4" s="168"/>
      <c r="LTD4" s="168"/>
      <c r="LTE4" s="168"/>
      <c r="LTF4" s="168"/>
      <c r="LTG4" s="168"/>
      <c r="LTH4" s="168"/>
      <c r="LTI4" s="168"/>
      <c r="LTJ4" s="168"/>
      <c r="LTK4" s="168"/>
      <c r="LTL4" s="168"/>
      <c r="LTM4" s="168"/>
      <c r="LTN4" s="168"/>
      <c r="LTO4" s="168"/>
      <c r="LTP4" s="168"/>
      <c r="LTQ4" s="168"/>
      <c r="LTR4" s="168"/>
      <c r="LTS4" s="168"/>
      <c r="LTT4" s="168"/>
      <c r="LTU4" s="168"/>
      <c r="LTV4" s="168"/>
      <c r="LTW4" s="168"/>
      <c r="LTX4" s="168"/>
      <c r="LTY4" s="168"/>
      <c r="LTZ4" s="168"/>
      <c r="LUA4" s="168"/>
      <c r="LUB4" s="168"/>
      <c r="LUC4" s="168"/>
      <c r="LUD4" s="168"/>
      <c r="LUE4" s="168"/>
      <c r="LUF4" s="168"/>
      <c r="LUG4" s="168"/>
      <c r="LUH4" s="168"/>
      <c r="LUI4" s="168"/>
      <c r="LUJ4" s="168"/>
      <c r="LUK4" s="168"/>
      <c r="LUL4" s="168"/>
      <c r="LUM4" s="168"/>
      <c r="LUN4" s="168"/>
      <c r="LUO4" s="168"/>
      <c r="LUP4" s="168"/>
      <c r="LUQ4" s="168"/>
      <c r="LUR4" s="168"/>
      <c r="LUS4" s="168"/>
      <c r="LUT4" s="168"/>
      <c r="LUU4" s="168"/>
      <c r="LUV4" s="168"/>
      <c r="LUW4" s="168"/>
      <c r="LUX4" s="168"/>
      <c r="LUY4" s="168"/>
      <c r="LUZ4" s="168"/>
      <c r="LVA4" s="168"/>
      <c r="LVB4" s="168"/>
      <c r="LVC4" s="168"/>
      <c r="LVD4" s="168"/>
      <c r="LVE4" s="168"/>
      <c r="LVF4" s="168"/>
      <c r="LVG4" s="168"/>
      <c r="LVH4" s="168"/>
      <c r="LVI4" s="168"/>
      <c r="LVJ4" s="168"/>
      <c r="LVK4" s="168"/>
      <c r="LVL4" s="168"/>
      <c r="LVM4" s="168"/>
      <c r="LVN4" s="168"/>
      <c r="LVO4" s="168"/>
      <c r="LVP4" s="168"/>
      <c r="LVQ4" s="168"/>
      <c r="LVR4" s="168"/>
      <c r="LVS4" s="168"/>
      <c r="LVT4" s="168"/>
      <c r="LVU4" s="168"/>
      <c r="LVV4" s="168"/>
      <c r="LVW4" s="168"/>
      <c r="LVX4" s="168"/>
      <c r="LVY4" s="168"/>
      <c r="LVZ4" s="168"/>
      <c r="LWA4" s="168"/>
      <c r="LWB4" s="168"/>
      <c r="LWC4" s="168"/>
      <c r="LWD4" s="168"/>
      <c r="LWE4" s="168"/>
      <c r="LWF4" s="168"/>
      <c r="LWG4" s="168"/>
      <c r="LWH4" s="168"/>
      <c r="LWI4" s="168"/>
      <c r="LWJ4" s="168"/>
      <c r="LWK4" s="168"/>
      <c r="LWL4" s="168"/>
      <c r="LWM4" s="168"/>
      <c r="LWN4" s="168"/>
      <c r="LWO4" s="168"/>
      <c r="LWP4" s="168"/>
      <c r="LWQ4" s="168"/>
      <c r="LWR4" s="168"/>
      <c r="LWS4" s="168"/>
      <c r="LWT4" s="168"/>
      <c r="LWU4" s="168"/>
      <c r="LWV4" s="168"/>
      <c r="LWW4" s="168"/>
      <c r="LWX4" s="168"/>
      <c r="LWY4" s="168"/>
      <c r="LWZ4" s="168"/>
      <c r="LXA4" s="168"/>
      <c r="LXB4" s="168"/>
      <c r="LXC4" s="168"/>
      <c r="LXD4" s="168"/>
      <c r="LXE4" s="168"/>
      <c r="LXF4" s="168"/>
      <c r="LXG4" s="168"/>
      <c r="LXH4" s="168"/>
      <c r="LXI4" s="168"/>
      <c r="LXJ4" s="168"/>
      <c r="LXK4" s="168"/>
      <c r="LXL4" s="168"/>
      <c r="LXM4" s="168"/>
      <c r="LXN4" s="168"/>
      <c r="LXO4" s="168"/>
      <c r="LXP4" s="168"/>
      <c r="LXQ4" s="168"/>
      <c r="LXR4" s="168"/>
      <c r="LXS4" s="168"/>
      <c r="LXT4" s="168"/>
      <c r="LXU4" s="168"/>
      <c r="LXV4" s="168"/>
      <c r="LXW4" s="168"/>
      <c r="LXX4" s="168"/>
      <c r="LXY4" s="168"/>
      <c r="LXZ4" s="168"/>
      <c r="LYA4" s="168"/>
      <c r="LYB4" s="168"/>
      <c r="LYC4" s="168"/>
      <c r="LYD4" s="168"/>
      <c r="LYE4" s="168"/>
      <c r="LYF4" s="168"/>
      <c r="LYG4" s="168"/>
      <c r="LYH4" s="168"/>
      <c r="LYI4" s="168"/>
      <c r="LYJ4" s="168"/>
      <c r="LYK4" s="168"/>
      <c r="LYL4" s="168"/>
      <c r="LYM4" s="168"/>
      <c r="LYN4" s="168"/>
      <c r="LYO4" s="168"/>
      <c r="LYP4" s="168"/>
      <c r="LYQ4" s="168"/>
      <c r="LYR4" s="168"/>
      <c r="LYS4" s="168"/>
      <c r="LYT4" s="168"/>
      <c r="LYU4" s="168"/>
      <c r="LYV4" s="168"/>
      <c r="LYW4" s="168"/>
      <c r="LYX4" s="168"/>
      <c r="LYY4" s="168"/>
      <c r="LYZ4" s="168"/>
      <c r="LZA4" s="168"/>
      <c r="LZB4" s="168"/>
      <c r="LZC4" s="168"/>
      <c r="LZD4" s="168"/>
      <c r="LZE4" s="168"/>
      <c r="LZF4" s="168"/>
      <c r="LZG4" s="168"/>
      <c r="LZH4" s="168"/>
      <c r="LZI4" s="168"/>
      <c r="LZJ4" s="168"/>
      <c r="LZK4" s="168"/>
      <c r="LZL4" s="168"/>
      <c r="LZM4" s="168"/>
      <c r="LZN4" s="168"/>
      <c r="LZO4" s="168"/>
      <c r="LZP4" s="168"/>
      <c r="LZQ4" s="168"/>
      <c r="LZR4" s="168"/>
      <c r="LZS4" s="168"/>
      <c r="LZT4" s="168"/>
      <c r="LZU4" s="168"/>
      <c r="LZV4" s="168"/>
      <c r="LZW4" s="168"/>
      <c r="LZX4" s="168"/>
      <c r="LZY4" s="168"/>
      <c r="LZZ4" s="168"/>
      <c r="MAA4" s="168"/>
      <c r="MAB4" s="168"/>
      <c r="MAC4" s="168"/>
      <c r="MAD4" s="168"/>
      <c r="MAE4" s="168"/>
      <c r="MAF4" s="168"/>
      <c r="MAG4" s="168"/>
      <c r="MAH4" s="168"/>
      <c r="MAI4" s="168"/>
      <c r="MAJ4" s="168"/>
      <c r="MAK4" s="168"/>
      <c r="MAL4" s="168"/>
      <c r="MAM4" s="168"/>
      <c r="MAN4" s="168"/>
      <c r="MAO4" s="168"/>
      <c r="MAP4" s="168"/>
      <c r="MAQ4" s="168"/>
      <c r="MAR4" s="168"/>
      <c r="MAS4" s="168"/>
      <c r="MAT4" s="168"/>
      <c r="MAU4" s="168"/>
      <c r="MAV4" s="168"/>
      <c r="MAW4" s="168"/>
      <c r="MAX4" s="168"/>
      <c r="MAY4" s="168"/>
      <c r="MAZ4" s="168"/>
      <c r="MBA4" s="168"/>
      <c r="MBB4" s="168"/>
      <c r="MBC4" s="168"/>
      <c r="MBD4" s="168"/>
      <c r="MBE4" s="168"/>
      <c r="MBF4" s="168"/>
      <c r="MBG4" s="168"/>
      <c r="MBH4" s="168"/>
      <c r="MBI4" s="168"/>
      <c r="MBJ4" s="168"/>
      <c r="MBK4" s="168"/>
      <c r="MBL4" s="168"/>
      <c r="MBM4" s="168"/>
      <c r="MBN4" s="168"/>
      <c r="MBO4" s="168"/>
      <c r="MBP4" s="168"/>
      <c r="MBQ4" s="168"/>
      <c r="MBR4" s="168"/>
      <c r="MBS4" s="168"/>
      <c r="MBT4" s="168"/>
      <c r="MBU4" s="168"/>
      <c r="MBV4" s="168"/>
      <c r="MBW4" s="168"/>
      <c r="MBX4" s="168"/>
      <c r="MBY4" s="168"/>
      <c r="MBZ4" s="168"/>
      <c r="MCA4" s="168"/>
      <c r="MCB4" s="168"/>
      <c r="MCC4" s="168"/>
      <c r="MCD4" s="168"/>
      <c r="MCE4" s="168"/>
      <c r="MCF4" s="168"/>
      <c r="MCG4" s="168"/>
      <c r="MCH4" s="168"/>
      <c r="MCI4" s="168"/>
      <c r="MCJ4" s="168"/>
      <c r="MCK4" s="168"/>
      <c r="MCL4" s="168"/>
      <c r="MCM4" s="168"/>
      <c r="MCN4" s="168"/>
      <c r="MCO4" s="168"/>
      <c r="MCP4" s="168"/>
      <c r="MCQ4" s="168"/>
      <c r="MCR4" s="168"/>
      <c r="MCS4" s="168"/>
      <c r="MCT4" s="168"/>
      <c r="MCU4" s="168"/>
      <c r="MCV4" s="168"/>
      <c r="MCW4" s="168"/>
      <c r="MCX4" s="168"/>
      <c r="MCY4" s="168"/>
      <c r="MCZ4" s="168"/>
      <c r="MDA4" s="168"/>
      <c r="MDB4" s="168"/>
      <c r="MDC4" s="168"/>
      <c r="MDD4" s="168"/>
      <c r="MDE4" s="168"/>
      <c r="MDF4" s="168"/>
      <c r="MDG4" s="168"/>
      <c r="MDH4" s="168"/>
      <c r="MDI4" s="168"/>
      <c r="MDJ4" s="168"/>
      <c r="MDK4" s="168"/>
      <c r="MDL4" s="168"/>
      <c r="MDM4" s="168"/>
      <c r="MDN4" s="168"/>
      <c r="MDO4" s="168"/>
      <c r="MDP4" s="168"/>
      <c r="MDQ4" s="168"/>
      <c r="MDR4" s="168"/>
      <c r="MDS4" s="168"/>
      <c r="MDT4" s="168"/>
      <c r="MDU4" s="168"/>
      <c r="MDV4" s="168"/>
      <c r="MDW4" s="168"/>
      <c r="MDX4" s="168"/>
      <c r="MDY4" s="168"/>
      <c r="MDZ4" s="168"/>
      <c r="MEA4" s="168"/>
      <c r="MEB4" s="168"/>
      <c r="MEC4" s="168"/>
      <c r="MED4" s="168"/>
      <c r="MEE4" s="168"/>
      <c r="MEF4" s="168"/>
      <c r="MEG4" s="168"/>
      <c r="MEH4" s="168"/>
      <c r="MEI4" s="168"/>
      <c r="MEJ4" s="168"/>
      <c r="MEK4" s="168"/>
      <c r="MEL4" s="168"/>
      <c r="MEM4" s="168"/>
      <c r="MEN4" s="168"/>
      <c r="MEO4" s="168"/>
      <c r="MEP4" s="168"/>
      <c r="MEQ4" s="168"/>
      <c r="MER4" s="168"/>
      <c r="MES4" s="168"/>
      <c r="MET4" s="168"/>
      <c r="MEU4" s="168"/>
      <c r="MEV4" s="168"/>
      <c r="MEW4" s="168"/>
      <c r="MEX4" s="168"/>
      <c r="MEY4" s="168"/>
      <c r="MEZ4" s="168"/>
      <c r="MFA4" s="168"/>
      <c r="MFB4" s="168"/>
      <c r="MFC4" s="168"/>
      <c r="MFD4" s="168"/>
      <c r="MFE4" s="168"/>
      <c r="MFF4" s="168"/>
      <c r="MFG4" s="168"/>
      <c r="MFH4" s="168"/>
      <c r="MFI4" s="168"/>
      <c r="MFJ4" s="168"/>
      <c r="MFK4" s="168"/>
      <c r="MFL4" s="168"/>
      <c r="MFM4" s="168"/>
      <c r="MFN4" s="168"/>
      <c r="MFO4" s="168"/>
      <c r="MFP4" s="168"/>
      <c r="MFQ4" s="168"/>
      <c r="MFR4" s="168"/>
      <c r="MFS4" s="168"/>
      <c r="MFT4" s="168"/>
      <c r="MFU4" s="168"/>
      <c r="MFV4" s="168"/>
      <c r="MFW4" s="168"/>
      <c r="MFX4" s="168"/>
      <c r="MFY4" s="168"/>
      <c r="MFZ4" s="168"/>
      <c r="MGA4" s="168"/>
      <c r="MGB4" s="168"/>
      <c r="MGC4" s="168"/>
      <c r="MGD4" s="168"/>
      <c r="MGE4" s="168"/>
      <c r="MGF4" s="168"/>
      <c r="MGG4" s="168"/>
      <c r="MGH4" s="168"/>
      <c r="MGI4" s="168"/>
      <c r="MGJ4" s="168"/>
      <c r="MGK4" s="168"/>
      <c r="MGL4" s="168"/>
      <c r="MGM4" s="168"/>
      <c r="MGN4" s="168"/>
      <c r="MGO4" s="168"/>
      <c r="MGP4" s="168"/>
      <c r="MGQ4" s="168"/>
      <c r="MGR4" s="168"/>
      <c r="MGS4" s="168"/>
      <c r="MGT4" s="168"/>
      <c r="MGU4" s="168"/>
      <c r="MGV4" s="168"/>
      <c r="MGW4" s="168"/>
      <c r="MGX4" s="168"/>
      <c r="MGY4" s="168"/>
      <c r="MGZ4" s="168"/>
      <c r="MHA4" s="168"/>
      <c r="MHB4" s="168"/>
      <c r="MHC4" s="168"/>
      <c r="MHD4" s="168"/>
      <c r="MHE4" s="168"/>
      <c r="MHF4" s="168"/>
      <c r="MHG4" s="168"/>
      <c r="MHH4" s="168"/>
      <c r="MHI4" s="168"/>
      <c r="MHJ4" s="168"/>
      <c r="MHK4" s="168"/>
      <c r="MHL4" s="168"/>
      <c r="MHM4" s="168"/>
      <c r="MHN4" s="168"/>
      <c r="MHO4" s="168"/>
      <c r="MHP4" s="168"/>
      <c r="MHQ4" s="168"/>
      <c r="MHR4" s="168"/>
      <c r="MHS4" s="168"/>
      <c r="MHT4" s="168"/>
      <c r="MHU4" s="168"/>
      <c r="MHV4" s="168"/>
      <c r="MHW4" s="168"/>
      <c r="MHX4" s="168"/>
      <c r="MHY4" s="168"/>
      <c r="MHZ4" s="168"/>
      <c r="MIA4" s="168"/>
      <c r="MIB4" s="168"/>
      <c r="MIC4" s="168"/>
      <c r="MID4" s="168"/>
      <c r="MIE4" s="168"/>
      <c r="MIF4" s="168"/>
      <c r="MIG4" s="168"/>
      <c r="MIH4" s="168"/>
      <c r="MII4" s="168"/>
      <c r="MIJ4" s="168"/>
      <c r="MIK4" s="168"/>
      <c r="MIL4" s="168"/>
      <c r="MIM4" s="168"/>
      <c r="MIN4" s="168"/>
      <c r="MIO4" s="168"/>
      <c r="MIP4" s="168"/>
      <c r="MIQ4" s="168"/>
      <c r="MIR4" s="168"/>
      <c r="MIS4" s="168"/>
      <c r="MIT4" s="168"/>
      <c r="MIU4" s="168"/>
      <c r="MIV4" s="168"/>
      <c r="MIW4" s="168"/>
      <c r="MIX4" s="168"/>
      <c r="MIY4" s="168"/>
      <c r="MIZ4" s="168"/>
      <c r="MJA4" s="168"/>
      <c r="MJB4" s="168"/>
      <c r="MJC4" s="168"/>
      <c r="MJD4" s="168"/>
      <c r="MJE4" s="168"/>
      <c r="MJF4" s="168"/>
      <c r="MJG4" s="168"/>
      <c r="MJH4" s="168"/>
      <c r="MJI4" s="168"/>
      <c r="MJJ4" s="168"/>
      <c r="MJK4" s="168"/>
      <c r="MJL4" s="168"/>
      <c r="MJM4" s="168"/>
      <c r="MJN4" s="168"/>
      <c r="MJO4" s="168"/>
      <c r="MJP4" s="168"/>
      <c r="MJQ4" s="168"/>
      <c r="MJR4" s="168"/>
      <c r="MJS4" s="168"/>
      <c r="MJT4" s="168"/>
      <c r="MJU4" s="168"/>
      <c r="MJV4" s="168"/>
      <c r="MJW4" s="168"/>
      <c r="MJX4" s="168"/>
      <c r="MJY4" s="168"/>
      <c r="MJZ4" s="168"/>
      <c r="MKA4" s="168"/>
      <c r="MKB4" s="168"/>
      <c r="MKC4" s="168"/>
      <c r="MKD4" s="168"/>
      <c r="MKE4" s="168"/>
      <c r="MKF4" s="168"/>
      <c r="MKG4" s="168"/>
      <c r="MKH4" s="168"/>
      <c r="MKI4" s="168"/>
      <c r="MKJ4" s="168"/>
      <c r="MKK4" s="168"/>
      <c r="MKL4" s="168"/>
      <c r="MKM4" s="168"/>
      <c r="MKN4" s="168"/>
      <c r="MKO4" s="168"/>
      <c r="MKP4" s="168"/>
      <c r="MKQ4" s="168"/>
      <c r="MKR4" s="168"/>
      <c r="MKS4" s="168"/>
      <c r="MKT4" s="168"/>
      <c r="MKU4" s="168"/>
      <c r="MKV4" s="168"/>
      <c r="MKW4" s="168"/>
      <c r="MKX4" s="168"/>
      <c r="MKY4" s="168"/>
      <c r="MKZ4" s="168"/>
      <c r="MLA4" s="168"/>
      <c r="MLB4" s="168"/>
      <c r="MLC4" s="168"/>
      <c r="MLD4" s="168"/>
      <c r="MLE4" s="168"/>
      <c r="MLF4" s="168"/>
      <c r="MLG4" s="168"/>
      <c r="MLH4" s="168"/>
      <c r="MLI4" s="168"/>
      <c r="MLJ4" s="168"/>
      <c r="MLK4" s="168"/>
      <c r="MLL4" s="168"/>
      <c r="MLM4" s="168"/>
      <c r="MLN4" s="168"/>
      <c r="MLO4" s="168"/>
      <c r="MLP4" s="168"/>
      <c r="MLQ4" s="168"/>
      <c r="MLR4" s="168"/>
      <c r="MLS4" s="168"/>
      <c r="MLT4" s="168"/>
      <c r="MLU4" s="168"/>
      <c r="MLV4" s="168"/>
      <c r="MLW4" s="168"/>
      <c r="MLX4" s="168"/>
      <c r="MLY4" s="168"/>
      <c r="MLZ4" s="168"/>
      <c r="MMA4" s="168"/>
      <c r="MMB4" s="168"/>
      <c r="MMC4" s="168"/>
      <c r="MMD4" s="168"/>
      <c r="MME4" s="168"/>
      <c r="MMF4" s="168"/>
      <c r="MMG4" s="168"/>
      <c r="MMH4" s="168"/>
      <c r="MMI4" s="168"/>
      <c r="MMJ4" s="168"/>
      <c r="MMK4" s="168"/>
      <c r="MML4" s="168"/>
      <c r="MMM4" s="168"/>
      <c r="MMN4" s="168"/>
      <c r="MMO4" s="168"/>
      <c r="MMP4" s="168"/>
      <c r="MMQ4" s="168"/>
      <c r="MMR4" s="168"/>
      <c r="MMS4" s="168"/>
      <c r="MMT4" s="168"/>
      <c r="MMU4" s="168"/>
      <c r="MMV4" s="168"/>
      <c r="MMW4" s="168"/>
      <c r="MMX4" s="168"/>
      <c r="MMY4" s="168"/>
      <c r="MMZ4" s="168"/>
      <c r="MNA4" s="168"/>
      <c r="MNB4" s="168"/>
      <c r="MNC4" s="168"/>
      <c r="MND4" s="168"/>
      <c r="MNE4" s="168"/>
      <c r="MNF4" s="168"/>
      <c r="MNG4" s="168"/>
      <c r="MNH4" s="168"/>
      <c r="MNI4" s="168"/>
      <c r="MNJ4" s="168"/>
      <c r="MNK4" s="168"/>
      <c r="MNL4" s="168"/>
      <c r="MNM4" s="168"/>
      <c r="MNN4" s="168"/>
      <c r="MNO4" s="168"/>
      <c r="MNP4" s="168"/>
      <c r="MNQ4" s="168"/>
      <c r="MNR4" s="168"/>
      <c r="MNS4" s="168"/>
      <c r="MNT4" s="168"/>
      <c r="MNU4" s="168"/>
      <c r="MNV4" s="168"/>
      <c r="MNW4" s="168"/>
      <c r="MNX4" s="168"/>
      <c r="MNY4" s="168"/>
      <c r="MNZ4" s="168"/>
      <c r="MOA4" s="168"/>
      <c r="MOB4" s="168"/>
      <c r="MOC4" s="168"/>
      <c r="MOD4" s="168"/>
      <c r="MOE4" s="168"/>
      <c r="MOF4" s="168"/>
      <c r="MOG4" s="168"/>
      <c r="MOH4" s="168"/>
      <c r="MOI4" s="168"/>
      <c r="MOJ4" s="168"/>
      <c r="MOK4" s="168"/>
      <c r="MOL4" s="168"/>
      <c r="MOM4" s="168"/>
      <c r="MON4" s="168"/>
      <c r="MOO4" s="168"/>
      <c r="MOP4" s="168"/>
      <c r="MOQ4" s="168"/>
      <c r="MOR4" s="168"/>
      <c r="MOS4" s="168"/>
      <c r="MOT4" s="168"/>
      <c r="MOU4" s="168"/>
      <c r="MOV4" s="168"/>
      <c r="MOW4" s="168"/>
      <c r="MOX4" s="168"/>
      <c r="MOY4" s="168"/>
      <c r="MOZ4" s="168"/>
      <c r="MPA4" s="168"/>
      <c r="MPB4" s="168"/>
      <c r="MPC4" s="168"/>
      <c r="MPD4" s="168"/>
      <c r="MPE4" s="168"/>
      <c r="MPF4" s="168"/>
      <c r="MPG4" s="168"/>
      <c r="MPH4" s="168"/>
      <c r="MPI4" s="168"/>
      <c r="MPJ4" s="168"/>
      <c r="MPK4" s="168"/>
      <c r="MPL4" s="168"/>
      <c r="MPM4" s="168"/>
      <c r="MPN4" s="168"/>
      <c r="MPO4" s="168"/>
      <c r="MPP4" s="168"/>
      <c r="MPQ4" s="168"/>
      <c r="MPR4" s="168"/>
      <c r="MPS4" s="168"/>
      <c r="MPT4" s="168"/>
      <c r="MPU4" s="168"/>
      <c r="MPV4" s="168"/>
      <c r="MPW4" s="168"/>
      <c r="MPX4" s="168"/>
      <c r="MPY4" s="168"/>
      <c r="MPZ4" s="168"/>
      <c r="MQA4" s="168"/>
      <c r="MQB4" s="168"/>
      <c r="MQC4" s="168"/>
      <c r="MQD4" s="168"/>
      <c r="MQE4" s="168"/>
      <c r="MQF4" s="168"/>
      <c r="MQG4" s="168"/>
      <c r="MQH4" s="168"/>
      <c r="MQI4" s="168"/>
      <c r="MQJ4" s="168"/>
      <c r="MQK4" s="168"/>
      <c r="MQL4" s="168"/>
      <c r="MQM4" s="168"/>
      <c r="MQN4" s="168"/>
      <c r="MQO4" s="168"/>
      <c r="MQP4" s="168"/>
      <c r="MQQ4" s="168"/>
      <c r="MQR4" s="168"/>
      <c r="MQS4" s="168"/>
      <c r="MQT4" s="168"/>
      <c r="MQU4" s="168"/>
      <c r="MQV4" s="168"/>
      <c r="MQW4" s="168"/>
      <c r="MQX4" s="168"/>
      <c r="MQY4" s="168"/>
      <c r="MQZ4" s="168"/>
      <c r="MRA4" s="168"/>
      <c r="MRB4" s="168"/>
      <c r="MRC4" s="168"/>
      <c r="MRD4" s="168"/>
      <c r="MRE4" s="168"/>
      <c r="MRF4" s="168"/>
      <c r="MRG4" s="168"/>
      <c r="MRH4" s="168"/>
      <c r="MRI4" s="168"/>
      <c r="MRJ4" s="168"/>
      <c r="MRK4" s="168"/>
      <c r="MRL4" s="168"/>
      <c r="MRM4" s="168"/>
      <c r="MRN4" s="168"/>
      <c r="MRO4" s="168"/>
      <c r="MRP4" s="168"/>
      <c r="MRQ4" s="168"/>
      <c r="MRR4" s="168"/>
      <c r="MRS4" s="168"/>
      <c r="MRT4" s="168"/>
      <c r="MRU4" s="168"/>
      <c r="MRV4" s="168"/>
      <c r="MRW4" s="168"/>
      <c r="MRX4" s="168"/>
      <c r="MRY4" s="168"/>
      <c r="MRZ4" s="168"/>
      <c r="MSA4" s="168"/>
      <c r="MSB4" s="168"/>
      <c r="MSC4" s="168"/>
      <c r="MSD4" s="168"/>
      <c r="MSE4" s="168"/>
      <c r="MSF4" s="168"/>
      <c r="MSG4" s="168"/>
      <c r="MSH4" s="168"/>
      <c r="MSI4" s="168"/>
      <c r="MSJ4" s="168"/>
      <c r="MSK4" s="168"/>
      <c r="MSL4" s="168"/>
      <c r="MSM4" s="168"/>
      <c r="MSN4" s="168"/>
      <c r="MSO4" s="168"/>
      <c r="MSP4" s="168"/>
      <c r="MSQ4" s="168"/>
      <c r="MSR4" s="168"/>
      <c r="MSS4" s="168"/>
      <c r="MST4" s="168"/>
      <c r="MSU4" s="168"/>
      <c r="MSV4" s="168"/>
      <c r="MSW4" s="168"/>
      <c r="MSX4" s="168"/>
      <c r="MSY4" s="168"/>
      <c r="MSZ4" s="168"/>
      <c r="MTA4" s="168"/>
      <c r="MTB4" s="168"/>
      <c r="MTC4" s="168"/>
      <c r="MTD4" s="168"/>
      <c r="MTE4" s="168"/>
      <c r="MTF4" s="168"/>
      <c r="MTG4" s="168"/>
      <c r="MTH4" s="168"/>
      <c r="MTI4" s="168"/>
      <c r="MTJ4" s="168"/>
      <c r="MTK4" s="168"/>
      <c r="MTL4" s="168"/>
      <c r="MTM4" s="168"/>
      <c r="MTN4" s="168"/>
      <c r="MTO4" s="168"/>
      <c r="MTP4" s="168"/>
      <c r="MTQ4" s="168"/>
      <c r="MTR4" s="168"/>
      <c r="MTS4" s="168"/>
      <c r="MTT4" s="168"/>
      <c r="MTU4" s="168"/>
      <c r="MTV4" s="168"/>
      <c r="MTW4" s="168"/>
      <c r="MTX4" s="168"/>
      <c r="MTY4" s="168"/>
      <c r="MTZ4" s="168"/>
      <c r="MUA4" s="168"/>
      <c r="MUB4" s="168"/>
      <c r="MUC4" s="168"/>
      <c r="MUD4" s="168"/>
      <c r="MUE4" s="168"/>
      <c r="MUF4" s="168"/>
      <c r="MUG4" s="168"/>
      <c r="MUH4" s="168"/>
      <c r="MUI4" s="168"/>
      <c r="MUJ4" s="168"/>
      <c r="MUK4" s="168"/>
      <c r="MUL4" s="168"/>
      <c r="MUM4" s="168"/>
      <c r="MUN4" s="168"/>
      <c r="MUO4" s="168"/>
      <c r="MUP4" s="168"/>
      <c r="MUQ4" s="168"/>
      <c r="MUR4" s="168"/>
      <c r="MUS4" s="168"/>
      <c r="MUT4" s="168"/>
      <c r="MUU4" s="168"/>
      <c r="MUV4" s="168"/>
      <c r="MUW4" s="168"/>
      <c r="MUX4" s="168"/>
      <c r="MUY4" s="168"/>
      <c r="MUZ4" s="168"/>
      <c r="MVA4" s="168"/>
      <c r="MVB4" s="168"/>
      <c r="MVC4" s="168"/>
      <c r="MVD4" s="168"/>
      <c r="MVE4" s="168"/>
      <c r="MVF4" s="168"/>
      <c r="MVG4" s="168"/>
      <c r="MVH4" s="168"/>
      <c r="MVI4" s="168"/>
      <c r="MVJ4" s="168"/>
      <c r="MVK4" s="168"/>
      <c r="MVL4" s="168"/>
      <c r="MVM4" s="168"/>
      <c r="MVN4" s="168"/>
      <c r="MVO4" s="168"/>
      <c r="MVP4" s="168"/>
      <c r="MVQ4" s="168"/>
      <c r="MVR4" s="168"/>
      <c r="MVS4" s="168"/>
      <c r="MVT4" s="168"/>
      <c r="MVU4" s="168"/>
      <c r="MVV4" s="168"/>
      <c r="MVW4" s="168"/>
      <c r="MVX4" s="168"/>
      <c r="MVY4" s="168"/>
      <c r="MVZ4" s="168"/>
      <c r="MWA4" s="168"/>
      <c r="MWB4" s="168"/>
      <c r="MWC4" s="168"/>
      <c r="MWD4" s="168"/>
      <c r="MWE4" s="168"/>
      <c r="MWF4" s="168"/>
      <c r="MWG4" s="168"/>
      <c r="MWH4" s="168"/>
      <c r="MWI4" s="168"/>
      <c r="MWJ4" s="168"/>
      <c r="MWK4" s="168"/>
      <c r="MWL4" s="168"/>
      <c r="MWM4" s="168"/>
      <c r="MWN4" s="168"/>
      <c r="MWO4" s="168"/>
      <c r="MWP4" s="168"/>
      <c r="MWQ4" s="168"/>
      <c r="MWR4" s="168"/>
      <c r="MWS4" s="168"/>
      <c r="MWT4" s="168"/>
      <c r="MWU4" s="168"/>
      <c r="MWV4" s="168"/>
      <c r="MWW4" s="168"/>
      <c r="MWX4" s="168"/>
      <c r="MWY4" s="168"/>
      <c r="MWZ4" s="168"/>
      <c r="MXA4" s="168"/>
      <c r="MXB4" s="168"/>
      <c r="MXC4" s="168"/>
      <c r="MXD4" s="168"/>
      <c r="MXE4" s="168"/>
      <c r="MXF4" s="168"/>
      <c r="MXG4" s="168"/>
      <c r="MXH4" s="168"/>
      <c r="MXI4" s="168"/>
      <c r="MXJ4" s="168"/>
      <c r="MXK4" s="168"/>
      <c r="MXL4" s="168"/>
      <c r="MXM4" s="168"/>
      <c r="MXN4" s="168"/>
      <c r="MXO4" s="168"/>
      <c r="MXP4" s="168"/>
      <c r="MXQ4" s="168"/>
      <c r="MXR4" s="168"/>
      <c r="MXS4" s="168"/>
      <c r="MXT4" s="168"/>
      <c r="MXU4" s="168"/>
      <c r="MXV4" s="168"/>
      <c r="MXW4" s="168"/>
      <c r="MXX4" s="168"/>
      <c r="MXY4" s="168"/>
      <c r="MXZ4" s="168"/>
      <c r="MYA4" s="168"/>
      <c r="MYB4" s="168"/>
      <c r="MYC4" s="168"/>
      <c r="MYD4" s="168"/>
      <c r="MYE4" s="168"/>
      <c r="MYF4" s="168"/>
      <c r="MYG4" s="168"/>
      <c r="MYH4" s="168"/>
      <c r="MYI4" s="168"/>
      <c r="MYJ4" s="168"/>
      <c r="MYK4" s="168"/>
      <c r="MYL4" s="168"/>
      <c r="MYM4" s="168"/>
      <c r="MYN4" s="168"/>
      <c r="MYO4" s="168"/>
      <c r="MYP4" s="168"/>
      <c r="MYQ4" s="168"/>
      <c r="MYR4" s="168"/>
      <c r="MYS4" s="168"/>
      <c r="MYT4" s="168"/>
      <c r="MYU4" s="168"/>
      <c r="MYV4" s="168"/>
      <c r="MYW4" s="168"/>
      <c r="MYX4" s="168"/>
      <c r="MYY4" s="168"/>
      <c r="MYZ4" s="168"/>
      <c r="MZA4" s="168"/>
      <c r="MZB4" s="168"/>
      <c r="MZC4" s="168"/>
      <c r="MZD4" s="168"/>
      <c r="MZE4" s="168"/>
      <c r="MZF4" s="168"/>
      <c r="MZG4" s="168"/>
      <c r="MZH4" s="168"/>
      <c r="MZI4" s="168"/>
      <c r="MZJ4" s="168"/>
      <c r="MZK4" s="168"/>
      <c r="MZL4" s="168"/>
      <c r="MZM4" s="168"/>
      <c r="MZN4" s="168"/>
      <c r="MZO4" s="168"/>
      <c r="MZP4" s="168"/>
      <c r="MZQ4" s="168"/>
      <c r="MZR4" s="168"/>
      <c r="MZS4" s="168"/>
      <c r="MZT4" s="168"/>
      <c r="MZU4" s="168"/>
      <c r="MZV4" s="168"/>
      <c r="MZW4" s="168"/>
      <c r="MZX4" s="168"/>
      <c r="MZY4" s="168"/>
      <c r="MZZ4" s="168"/>
      <c r="NAA4" s="168"/>
      <c r="NAB4" s="168"/>
      <c r="NAC4" s="168"/>
      <c r="NAD4" s="168"/>
      <c r="NAE4" s="168"/>
      <c r="NAF4" s="168"/>
      <c r="NAG4" s="168"/>
      <c r="NAH4" s="168"/>
      <c r="NAI4" s="168"/>
      <c r="NAJ4" s="168"/>
      <c r="NAK4" s="168"/>
      <c r="NAL4" s="168"/>
      <c r="NAM4" s="168"/>
      <c r="NAN4" s="168"/>
      <c r="NAO4" s="168"/>
      <c r="NAP4" s="168"/>
      <c r="NAQ4" s="168"/>
      <c r="NAR4" s="168"/>
      <c r="NAS4" s="168"/>
      <c r="NAT4" s="168"/>
      <c r="NAU4" s="168"/>
      <c r="NAV4" s="168"/>
      <c r="NAW4" s="168"/>
      <c r="NAX4" s="168"/>
      <c r="NAY4" s="168"/>
      <c r="NAZ4" s="168"/>
      <c r="NBA4" s="168"/>
      <c r="NBB4" s="168"/>
      <c r="NBC4" s="168"/>
      <c r="NBD4" s="168"/>
      <c r="NBE4" s="168"/>
      <c r="NBF4" s="168"/>
      <c r="NBG4" s="168"/>
      <c r="NBH4" s="168"/>
      <c r="NBI4" s="168"/>
      <c r="NBJ4" s="168"/>
      <c r="NBK4" s="168"/>
      <c r="NBL4" s="168"/>
      <c r="NBM4" s="168"/>
      <c r="NBN4" s="168"/>
      <c r="NBO4" s="168"/>
      <c r="NBP4" s="168"/>
      <c r="NBQ4" s="168"/>
      <c r="NBR4" s="168"/>
      <c r="NBS4" s="168"/>
      <c r="NBT4" s="168"/>
      <c r="NBU4" s="168"/>
      <c r="NBV4" s="168"/>
      <c r="NBW4" s="168"/>
      <c r="NBX4" s="168"/>
      <c r="NBY4" s="168"/>
      <c r="NBZ4" s="168"/>
      <c r="NCA4" s="168"/>
      <c r="NCB4" s="168"/>
      <c r="NCC4" s="168"/>
      <c r="NCD4" s="168"/>
      <c r="NCE4" s="168"/>
      <c r="NCF4" s="168"/>
      <c r="NCG4" s="168"/>
      <c r="NCH4" s="168"/>
      <c r="NCI4" s="168"/>
      <c r="NCJ4" s="168"/>
      <c r="NCK4" s="168"/>
      <c r="NCL4" s="168"/>
      <c r="NCM4" s="168"/>
      <c r="NCN4" s="168"/>
      <c r="NCO4" s="168"/>
      <c r="NCP4" s="168"/>
      <c r="NCQ4" s="168"/>
      <c r="NCR4" s="168"/>
      <c r="NCS4" s="168"/>
      <c r="NCT4" s="168"/>
      <c r="NCU4" s="168"/>
      <c r="NCV4" s="168"/>
      <c r="NCW4" s="168"/>
      <c r="NCX4" s="168"/>
      <c r="NCY4" s="168"/>
      <c r="NCZ4" s="168"/>
      <c r="NDA4" s="168"/>
      <c r="NDB4" s="168"/>
      <c r="NDC4" s="168"/>
      <c r="NDD4" s="168"/>
      <c r="NDE4" s="168"/>
      <c r="NDF4" s="168"/>
      <c r="NDG4" s="168"/>
      <c r="NDH4" s="168"/>
      <c r="NDI4" s="168"/>
      <c r="NDJ4" s="168"/>
      <c r="NDK4" s="168"/>
      <c r="NDL4" s="168"/>
      <c r="NDM4" s="168"/>
      <c r="NDN4" s="168"/>
      <c r="NDO4" s="168"/>
      <c r="NDP4" s="168"/>
      <c r="NDQ4" s="168"/>
      <c r="NDR4" s="168"/>
      <c r="NDS4" s="168"/>
      <c r="NDT4" s="168"/>
      <c r="NDU4" s="168"/>
      <c r="NDV4" s="168"/>
      <c r="NDW4" s="168"/>
      <c r="NDX4" s="168"/>
      <c r="NDY4" s="168"/>
      <c r="NDZ4" s="168"/>
      <c r="NEA4" s="168"/>
      <c r="NEB4" s="168"/>
      <c r="NEC4" s="168"/>
      <c r="NED4" s="168"/>
      <c r="NEE4" s="168"/>
      <c r="NEF4" s="168"/>
      <c r="NEG4" s="168"/>
      <c r="NEH4" s="168"/>
      <c r="NEI4" s="168"/>
      <c r="NEJ4" s="168"/>
      <c r="NEK4" s="168"/>
      <c r="NEL4" s="168"/>
      <c r="NEM4" s="168"/>
      <c r="NEN4" s="168"/>
      <c r="NEO4" s="168"/>
      <c r="NEP4" s="168"/>
      <c r="NEQ4" s="168"/>
      <c r="NER4" s="168"/>
      <c r="NES4" s="168"/>
      <c r="NET4" s="168"/>
      <c r="NEU4" s="168"/>
      <c r="NEV4" s="168"/>
      <c r="NEW4" s="168"/>
      <c r="NEX4" s="168"/>
      <c r="NEY4" s="168"/>
      <c r="NEZ4" s="168"/>
      <c r="NFA4" s="168"/>
      <c r="NFB4" s="168"/>
      <c r="NFC4" s="168"/>
      <c r="NFD4" s="168"/>
      <c r="NFE4" s="168"/>
      <c r="NFF4" s="168"/>
      <c r="NFG4" s="168"/>
      <c r="NFH4" s="168"/>
      <c r="NFI4" s="168"/>
      <c r="NFJ4" s="168"/>
      <c r="NFK4" s="168"/>
      <c r="NFL4" s="168"/>
      <c r="NFM4" s="168"/>
      <c r="NFN4" s="168"/>
      <c r="NFO4" s="168"/>
      <c r="NFP4" s="168"/>
      <c r="NFQ4" s="168"/>
      <c r="NFR4" s="168"/>
      <c r="NFS4" s="168"/>
      <c r="NFT4" s="168"/>
      <c r="NFU4" s="168"/>
      <c r="NFV4" s="168"/>
      <c r="NFW4" s="168"/>
      <c r="NFX4" s="168"/>
      <c r="NFY4" s="168"/>
      <c r="NFZ4" s="168"/>
      <c r="NGA4" s="168"/>
      <c r="NGB4" s="168"/>
      <c r="NGC4" s="168"/>
      <c r="NGD4" s="168"/>
      <c r="NGE4" s="168"/>
      <c r="NGF4" s="168"/>
      <c r="NGG4" s="168"/>
      <c r="NGH4" s="168"/>
      <c r="NGI4" s="168"/>
      <c r="NGJ4" s="168"/>
      <c r="NGK4" s="168"/>
      <c r="NGL4" s="168"/>
      <c r="NGM4" s="168"/>
      <c r="NGN4" s="168"/>
      <c r="NGO4" s="168"/>
      <c r="NGP4" s="168"/>
      <c r="NGQ4" s="168"/>
      <c r="NGR4" s="168"/>
      <c r="NGS4" s="168"/>
      <c r="NGT4" s="168"/>
      <c r="NGU4" s="168"/>
      <c r="NGV4" s="168"/>
      <c r="NGW4" s="168"/>
      <c r="NGX4" s="168"/>
      <c r="NGY4" s="168"/>
      <c r="NGZ4" s="168"/>
      <c r="NHA4" s="168"/>
      <c r="NHB4" s="168"/>
      <c r="NHC4" s="168"/>
      <c r="NHD4" s="168"/>
      <c r="NHE4" s="168"/>
      <c r="NHF4" s="168"/>
      <c r="NHG4" s="168"/>
      <c r="NHH4" s="168"/>
      <c r="NHI4" s="168"/>
      <c r="NHJ4" s="168"/>
      <c r="NHK4" s="168"/>
      <c r="NHL4" s="168"/>
      <c r="NHM4" s="168"/>
      <c r="NHN4" s="168"/>
      <c r="NHO4" s="168"/>
      <c r="NHP4" s="168"/>
      <c r="NHQ4" s="168"/>
      <c r="NHR4" s="168"/>
      <c r="NHS4" s="168"/>
      <c r="NHT4" s="168"/>
      <c r="NHU4" s="168"/>
      <c r="NHV4" s="168"/>
      <c r="NHW4" s="168"/>
      <c r="NHX4" s="168"/>
      <c r="NHY4" s="168"/>
      <c r="NHZ4" s="168"/>
      <c r="NIA4" s="168"/>
      <c r="NIB4" s="168"/>
      <c r="NIC4" s="168"/>
      <c r="NID4" s="168"/>
      <c r="NIE4" s="168"/>
      <c r="NIF4" s="168"/>
      <c r="NIG4" s="168"/>
      <c r="NIH4" s="168"/>
      <c r="NII4" s="168"/>
      <c r="NIJ4" s="168"/>
      <c r="NIK4" s="168"/>
      <c r="NIL4" s="168"/>
      <c r="NIM4" s="168"/>
      <c r="NIN4" s="168"/>
      <c r="NIO4" s="168"/>
      <c r="NIP4" s="168"/>
      <c r="NIQ4" s="168"/>
      <c r="NIR4" s="168"/>
      <c r="NIS4" s="168"/>
      <c r="NIT4" s="168"/>
      <c r="NIU4" s="168"/>
      <c r="NIV4" s="168"/>
      <c r="NIW4" s="168"/>
      <c r="NIX4" s="168"/>
      <c r="NIY4" s="168"/>
      <c r="NIZ4" s="168"/>
      <c r="NJA4" s="168"/>
      <c r="NJB4" s="168"/>
      <c r="NJC4" s="168"/>
      <c r="NJD4" s="168"/>
      <c r="NJE4" s="168"/>
      <c r="NJF4" s="168"/>
      <c r="NJG4" s="168"/>
      <c r="NJH4" s="168"/>
      <c r="NJI4" s="168"/>
      <c r="NJJ4" s="168"/>
      <c r="NJK4" s="168"/>
      <c r="NJL4" s="168"/>
      <c r="NJM4" s="168"/>
      <c r="NJN4" s="168"/>
      <c r="NJO4" s="168"/>
      <c r="NJP4" s="168"/>
      <c r="NJQ4" s="168"/>
      <c r="NJR4" s="168"/>
      <c r="NJS4" s="168"/>
      <c r="NJT4" s="168"/>
      <c r="NJU4" s="168"/>
      <c r="NJV4" s="168"/>
      <c r="NJW4" s="168"/>
      <c r="NJX4" s="168"/>
      <c r="NJY4" s="168"/>
      <c r="NJZ4" s="168"/>
      <c r="NKA4" s="168"/>
      <c r="NKB4" s="168"/>
      <c r="NKC4" s="168"/>
      <c r="NKD4" s="168"/>
      <c r="NKE4" s="168"/>
      <c r="NKF4" s="168"/>
      <c r="NKG4" s="168"/>
      <c r="NKH4" s="168"/>
      <c r="NKI4" s="168"/>
      <c r="NKJ4" s="168"/>
      <c r="NKK4" s="168"/>
      <c r="NKL4" s="168"/>
      <c r="NKM4" s="168"/>
      <c r="NKN4" s="168"/>
      <c r="NKO4" s="168"/>
      <c r="NKP4" s="168"/>
      <c r="NKQ4" s="168"/>
      <c r="NKR4" s="168"/>
      <c r="NKS4" s="168"/>
      <c r="NKT4" s="168"/>
      <c r="NKU4" s="168"/>
      <c r="NKV4" s="168"/>
      <c r="NKW4" s="168"/>
      <c r="NKX4" s="168"/>
      <c r="NKY4" s="168"/>
      <c r="NKZ4" s="168"/>
      <c r="NLA4" s="168"/>
      <c r="NLB4" s="168"/>
      <c r="NLC4" s="168"/>
      <c r="NLD4" s="168"/>
      <c r="NLE4" s="168"/>
      <c r="NLF4" s="168"/>
      <c r="NLG4" s="168"/>
      <c r="NLH4" s="168"/>
      <c r="NLI4" s="168"/>
      <c r="NLJ4" s="168"/>
      <c r="NLK4" s="168"/>
      <c r="NLL4" s="168"/>
      <c r="NLM4" s="168"/>
      <c r="NLN4" s="168"/>
      <c r="NLO4" s="168"/>
      <c r="NLP4" s="168"/>
      <c r="NLQ4" s="168"/>
      <c r="NLR4" s="168"/>
      <c r="NLS4" s="168"/>
      <c r="NLT4" s="168"/>
      <c r="NLU4" s="168"/>
      <c r="NLV4" s="168"/>
      <c r="NLW4" s="168"/>
      <c r="NLX4" s="168"/>
      <c r="NLY4" s="168"/>
      <c r="NLZ4" s="168"/>
      <c r="NMA4" s="168"/>
      <c r="NMB4" s="168"/>
      <c r="NMC4" s="168"/>
      <c r="NMD4" s="168"/>
      <c r="NME4" s="168"/>
      <c r="NMF4" s="168"/>
      <c r="NMG4" s="168"/>
      <c r="NMH4" s="168"/>
      <c r="NMI4" s="168"/>
      <c r="NMJ4" s="168"/>
      <c r="NMK4" s="168"/>
      <c r="NML4" s="168"/>
      <c r="NMM4" s="168"/>
      <c r="NMN4" s="168"/>
      <c r="NMO4" s="168"/>
      <c r="NMP4" s="168"/>
      <c r="NMQ4" s="168"/>
      <c r="NMR4" s="168"/>
      <c r="NMS4" s="168"/>
      <c r="NMT4" s="168"/>
      <c r="NMU4" s="168"/>
      <c r="NMV4" s="168"/>
      <c r="NMW4" s="168"/>
      <c r="NMX4" s="168"/>
      <c r="NMY4" s="168"/>
      <c r="NMZ4" s="168"/>
      <c r="NNA4" s="168"/>
      <c r="NNB4" s="168"/>
      <c r="NNC4" s="168"/>
      <c r="NND4" s="168"/>
      <c r="NNE4" s="168"/>
      <c r="NNF4" s="168"/>
      <c r="NNG4" s="168"/>
      <c r="NNH4" s="168"/>
      <c r="NNI4" s="168"/>
      <c r="NNJ4" s="168"/>
      <c r="NNK4" s="168"/>
      <c r="NNL4" s="168"/>
      <c r="NNM4" s="168"/>
      <c r="NNN4" s="168"/>
      <c r="NNO4" s="168"/>
      <c r="NNP4" s="168"/>
      <c r="NNQ4" s="168"/>
      <c r="NNR4" s="168"/>
      <c r="NNS4" s="168"/>
      <c r="NNT4" s="168"/>
      <c r="NNU4" s="168"/>
      <c r="NNV4" s="168"/>
      <c r="NNW4" s="168"/>
      <c r="NNX4" s="168"/>
      <c r="NNY4" s="168"/>
      <c r="NNZ4" s="168"/>
      <c r="NOA4" s="168"/>
      <c r="NOB4" s="168"/>
      <c r="NOC4" s="168"/>
      <c r="NOD4" s="168"/>
      <c r="NOE4" s="168"/>
      <c r="NOF4" s="168"/>
      <c r="NOG4" s="168"/>
      <c r="NOH4" s="168"/>
      <c r="NOI4" s="168"/>
      <c r="NOJ4" s="168"/>
      <c r="NOK4" s="168"/>
      <c r="NOL4" s="168"/>
      <c r="NOM4" s="168"/>
      <c r="NON4" s="168"/>
      <c r="NOO4" s="168"/>
      <c r="NOP4" s="168"/>
      <c r="NOQ4" s="168"/>
      <c r="NOR4" s="168"/>
      <c r="NOS4" s="168"/>
      <c r="NOT4" s="168"/>
      <c r="NOU4" s="168"/>
      <c r="NOV4" s="168"/>
      <c r="NOW4" s="168"/>
      <c r="NOX4" s="168"/>
      <c r="NOY4" s="168"/>
      <c r="NOZ4" s="168"/>
      <c r="NPA4" s="168"/>
      <c r="NPB4" s="168"/>
      <c r="NPC4" s="168"/>
      <c r="NPD4" s="168"/>
      <c r="NPE4" s="168"/>
      <c r="NPF4" s="168"/>
      <c r="NPG4" s="168"/>
      <c r="NPH4" s="168"/>
      <c r="NPI4" s="168"/>
      <c r="NPJ4" s="168"/>
      <c r="NPK4" s="168"/>
      <c r="NPL4" s="168"/>
      <c r="NPM4" s="168"/>
      <c r="NPN4" s="168"/>
      <c r="NPO4" s="168"/>
      <c r="NPP4" s="168"/>
      <c r="NPQ4" s="168"/>
      <c r="NPR4" s="168"/>
      <c r="NPS4" s="168"/>
      <c r="NPT4" s="168"/>
      <c r="NPU4" s="168"/>
      <c r="NPV4" s="168"/>
      <c r="NPW4" s="168"/>
      <c r="NPX4" s="168"/>
      <c r="NPY4" s="168"/>
      <c r="NPZ4" s="168"/>
      <c r="NQA4" s="168"/>
      <c r="NQB4" s="168"/>
      <c r="NQC4" s="168"/>
      <c r="NQD4" s="168"/>
      <c r="NQE4" s="168"/>
      <c r="NQF4" s="168"/>
      <c r="NQG4" s="168"/>
      <c r="NQH4" s="168"/>
      <c r="NQI4" s="168"/>
      <c r="NQJ4" s="168"/>
      <c r="NQK4" s="168"/>
      <c r="NQL4" s="168"/>
      <c r="NQM4" s="168"/>
      <c r="NQN4" s="168"/>
      <c r="NQO4" s="168"/>
      <c r="NQP4" s="168"/>
      <c r="NQQ4" s="168"/>
      <c r="NQR4" s="168"/>
      <c r="NQS4" s="168"/>
      <c r="NQT4" s="168"/>
      <c r="NQU4" s="168"/>
      <c r="NQV4" s="168"/>
      <c r="NQW4" s="168"/>
      <c r="NQX4" s="168"/>
      <c r="NQY4" s="168"/>
      <c r="NQZ4" s="168"/>
      <c r="NRA4" s="168"/>
      <c r="NRB4" s="168"/>
      <c r="NRC4" s="168"/>
      <c r="NRD4" s="168"/>
      <c r="NRE4" s="168"/>
      <c r="NRF4" s="168"/>
      <c r="NRG4" s="168"/>
      <c r="NRH4" s="168"/>
      <c r="NRI4" s="168"/>
      <c r="NRJ4" s="168"/>
      <c r="NRK4" s="168"/>
      <c r="NRL4" s="168"/>
      <c r="NRM4" s="168"/>
      <c r="NRN4" s="168"/>
      <c r="NRO4" s="168"/>
      <c r="NRP4" s="168"/>
      <c r="NRQ4" s="168"/>
      <c r="NRR4" s="168"/>
      <c r="NRS4" s="168"/>
      <c r="NRT4" s="168"/>
      <c r="NRU4" s="168"/>
      <c r="NRV4" s="168"/>
      <c r="NRW4" s="168"/>
      <c r="NRX4" s="168"/>
      <c r="NRY4" s="168"/>
      <c r="NRZ4" s="168"/>
      <c r="NSA4" s="168"/>
      <c r="NSB4" s="168"/>
      <c r="NSC4" s="168"/>
      <c r="NSD4" s="168"/>
      <c r="NSE4" s="168"/>
      <c r="NSF4" s="168"/>
      <c r="NSG4" s="168"/>
      <c r="NSH4" s="168"/>
      <c r="NSI4" s="168"/>
      <c r="NSJ4" s="168"/>
      <c r="NSK4" s="168"/>
      <c r="NSL4" s="168"/>
      <c r="NSM4" s="168"/>
      <c r="NSN4" s="168"/>
      <c r="NSO4" s="168"/>
      <c r="NSP4" s="168"/>
      <c r="NSQ4" s="168"/>
      <c r="NSR4" s="168"/>
      <c r="NSS4" s="168"/>
      <c r="NST4" s="168"/>
      <c r="NSU4" s="168"/>
      <c r="NSV4" s="168"/>
      <c r="NSW4" s="168"/>
      <c r="NSX4" s="168"/>
      <c r="NSY4" s="168"/>
      <c r="NSZ4" s="168"/>
      <c r="NTA4" s="168"/>
      <c r="NTB4" s="168"/>
      <c r="NTC4" s="168"/>
      <c r="NTD4" s="168"/>
      <c r="NTE4" s="168"/>
      <c r="NTF4" s="168"/>
      <c r="NTG4" s="168"/>
      <c r="NTH4" s="168"/>
      <c r="NTI4" s="168"/>
      <c r="NTJ4" s="168"/>
      <c r="NTK4" s="168"/>
      <c r="NTL4" s="168"/>
      <c r="NTM4" s="168"/>
      <c r="NTN4" s="168"/>
      <c r="NTO4" s="168"/>
      <c r="NTP4" s="168"/>
      <c r="NTQ4" s="168"/>
      <c r="NTR4" s="168"/>
      <c r="NTS4" s="168"/>
      <c r="NTT4" s="168"/>
      <c r="NTU4" s="168"/>
      <c r="NTV4" s="168"/>
      <c r="NTW4" s="168"/>
      <c r="NTX4" s="168"/>
      <c r="NTY4" s="168"/>
      <c r="NTZ4" s="168"/>
      <c r="NUA4" s="168"/>
      <c r="NUB4" s="168"/>
      <c r="NUC4" s="168"/>
      <c r="NUD4" s="168"/>
      <c r="NUE4" s="168"/>
      <c r="NUF4" s="168"/>
      <c r="NUG4" s="168"/>
      <c r="NUH4" s="168"/>
      <c r="NUI4" s="168"/>
      <c r="NUJ4" s="168"/>
      <c r="NUK4" s="168"/>
      <c r="NUL4" s="168"/>
      <c r="NUM4" s="168"/>
      <c r="NUN4" s="168"/>
      <c r="NUO4" s="168"/>
      <c r="NUP4" s="168"/>
      <c r="NUQ4" s="168"/>
      <c r="NUR4" s="168"/>
      <c r="NUS4" s="168"/>
      <c r="NUT4" s="168"/>
      <c r="NUU4" s="168"/>
      <c r="NUV4" s="168"/>
      <c r="NUW4" s="168"/>
      <c r="NUX4" s="168"/>
      <c r="NUY4" s="168"/>
      <c r="NUZ4" s="168"/>
      <c r="NVA4" s="168"/>
      <c r="NVB4" s="168"/>
      <c r="NVC4" s="168"/>
      <c r="NVD4" s="168"/>
      <c r="NVE4" s="168"/>
      <c r="NVF4" s="168"/>
      <c r="NVG4" s="168"/>
      <c r="NVH4" s="168"/>
      <c r="NVI4" s="168"/>
      <c r="NVJ4" s="168"/>
      <c r="NVK4" s="168"/>
      <c r="NVL4" s="168"/>
      <c r="NVM4" s="168"/>
      <c r="NVN4" s="168"/>
      <c r="NVO4" s="168"/>
      <c r="NVP4" s="168"/>
      <c r="NVQ4" s="168"/>
      <c r="NVR4" s="168"/>
      <c r="NVS4" s="168"/>
      <c r="NVT4" s="168"/>
      <c r="NVU4" s="168"/>
      <c r="NVV4" s="168"/>
      <c r="NVW4" s="168"/>
      <c r="NVX4" s="168"/>
      <c r="NVY4" s="168"/>
      <c r="NVZ4" s="168"/>
      <c r="NWA4" s="168"/>
      <c r="NWB4" s="168"/>
      <c r="NWC4" s="168"/>
      <c r="NWD4" s="168"/>
      <c r="NWE4" s="168"/>
      <c r="NWF4" s="168"/>
      <c r="NWG4" s="168"/>
      <c r="NWH4" s="168"/>
      <c r="NWI4" s="168"/>
      <c r="NWJ4" s="168"/>
      <c r="NWK4" s="168"/>
      <c r="NWL4" s="168"/>
      <c r="NWM4" s="168"/>
      <c r="NWN4" s="168"/>
      <c r="NWO4" s="168"/>
      <c r="NWP4" s="168"/>
      <c r="NWQ4" s="168"/>
      <c r="NWR4" s="168"/>
      <c r="NWS4" s="168"/>
      <c r="NWT4" s="168"/>
      <c r="NWU4" s="168"/>
      <c r="NWV4" s="168"/>
      <c r="NWW4" s="168"/>
      <c r="NWX4" s="168"/>
      <c r="NWY4" s="168"/>
      <c r="NWZ4" s="168"/>
      <c r="NXA4" s="168"/>
      <c r="NXB4" s="168"/>
      <c r="NXC4" s="168"/>
      <c r="NXD4" s="168"/>
      <c r="NXE4" s="168"/>
      <c r="NXF4" s="168"/>
      <c r="NXG4" s="168"/>
      <c r="NXH4" s="168"/>
      <c r="NXI4" s="168"/>
      <c r="NXJ4" s="168"/>
      <c r="NXK4" s="168"/>
      <c r="NXL4" s="168"/>
      <c r="NXM4" s="168"/>
      <c r="NXN4" s="168"/>
      <c r="NXO4" s="168"/>
      <c r="NXP4" s="168"/>
      <c r="NXQ4" s="168"/>
      <c r="NXR4" s="168"/>
      <c r="NXS4" s="168"/>
      <c r="NXT4" s="168"/>
      <c r="NXU4" s="168"/>
      <c r="NXV4" s="168"/>
      <c r="NXW4" s="168"/>
      <c r="NXX4" s="168"/>
      <c r="NXY4" s="168"/>
      <c r="NXZ4" s="168"/>
      <c r="NYA4" s="168"/>
      <c r="NYB4" s="168"/>
      <c r="NYC4" s="168"/>
      <c r="NYD4" s="168"/>
      <c r="NYE4" s="168"/>
      <c r="NYF4" s="168"/>
      <c r="NYG4" s="168"/>
      <c r="NYH4" s="168"/>
      <c r="NYI4" s="168"/>
      <c r="NYJ4" s="168"/>
      <c r="NYK4" s="168"/>
      <c r="NYL4" s="168"/>
      <c r="NYM4" s="168"/>
      <c r="NYN4" s="168"/>
      <c r="NYO4" s="168"/>
      <c r="NYP4" s="168"/>
      <c r="NYQ4" s="168"/>
      <c r="NYR4" s="168"/>
      <c r="NYS4" s="168"/>
      <c r="NYT4" s="168"/>
      <c r="NYU4" s="168"/>
      <c r="NYV4" s="168"/>
      <c r="NYW4" s="168"/>
      <c r="NYX4" s="168"/>
      <c r="NYY4" s="168"/>
      <c r="NYZ4" s="168"/>
      <c r="NZA4" s="168"/>
      <c r="NZB4" s="168"/>
      <c r="NZC4" s="168"/>
      <c r="NZD4" s="168"/>
      <c r="NZE4" s="168"/>
      <c r="NZF4" s="168"/>
      <c r="NZG4" s="168"/>
      <c r="NZH4" s="168"/>
      <c r="NZI4" s="168"/>
      <c r="NZJ4" s="168"/>
      <c r="NZK4" s="168"/>
      <c r="NZL4" s="168"/>
      <c r="NZM4" s="168"/>
      <c r="NZN4" s="168"/>
      <c r="NZO4" s="168"/>
      <c r="NZP4" s="168"/>
      <c r="NZQ4" s="168"/>
      <c r="NZR4" s="168"/>
      <c r="NZS4" s="168"/>
      <c r="NZT4" s="168"/>
      <c r="NZU4" s="168"/>
      <c r="NZV4" s="168"/>
      <c r="NZW4" s="168"/>
      <c r="NZX4" s="168"/>
      <c r="NZY4" s="168"/>
      <c r="NZZ4" s="168"/>
      <c r="OAA4" s="168"/>
      <c r="OAB4" s="168"/>
      <c r="OAC4" s="168"/>
      <c r="OAD4" s="168"/>
      <c r="OAE4" s="168"/>
      <c r="OAF4" s="168"/>
      <c r="OAG4" s="168"/>
      <c r="OAH4" s="168"/>
      <c r="OAI4" s="168"/>
      <c r="OAJ4" s="168"/>
      <c r="OAK4" s="168"/>
      <c r="OAL4" s="168"/>
      <c r="OAM4" s="168"/>
      <c r="OAN4" s="168"/>
      <c r="OAO4" s="168"/>
      <c r="OAP4" s="168"/>
      <c r="OAQ4" s="168"/>
      <c r="OAR4" s="168"/>
      <c r="OAS4" s="168"/>
      <c r="OAT4" s="168"/>
      <c r="OAU4" s="168"/>
      <c r="OAV4" s="168"/>
      <c r="OAW4" s="168"/>
      <c r="OAX4" s="168"/>
      <c r="OAY4" s="168"/>
      <c r="OAZ4" s="168"/>
      <c r="OBA4" s="168"/>
      <c r="OBB4" s="168"/>
      <c r="OBC4" s="168"/>
      <c r="OBD4" s="168"/>
      <c r="OBE4" s="168"/>
      <c r="OBF4" s="168"/>
      <c r="OBG4" s="168"/>
      <c r="OBH4" s="168"/>
      <c r="OBI4" s="168"/>
      <c r="OBJ4" s="168"/>
      <c r="OBK4" s="168"/>
      <c r="OBL4" s="168"/>
      <c r="OBM4" s="168"/>
      <c r="OBN4" s="168"/>
      <c r="OBO4" s="168"/>
      <c r="OBP4" s="168"/>
      <c r="OBQ4" s="168"/>
      <c r="OBR4" s="168"/>
      <c r="OBS4" s="168"/>
      <c r="OBT4" s="168"/>
      <c r="OBU4" s="168"/>
      <c r="OBV4" s="168"/>
      <c r="OBW4" s="168"/>
      <c r="OBX4" s="168"/>
      <c r="OBY4" s="168"/>
      <c r="OBZ4" s="168"/>
      <c r="OCA4" s="168"/>
      <c r="OCB4" s="168"/>
      <c r="OCC4" s="168"/>
      <c r="OCD4" s="168"/>
      <c r="OCE4" s="168"/>
      <c r="OCF4" s="168"/>
      <c r="OCG4" s="168"/>
      <c r="OCH4" s="168"/>
      <c r="OCI4" s="168"/>
      <c r="OCJ4" s="168"/>
      <c r="OCK4" s="168"/>
      <c r="OCL4" s="168"/>
      <c r="OCM4" s="168"/>
      <c r="OCN4" s="168"/>
      <c r="OCO4" s="168"/>
      <c r="OCP4" s="168"/>
      <c r="OCQ4" s="168"/>
      <c r="OCR4" s="168"/>
      <c r="OCS4" s="168"/>
      <c r="OCT4" s="168"/>
      <c r="OCU4" s="168"/>
      <c r="OCV4" s="168"/>
      <c r="OCW4" s="168"/>
      <c r="OCX4" s="168"/>
      <c r="OCY4" s="168"/>
      <c r="OCZ4" s="168"/>
      <c r="ODA4" s="168"/>
      <c r="ODB4" s="168"/>
      <c r="ODC4" s="168"/>
      <c r="ODD4" s="168"/>
      <c r="ODE4" s="168"/>
      <c r="ODF4" s="168"/>
      <c r="ODG4" s="168"/>
      <c r="ODH4" s="168"/>
      <c r="ODI4" s="168"/>
      <c r="ODJ4" s="168"/>
      <c r="ODK4" s="168"/>
      <c r="ODL4" s="168"/>
      <c r="ODM4" s="168"/>
      <c r="ODN4" s="168"/>
      <c r="ODO4" s="168"/>
      <c r="ODP4" s="168"/>
      <c r="ODQ4" s="168"/>
      <c r="ODR4" s="168"/>
      <c r="ODS4" s="168"/>
      <c r="ODT4" s="168"/>
      <c r="ODU4" s="168"/>
      <c r="ODV4" s="168"/>
      <c r="ODW4" s="168"/>
      <c r="ODX4" s="168"/>
      <c r="ODY4" s="168"/>
      <c r="ODZ4" s="168"/>
      <c r="OEA4" s="168"/>
      <c r="OEB4" s="168"/>
      <c r="OEC4" s="168"/>
      <c r="OED4" s="168"/>
      <c r="OEE4" s="168"/>
      <c r="OEF4" s="168"/>
      <c r="OEG4" s="168"/>
      <c r="OEH4" s="168"/>
      <c r="OEI4" s="168"/>
      <c r="OEJ4" s="168"/>
      <c r="OEK4" s="168"/>
      <c r="OEL4" s="168"/>
      <c r="OEM4" s="168"/>
      <c r="OEN4" s="168"/>
      <c r="OEO4" s="168"/>
      <c r="OEP4" s="168"/>
      <c r="OEQ4" s="168"/>
      <c r="OER4" s="168"/>
      <c r="OES4" s="168"/>
      <c r="OET4" s="168"/>
      <c r="OEU4" s="168"/>
      <c r="OEV4" s="168"/>
      <c r="OEW4" s="168"/>
      <c r="OEX4" s="168"/>
      <c r="OEY4" s="168"/>
      <c r="OEZ4" s="168"/>
      <c r="OFA4" s="168"/>
      <c r="OFB4" s="168"/>
      <c r="OFC4" s="168"/>
      <c r="OFD4" s="168"/>
      <c r="OFE4" s="168"/>
      <c r="OFF4" s="168"/>
      <c r="OFG4" s="168"/>
      <c r="OFH4" s="168"/>
      <c r="OFI4" s="168"/>
      <c r="OFJ4" s="168"/>
      <c r="OFK4" s="168"/>
      <c r="OFL4" s="168"/>
      <c r="OFM4" s="168"/>
      <c r="OFN4" s="168"/>
      <c r="OFO4" s="168"/>
      <c r="OFP4" s="168"/>
      <c r="OFQ4" s="168"/>
      <c r="OFR4" s="168"/>
      <c r="OFS4" s="168"/>
      <c r="OFT4" s="168"/>
      <c r="OFU4" s="168"/>
      <c r="OFV4" s="168"/>
      <c r="OFW4" s="168"/>
      <c r="OFX4" s="168"/>
      <c r="OFY4" s="168"/>
      <c r="OFZ4" s="168"/>
      <c r="OGA4" s="168"/>
      <c r="OGB4" s="168"/>
      <c r="OGC4" s="168"/>
      <c r="OGD4" s="168"/>
      <c r="OGE4" s="168"/>
      <c r="OGF4" s="168"/>
      <c r="OGG4" s="168"/>
      <c r="OGH4" s="168"/>
      <c r="OGI4" s="168"/>
      <c r="OGJ4" s="168"/>
      <c r="OGK4" s="168"/>
      <c r="OGL4" s="168"/>
      <c r="OGM4" s="168"/>
      <c r="OGN4" s="168"/>
      <c r="OGO4" s="168"/>
      <c r="OGP4" s="168"/>
      <c r="OGQ4" s="168"/>
      <c r="OGR4" s="168"/>
      <c r="OGS4" s="168"/>
      <c r="OGT4" s="168"/>
      <c r="OGU4" s="168"/>
      <c r="OGV4" s="168"/>
      <c r="OGW4" s="168"/>
      <c r="OGX4" s="168"/>
      <c r="OGY4" s="168"/>
      <c r="OGZ4" s="168"/>
      <c r="OHA4" s="168"/>
      <c r="OHB4" s="168"/>
      <c r="OHC4" s="168"/>
      <c r="OHD4" s="168"/>
      <c r="OHE4" s="168"/>
      <c r="OHF4" s="168"/>
      <c r="OHG4" s="168"/>
      <c r="OHH4" s="168"/>
      <c r="OHI4" s="168"/>
      <c r="OHJ4" s="168"/>
      <c r="OHK4" s="168"/>
      <c r="OHL4" s="168"/>
      <c r="OHM4" s="168"/>
      <c r="OHN4" s="168"/>
      <c r="OHO4" s="168"/>
      <c r="OHP4" s="168"/>
      <c r="OHQ4" s="168"/>
      <c r="OHR4" s="168"/>
      <c r="OHS4" s="168"/>
      <c r="OHT4" s="168"/>
      <c r="OHU4" s="168"/>
      <c r="OHV4" s="168"/>
      <c r="OHW4" s="168"/>
      <c r="OHX4" s="168"/>
      <c r="OHY4" s="168"/>
      <c r="OHZ4" s="168"/>
      <c r="OIA4" s="168"/>
      <c r="OIB4" s="168"/>
      <c r="OIC4" s="168"/>
      <c r="OID4" s="168"/>
      <c r="OIE4" s="168"/>
      <c r="OIF4" s="168"/>
      <c r="OIG4" s="168"/>
      <c r="OIH4" s="168"/>
      <c r="OII4" s="168"/>
      <c r="OIJ4" s="168"/>
      <c r="OIK4" s="168"/>
      <c r="OIL4" s="168"/>
      <c r="OIM4" s="168"/>
      <c r="OIN4" s="168"/>
      <c r="OIO4" s="168"/>
      <c r="OIP4" s="168"/>
      <c r="OIQ4" s="168"/>
      <c r="OIR4" s="168"/>
      <c r="OIS4" s="168"/>
      <c r="OIT4" s="168"/>
      <c r="OIU4" s="168"/>
      <c r="OIV4" s="168"/>
      <c r="OIW4" s="168"/>
      <c r="OIX4" s="168"/>
      <c r="OIY4" s="168"/>
      <c r="OIZ4" s="168"/>
      <c r="OJA4" s="168"/>
      <c r="OJB4" s="168"/>
      <c r="OJC4" s="168"/>
      <c r="OJD4" s="168"/>
      <c r="OJE4" s="168"/>
      <c r="OJF4" s="168"/>
      <c r="OJG4" s="168"/>
      <c r="OJH4" s="168"/>
      <c r="OJI4" s="168"/>
      <c r="OJJ4" s="168"/>
      <c r="OJK4" s="168"/>
      <c r="OJL4" s="168"/>
      <c r="OJM4" s="168"/>
      <c r="OJN4" s="168"/>
      <c r="OJO4" s="168"/>
      <c r="OJP4" s="168"/>
      <c r="OJQ4" s="168"/>
      <c r="OJR4" s="168"/>
      <c r="OJS4" s="168"/>
      <c r="OJT4" s="168"/>
      <c r="OJU4" s="168"/>
      <c r="OJV4" s="168"/>
      <c r="OJW4" s="168"/>
      <c r="OJX4" s="168"/>
      <c r="OJY4" s="168"/>
      <c r="OJZ4" s="168"/>
      <c r="OKA4" s="168"/>
      <c r="OKB4" s="168"/>
      <c r="OKC4" s="168"/>
      <c r="OKD4" s="168"/>
      <c r="OKE4" s="168"/>
      <c r="OKF4" s="168"/>
      <c r="OKG4" s="168"/>
      <c r="OKH4" s="168"/>
      <c r="OKI4" s="168"/>
      <c r="OKJ4" s="168"/>
      <c r="OKK4" s="168"/>
      <c r="OKL4" s="168"/>
      <c r="OKM4" s="168"/>
      <c r="OKN4" s="168"/>
      <c r="OKO4" s="168"/>
      <c r="OKP4" s="168"/>
      <c r="OKQ4" s="168"/>
      <c r="OKR4" s="168"/>
      <c r="OKS4" s="168"/>
      <c r="OKT4" s="168"/>
      <c r="OKU4" s="168"/>
      <c r="OKV4" s="168"/>
      <c r="OKW4" s="168"/>
      <c r="OKX4" s="168"/>
      <c r="OKY4" s="168"/>
      <c r="OKZ4" s="168"/>
      <c r="OLA4" s="168"/>
      <c r="OLB4" s="168"/>
      <c r="OLC4" s="168"/>
      <c r="OLD4" s="168"/>
      <c r="OLE4" s="168"/>
      <c r="OLF4" s="168"/>
      <c r="OLG4" s="168"/>
      <c r="OLH4" s="168"/>
      <c r="OLI4" s="168"/>
      <c r="OLJ4" s="168"/>
      <c r="OLK4" s="168"/>
      <c r="OLL4" s="168"/>
      <c r="OLM4" s="168"/>
      <c r="OLN4" s="168"/>
      <c r="OLO4" s="168"/>
      <c r="OLP4" s="168"/>
      <c r="OLQ4" s="168"/>
      <c r="OLR4" s="168"/>
      <c r="OLS4" s="168"/>
      <c r="OLT4" s="168"/>
      <c r="OLU4" s="168"/>
      <c r="OLV4" s="168"/>
      <c r="OLW4" s="168"/>
      <c r="OLX4" s="168"/>
      <c r="OLY4" s="168"/>
      <c r="OLZ4" s="168"/>
      <c r="OMA4" s="168"/>
      <c r="OMB4" s="168"/>
      <c r="OMC4" s="168"/>
      <c r="OMD4" s="168"/>
      <c r="OME4" s="168"/>
      <c r="OMF4" s="168"/>
      <c r="OMG4" s="168"/>
      <c r="OMH4" s="168"/>
      <c r="OMI4" s="168"/>
      <c r="OMJ4" s="168"/>
      <c r="OMK4" s="168"/>
      <c r="OML4" s="168"/>
      <c r="OMM4" s="168"/>
      <c r="OMN4" s="168"/>
      <c r="OMO4" s="168"/>
      <c r="OMP4" s="168"/>
      <c r="OMQ4" s="168"/>
      <c r="OMR4" s="168"/>
      <c r="OMS4" s="168"/>
      <c r="OMT4" s="168"/>
      <c r="OMU4" s="168"/>
      <c r="OMV4" s="168"/>
      <c r="OMW4" s="168"/>
      <c r="OMX4" s="168"/>
      <c r="OMY4" s="168"/>
      <c r="OMZ4" s="168"/>
      <c r="ONA4" s="168"/>
      <c r="ONB4" s="168"/>
      <c r="ONC4" s="168"/>
      <c r="OND4" s="168"/>
      <c r="ONE4" s="168"/>
      <c r="ONF4" s="168"/>
      <c r="ONG4" s="168"/>
      <c r="ONH4" s="168"/>
      <c r="ONI4" s="168"/>
      <c r="ONJ4" s="168"/>
      <c r="ONK4" s="168"/>
      <c r="ONL4" s="168"/>
      <c r="ONM4" s="168"/>
      <c r="ONN4" s="168"/>
      <c r="ONO4" s="168"/>
      <c r="ONP4" s="168"/>
      <c r="ONQ4" s="168"/>
      <c r="ONR4" s="168"/>
      <c r="ONS4" s="168"/>
      <c r="ONT4" s="168"/>
      <c r="ONU4" s="168"/>
      <c r="ONV4" s="168"/>
      <c r="ONW4" s="168"/>
      <c r="ONX4" s="168"/>
      <c r="ONY4" s="168"/>
      <c r="ONZ4" s="168"/>
      <c r="OOA4" s="168"/>
      <c r="OOB4" s="168"/>
      <c r="OOC4" s="168"/>
      <c r="OOD4" s="168"/>
      <c r="OOE4" s="168"/>
      <c r="OOF4" s="168"/>
      <c r="OOG4" s="168"/>
      <c r="OOH4" s="168"/>
      <c r="OOI4" s="168"/>
      <c r="OOJ4" s="168"/>
      <c r="OOK4" s="168"/>
      <c r="OOL4" s="168"/>
      <c r="OOM4" s="168"/>
      <c r="OON4" s="168"/>
      <c r="OOO4" s="168"/>
      <c r="OOP4" s="168"/>
      <c r="OOQ4" s="168"/>
      <c r="OOR4" s="168"/>
      <c r="OOS4" s="168"/>
      <c r="OOT4" s="168"/>
      <c r="OOU4" s="168"/>
      <c r="OOV4" s="168"/>
      <c r="OOW4" s="168"/>
      <c r="OOX4" s="168"/>
      <c r="OOY4" s="168"/>
      <c r="OOZ4" s="168"/>
      <c r="OPA4" s="168"/>
      <c r="OPB4" s="168"/>
      <c r="OPC4" s="168"/>
      <c r="OPD4" s="168"/>
      <c r="OPE4" s="168"/>
      <c r="OPF4" s="168"/>
      <c r="OPG4" s="168"/>
      <c r="OPH4" s="168"/>
      <c r="OPI4" s="168"/>
      <c r="OPJ4" s="168"/>
      <c r="OPK4" s="168"/>
      <c r="OPL4" s="168"/>
      <c r="OPM4" s="168"/>
      <c r="OPN4" s="168"/>
      <c r="OPO4" s="168"/>
      <c r="OPP4" s="168"/>
      <c r="OPQ4" s="168"/>
      <c r="OPR4" s="168"/>
      <c r="OPS4" s="168"/>
      <c r="OPT4" s="168"/>
      <c r="OPU4" s="168"/>
      <c r="OPV4" s="168"/>
      <c r="OPW4" s="168"/>
      <c r="OPX4" s="168"/>
      <c r="OPY4" s="168"/>
      <c r="OPZ4" s="168"/>
      <c r="OQA4" s="168"/>
      <c r="OQB4" s="168"/>
      <c r="OQC4" s="168"/>
      <c r="OQD4" s="168"/>
      <c r="OQE4" s="168"/>
      <c r="OQF4" s="168"/>
      <c r="OQG4" s="168"/>
      <c r="OQH4" s="168"/>
      <c r="OQI4" s="168"/>
      <c r="OQJ4" s="168"/>
      <c r="OQK4" s="168"/>
      <c r="OQL4" s="168"/>
      <c r="OQM4" s="168"/>
      <c r="OQN4" s="168"/>
      <c r="OQO4" s="168"/>
      <c r="OQP4" s="168"/>
      <c r="OQQ4" s="168"/>
      <c r="OQR4" s="168"/>
      <c r="OQS4" s="168"/>
      <c r="OQT4" s="168"/>
      <c r="OQU4" s="168"/>
      <c r="OQV4" s="168"/>
      <c r="OQW4" s="168"/>
      <c r="OQX4" s="168"/>
      <c r="OQY4" s="168"/>
      <c r="OQZ4" s="168"/>
      <c r="ORA4" s="168"/>
      <c r="ORB4" s="168"/>
      <c r="ORC4" s="168"/>
      <c r="ORD4" s="168"/>
      <c r="ORE4" s="168"/>
      <c r="ORF4" s="168"/>
      <c r="ORG4" s="168"/>
      <c r="ORH4" s="168"/>
      <c r="ORI4" s="168"/>
      <c r="ORJ4" s="168"/>
      <c r="ORK4" s="168"/>
      <c r="ORL4" s="168"/>
      <c r="ORM4" s="168"/>
      <c r="ORN4" s="168"/>
      <c r="ORO4" s="168"/>
      <c r="ORP4" s="168"/>
      <c r="ORQ4" s="168"/>
      <c r="ORR4" s="168"/>
      <c r="ORS4" s="168"/>
      <c r="ORT4" s="168"/>
      <c r="ORU4" s="168"/>
      <c r="ORV4" s="168"/>
      <c r="ORW4" s="168"/>
      <c r="ORX4" s="168"/>
      <c r="ORY4" s="168"/>
      <c r="ORZ4" s="168"/>
      <c r="OSA4" s="168"/>
      <c r="OSB4" s="168"/>
      <c r="OSC4" s="168"/>
      <c r="OSD4" s="168"/>
      <c r="OSE4" s="168"/>
      <c r="OSF4" s="168"/>
      <c r="OSG4" s="168"/>
      <c r="OSH4" s="168"/>
      <c r="OSI4" s="168"/>
      <c r="OSJ4" s="168"/>
      <c r="OSK4" s="168"/>
      <c r="OSL4" s="168"/>
      <c r="OSM4" s="168"/>
      <c r="OSN4" s="168"/>
      <c r="OSO4" s="168"/>
      <c r="OSP4" s="168"/>
      <c r="OSQ4" s="168"/>
      <c r="OSR4" s="168"/>
      <c r="OSS4" s="168"/>
      <c r="OST4" s="168"/>
      <c r="OSU4" s="168"/>
      <c r="OSV4" s="168"/>
      <c r="OSW4" s="168"/>
      <c r="OSX4" s="168"/>
      <c r="OSY4" s="168"/>
      <c r="OSZ4" s="168"/>
      <c r="OTA4" s="168"/>
      <c r="OTB4" s="168"/>
      <c r="OTC4" s="168"/>
      <c r="OTD4" s="168"/>
      <c r="OTE4" s="168"/>
      <c r="OTF4" s="168"/>
      <c r="OTG4" s="168"/>
      <c r="OTH4" s="168"/>
      <c r="OTI4" s="168"/>
      <c r="OTJ4" s="168"/>
      <c r="OTK4" s="168"/>
      <c r="OTL4" s="168"/>
      <c r="OTM4" s="168"/>
      <c r="OTN4" s="168"/>
      <c r="OTO4" s="168"/>
      <c r="OTP4" s="168"/>
      <c r="OTQ4" s="168"/>
      <c r="OTR4" s="168"/>
      <c r="OTS4" s="168"/>
      <c r="OTT4" s="168"/>
      <c r="OTU4" s="168"/>
      <c r="OTV4" s="168"/>
      <c r="OTW4" s="168"/>
      <c r="OTX4" s="168"/>
      <c r="OTY4" s="168"/>
      <c r="OTZ4" s="168"/>
      <c r="OUA4" s="168"/>
      <c r="OUB4" s="168"/>
      <c r="OUC4" s="168"/>
      <c r="OUD4" s="168"/>
      <c r="OUE4" s="168"/>
      <c r="OUF4" s="168"/>
      <c r="OUG4" s="168"/>
      <c r="OUH4" s="168"/>
      <c r="OUI4" s="168"/>
      <c r="OUJ4" s="168"/>
      <c r="OUK4" s="168"/>
      <c r="OUL4" s="168"/>
      <c r="OUM4" s="168"/>
      <c r="OUN4" s="168"/>
      <c r="OUO4" s="168"/>
      <c r="OUP4" s="168"/>
      <c r="OUQ4" s="168"/>
      <c r="OUR4" s="168"/>
      <c r="OUS4" s="168"/>
      <c r="OUT4" s="168"/>
      <c r="OUU4" s="168"/>
      <c r="OUV4" s="168"/>
      <c r="OUW4" s="168"/>
      <c r="OUX4" s="168"/>
      <c r="OUY4" s="168"/>
      <c r="OUZ4" s="168"/>
      <c r="OVA4" s="168"/>
      <c r="OVB4" s="168"/>
      <c r="OVC4" s="168"/>
      <c r="OVD4" s="168"/>
      <c r="OVE4" s="168"/>
      <c r="OVF4" s="168"/>
      <c r="OVG4" s="168"/>
      <c r="OVH4" s="168"/>
      <c r="OVI4" s="168"/>
      <c r="OVJ4" s="168"/>
      <c r="OVK4" s="168"/>
      <c r="OVL4" s="168"/>
      <c r="OVM4" s="168"/>
      <c r="OVN4" s="168"/>
      <c r="OVO4" s="168"/>
      <c r="OVP4" s="168"/>
      <c r="OVQ4" s="168"/>
      <c r="OVR4" s="168"/>
      <c r="OVS4" s="168"/>
      <c r="OVT4" s="168"/>
      <c r="OVU4" s="168"/>
      <c r="OVV4" s="168"/>
      <c r="OVW4" s="168"/>
      <c r="OVX4" s="168"/>
      <c r="OVY4" s="168"/>
      <c r="OVZ4" s="168"/>
      <c r="OWA4" s="168"/>
      <c r="OWB4" s="168"/>
      <c r="OWC4" s="168"/>
      <c r="OWD4" s="168"/>
      <c r="OWE4" s="168"/>
      <c r="OWF4" s="168"/>
      <c r="OWG4" s="168"/>
      <c r="OWH4" s="168"/>
      <c r="OWI4" s="168"/>
      <c r="OWJ4" s="168"/>
      <c r="OWK4" s="168"/>
      <c r="OWL4" s="168"/>
      <c r="OWM4" s="168"/>
      <c r="OWN4" s="168"/>
      <c r="OWO4" s="168"/>
      <c r="OWP4" s="168"/>
      <c r="OWQ4" s="168"/>
      <c r="OWR4" s="168"/>
      <c r="OWS4" s="168"/>
      <c r="OWT4" s="168"/>
      <c r="OWU4" s="168"/>
      <c r="OWV4" s="168"/>
      <c r="OWW4" s="168"/>
      <c r="OWX4" s="168"/>
      <c r="OWY4" s="168"/>
      <c r="OWZ4" s="168"/>
      <c r="OXA4" s="168"/>
      <c r="OXB4" s="168"/>
      <c r="OXC4" s="168"/>
      <c r="OXD4" s="168"/>
      <c r="OXE4" s="168"/>
      <c r="OXF4" s="168"/>
      <c r="OXG4" s="168"/>
      <c r="OXH4" s="168"/>
      <c r="OXI4" s="168"/>
      <c r="OXJ4" s="168"/>
      <c r="OXK4" s="168"/>
      <c r="OXL4" s="168"/>
      <c r="OXM4" s="168"/>
      <c r="OXN4" s="168"/>
      <c r="OXO4" s="168"/>
      <c r="OXP4" s="168"/>
      <c r="OXQ4" s="168"/>
      <c r="OXR4" s="168"/>
      <c r="OXS4" s="168"/>
      <c r="OXT4" s="168"/>
      <c r="OXU4" s="168"/>
      <c r="OXV4" s="168"/>
      <c r="OXW4" s="168"/>
      <c r="OXX4" s="168"/>
      <c r="OXY4" s="168"/>
      <c r="OXZ4" s="168"/>
      <c r="OYA4" s="168"/>
      <c r="OYB4" s="168"/>
      <c r="OYC4" s="168"/>
      <c r="OYD4" s="168"/>
      <c r="OYE4" s="168"/>
      <c r="OYF4" s="168"/>
      <c r="OYG4" s="168"/>
      <c r="OYH4" s="168"/>
      <c r="OYI4" s="168"/>
      <c r="OYJ4" s="168"/>
      <c r="OYK4" s="168"/>
      <c r="OYL4" s="168"/>
      <c r="OYM4" s="168"/>
      <c r="OYN4" s="168"/>
      <c r="OYO4" s="168"/>
      <c r="OYP4" s="168"/>
      <c r="OYQ4" s="168"/>
      <c r="OYR4" s="168"/>
      <c r="OYS4" s="168"/>
      <c r="OYT4" s="168"/>
      <c r="OYU4" s="168"/>
      <c r="OYV4" s="168"/>
      <c r="OYW4" s="168"/>
      <c r="OYX4" s="168"/>
      <c r="OYY4" s="168"/>
      <c r="OYZ4" s="168"/>
      <c r="OZA4" s="168"/>
      <c r="OZB4" s="168"/>
      <c r="OZC4" s="168"/>
      <c r="OZD4" s="168"/>
      <c r="OZE4" s="168"/>
      <c r="OZF4" s="168"/>
      <c r="OZG4" s="168"/>
      <c r="OZH4" s="168"/>
      <c r="OZI4" s="168"/>
      <c r="OZJ4" s="168"/>
      <c r="OZK4" s="168"/>
      <c r="OZL4" s="168"/>
      <c r="OZM4" s="168"/>
      <c r="OZN4" s="168"/>
      <c r="OZO4" s="168"/>
      <c r="OZP4" s="168"/>
      <c r="OZQ4" s="168"/>
      <c r="OZR4" s="168"/>
      <c r="OZS4" s="168"/>
      <c r="OZT4" s="168"/>
      <c r="OZU4" s="168"/>
      <c r="OZV4" s="168"/>
      <c r="OZW4" s="168"/>
      <c r="OZX4" s="168"/>
      <c r="OZY4" s="168"/>
      <c r="OZZ4" s="168"/>
      <c r="PAA4" s="168"/>
      <c r="PAB4" s="168"/>
      <c r="PAC4" s="168"/>
      <c r="PAD4" s="168"/>
      <c r="PAE4" s="168"/>
      <c r="PAF4" s="168"/>
      <c r="PAG4" s="168"/>
      <c r="PAH4" s="168"/>
      <c r="PAI4" s="168"/>
      <c r="PAJ4" s="168"/>
      <c r="PAK4" s="168"/>
      <c r="PAL4" s="168"/>
      <c r="PAM4" s="168"/>
      <c r="PAN4" s="168"/>
      <c r="PAO4" s="168"/>
      <c r="PAP4" s="168"/>
      <c r="PAQ4" s="168"/>
      <c r="PAR4" s="168"/>
      <c r="PAS4" s="168"/>
      <c r="PAT4" s="168"/>
      <c r="PAU4" s="168"/>
      <c r="PAV4" s="168"/>
      <c r="PAW4" s="168"/>
      <c r="PAX4" s="168"/>
      <c r="PAY4" s="168"/>
      <c r="PAZ4" s="168"/>
      <c r="PBA4" s="168"/>
      <c r="PBB4" s="168"/>
      <c r="PBC4" s="168"/>
      <c r="PBD4" s="168"/>
      <c r="PBE4" s="168"/>
      <c r="PBF4" s="168"/>
      <c r="PBG4" s="168"/>
      <c r="PBH4" s="168"/>
      <c r="PBI4" s="168"/>
      <c r="PBJ4" s="168"/>
      <c r="PBK4" s="168"/>
      <c r="PBL4" s="168"/>
      <c r="PBM4" s="168"/>
      <c r="PBN4" s="168"/>
      <c r="PBO4" s="168"/>
      <c r="PBP4" s="168"/>
      <c r="PBQ4" s="168"/>
      <c r="PBR4" s="168"/>
      <c r="PBS4" s="168"/>
      <c r="PBT4" s="168"/>
      <c r="PBU4" s="168"/>
      <c r="PBV4" s="168"/>
      <c r="PBW4" s="168"/>
      <c r="PBX4" s="168"/>
      <c r="PBY4" s="168"/>
      <c r="PBZ4" s="168"/>
      <c r="PCA4" s="168"/>
      <c r="PCB4" s="168"/>
      <c r="PCC4" s="168"/>
      <c r="PCD4" s="168"/>
      <c r="PCE4" s="168"/>
      <c r="PCF4" s="168"/>
      <c r="PCG4" s="168"/>
      <c r="PCH4" s="168"/>
      <c r="PCI4" s="168"/>
      <c r="PCJ4" s="168"/>
      <c r="PCK4" s="168"/>
      <c r="PCL4" s="168"/>
      <c r="PCM4" s="168"/>
      <c r="PCN4" s="168"/>
      <c r="PCO4" s="168"/>
      <c r="PCP4" s="168"/>
      <c r="PCQ4" s="168"/>
      <c r="PCR4" s="168"/>
      <c r="PCS4" s="168"/>
      <c r="PCT4" s="168"/>
      <c r="PCU4" s="168"/>
      <c r="PCV4" s="168"/>
      <c r="PCW4" s="168"/>
      <c r="PCX4" s="168"/>
      <c r="PCY4" s="168"/>
      <c r="PCZ4" s="168"/>
      <c r="PDA4" s="168"/>
      <c r="PDB4" s="168"/>
      <c r="PDC4" s="168"/>
      <c r="PDD4" s="168"/>
      <c r="PDE4" s="168"/>
      <c r="PDF4" s="168"/>
      <c r="PDG4" s="168"/>
      <c r="PDH4" s="168"/>
      <c r="PDI4" s="168"/>
      <c r="PDJ4" s="168"/>
      <c r="PDK4" s="168"/>
      <c r="PDL4" s="168"/>
      <c r="PDM4" s="168"/>
      <c r="PDN4" s="168"/>
      <c r="PDO4" s="168"/>
      <c r="PDP4" s="168"/>
      <c r="PDQ4" s="168"/>
      <c r="PDR4" s="168"/>
      <c r="PDS4" s="168"/>
      <c r="PDT4" s="168"/>
      <c r="PDU4" s="168"/>
      <c r="PDV4" s="168"/>
      <c r="PDW4" s="168"/>
      <c r="PDX4" s="168"/>
      <c r="PDY4" s="168"/>
      <c r="PDZ4" s="168"/>
      <c r="PEA4" s="168"/>
      <c r="PEB4" s="168"/>
      <c r="PEC4" s="168"/>
      <c r="PED4" s="168"/>
      <c r="PEE4" s="168"/>
      <c r="PEF4" s="168"/>
      <c r="PEG4" s="168"/>
      <c r="PEH4" s="168"/>
      <c r="PEI4" s="168"/>
      <c r="PEJ4" s="168"/>
      <c r="PEK4" s="168"/>
      <c r="PEL4" s="168"/>
      <c r="PEM4" s="168"/>
      <c r="PEN4" s="168"/>
      <c r="PEO4" s="168"/>
      <c r="PEP4" s="168"/>
      <c r="PEQ4" s="168"/>
      <c r="PER4" s="168"/>
      <c r="PES4" s="168"/>
      <c r="PET4" s="168"/>
      <c r="PEU4" s="168"/>
      <c r="PEV4" s="168"/>
      <c r="PEW4" s="168"/>
      <c r="PEX4" s="168"/>
      <c r="PEY4" s="168"/>
      <c r="PEZ4" s="168"/>
      <c r="PFA4" s="168"/>
      <c r="PFB4" s="168"/>
      <c r="PFC4" s="168"/>
      <c r="PFD4" s="168"/>
      <c r="PFE4" s="168"/>
      <c r="PFF4" s="168"/>
      <c r="PFG4" s="168"/>
      <c r="PFH4" s="168"/>
      <c r="PFI4" s="168"/>
      <c r="PFJ4" s="168"/>
      <c r="PFK4" s="168"/>
      <c r="PFL4" s="168"/>
      <c r="PFM4" s="168"/>
      <c r="PFN4" s="168"/>
      <c r="PFO4" s="168"/>
      <c r="PFP4" s="168"/>
      <c r="PFQ4" s="168"/>
      <c r="PFR4" s="168"/>
      <c r="PFS4" s="168"/>
      <c r="PFT4" s="168"/>
      <c r="PFU4" s="168"/>
      <c r="PFV4" s="168"/>
      <c r="PFW4" s="168"/>
      <c r="PFX4" s="168"/>
      <c r="PFY4" s="168"/>
      <c r="PFZ4" s="168"/>
      <c r="PGA4" s="168"/>
      <c r="PGB4" s="168"/>
      <c r="PGC4" s="168"/>
      <c r="PGD4" s="168"/>
      <c r="PGE4" s="168"/>
      <c r="PGF4" s="168"/>
      <c r="PGG4" s="168"/>
      <c r="PGH4" s="168"/>
      <c r="PGI4" s="168"/>
      <c r="PGJ4" s="168"/>
      <c r="PGK4" s="168"/>
      <c r="PGL4" s="168"/>
      <c r="PGM4" s="168"/>
      <c r="PGN4" s="168"/>
      <c r="PGO4" s="168"/>
      <c r="PGP4" s="168"/>
      <c r="PGQ4" s="168"/>
      <c r="PGR4" s="168"/>
      <c r="PGS4" s="168"/>
      <c r="PGT4" s="168"/>
      <c r="PGU4" s="168"/>
      <c r="PGV4" s="168"/>
      <c r="PGW4" s="168"/>
      <c r="PGX4" s="168"/>
      <c r="PGY4" s="168"/>
      <c r="PGZ4" s="168"/>
      <c r="PHA4" s="168"/>
      <c r="PHB4" s="168"/>
      <c r="PHC4" s="168"/>
      <c r="PHD4" s="168"/>
      <c r="PHE4" s="168"/>
      <c r="PHF4" s="168"/>
      <c r="PHG4" s="168"/>
      <c r="PHH4" s="168"/>
      <c r="PHI4" s="168"/>
      <c r="PHJ4" s="168"/>
      <c r="PHK4" s="168"/>
      <c r="PHL4" s="168"/>
      <c r="PHM4" s="168"/>
      <c r="PHN4" s="168"/>
      <c r="PHO4" s="168"/>
      <c r="PHP4" s="168"/>
      <c r="PHQ4" s="168"/>
      <c r="PHR4" s="168"/>
      <c r="PHS4" s="168"/>
      <c r="PHT4" s="168"/>
      <c r="PHU4" s="168"/>
      <c r="PHV4" s="168"/>
      <c r="PHW4" s="168"/>
      <c r="PHX4" s="168"/>
      <c r="PHY4" s="168"/>
      <c r="PHZ4" s="168"/>
      <c r="PIA4" s="168"/>
      <c r="PIB4" s="168"/>
      <c r="PIC4" s="168"/>
      <c r="PID4" s="168"/>
      <c r="PIE4" s="168"/>
      <c r="PIF4" s="168"/>
      <c r="PIG4" s="168"/>
      <c r="PIH4" s="168"/>
      <c r="PII4" s="168"/>
      <c r="PIJ4" s="168"/>
      <c r="PIK4" s="168"/>
      <c r="PIL4" s="168"/>
      <c r="PIM4" s="168"/>
      <c r="PIN4" s="168"/>
      <c r="PIO4" s="168"/>
      <c r="PIP4" s="168"/>
      <c r="PIQ4" s="168"/>
      <c r="PIR4" s="168"/>
      <c r="PIS4" s="168"/>
      <c r="PIT4" s="168"/>
      <c r="PIU4" s="168"/>
      <c r="PIV4" s="168"/>
      <c r="PIW4" s="168"/>
      <c r="PIX4" s="168"/>
      <c r="PIY4" s="168"/>
      <c r="PIZ4" s="168"/>
      <c r="PJA4" s="168"/>
      <c r="PJB4" s="168"/>
      <c r="PJC4" s="168"/>
      <c r="PJD4" s="168"/>
      <c r="PJE4" s="168"/>
      <c r="PJF4" s="168"/>
      <c r="PJG4" s="168"/>
      <c r="PJH4" s="168"/>
      <c r="PJI4" s="168"/>
      <c r="PJJ4" s="168"/>
      <c r="PJK4" s="168"/>
      <c r="PJL4" s="168"/>
      <c r="PJM4" s="168"/>
      <c r="PJN4" s="168"/>
      <c r="PJO4" s="168"/>
      <c r="PJP4" s="168"/>
      <c r="PJQ4" s="168"/>
      <c r="PJR4" s="168"/>
      <c r="PJS4" s="168"/>
      <c r="PJT4" s="168"/>
      <c r="PJU4" s="168"/>
      <c r="PJV4" s="168"/>
      <c r="PJW4" s="168"/>
      <c r="PJX4" s="168"/>
      <c r="PJY4" s="168"/>
      <c r="PJZ4" s="168"/>
      <c r="PKA4" s="168"/>
      <c r="PKB4" s="168"/>
      <c r="PKC4" s="168"/>
      <c r="PKD4" s="168"/>
      <c r="PKE4" s="168"/>
      <c r="PKF4" s="168"/>
      <c r="PKG4" s="168"/>
      <c r="PKH4" s="168"/>
      <c r="PKI4" s="168"/>
      <c r="PKJ4" s="168"/>
      <c r="PKK4" s="168"/>
      <c r="PKL4" s="168"/>
      <c r="PKM4" s="168"/>
      <c r="PKN4" s="168"/>
      <c r="PKO4" s="168"/>
      <c r="PKP4" s="168"/>
      <c r="PKQ4" s="168"/>
      <c r="PKR4" s="168"/>
      <c r="PKS4" s="168"/>
      <c r="PKT4" s="168"/>
      <c r="PKU4" s="168"/>
      <c r="PKV4" s="168"/>
      <c r="PKW4" s="168"/>
      <c r="PKX4" s="168"/>
      <c r="PKY4" s="168"/>
      <c r="PKZ4" s="168"/>
      <c r="PLA4" s="168"/>
      <c r="PLB4" s="168"/>
      <c r="PLC4" s="168"/>
      <c r="PLD4" s="168"/>
      <c r="PLE4" s="168"/>
      <c r="PLF4" s="168"/>
      <c r="PLG4" s="168"/>
      <c r="PLH4" s="168"/>
      <c r="PLI4" s="168"/>
      <c r="PLJ4" s="168"/>
      <c r="PLK4" s="168"/>
      <c r="PLL4" s="168"/>
      <c r="PLM4" s="168"/>
      <c r="PLN4" s="168"/>
      <c r="PLO4" s="168"/>
      <c r="PLP4" s="168"/>
      <c r="PLQ4" s="168"/>
      <c r="PLR4" s="168"/>
      <c r="PLS4" s="168"/>
      <c r="PLT4" s="168"/>
      <c r="PLU4" s="168"/>
      <c r="PLV4" s="168"/>
      <c r="PLW4" s="168"/>
      <c r="PLX4" s="168"/>
      <c r="PLY4" s="168"/>
      <c r="PLZ4" s="168"/>
      <c r="PMA4" s="168"/>
      <c r="PMB4" s="168"/>
      <c r="PMC4" s="168"/>
      <c r="PMD4" s="168"/>
      <c r="PME4" s="168"/>
      <c r="PMF4" s="168"/>
      <c r="PMG4" s="168"/>
      <c r="PMH4" s="168"/>
      <c r="PMI4" s="168"/>
      <c r="PMJ4" s="168"/>
      <c r="PMK4" s="168"/>
      <c r="PML4" s="168"/>
      <c r="PMM4" s="168"/>
      <c r="PMN4" s="168"/>
      <c r="PMO4" s="168"/>
      <c r="PMP4" s="168"/>
      <c r="PMQ4" s="168"/>
      <c r="PMR4" s="168"/>
      <c r="PMS4" s="168"/>
      <c r="PMT4" s="168"/>
      <c r="PMU4" s="168"/>
      <c r="PMV4" s="168"/>
      <c r="PMW4" s="168"/>
      <c r="PMX4" s="168"/>
      <c r="PMY4" s="168"/>
      <c r="PMZ4" s="168"/>
      <c r="PNA4" s="168"/>
      <c r="PNB4" s="168"/>
      <c r="PNC4" s="168"/>
      <c r="PND4" s="168"/>
      <c r="PNE4" s="168"/>
      <c r="PNF4" s="168"/>
      <c r="PNG4" s="168"/>
      <c r="PNH4" s="168"/>
      <c r="PNI4" s="168"/>
      <c r="PNJ4" s="168"/>
      <c r="PNK4" s="168"/>
      <c r="PNL4" s="168"/>
      <c r="PNM4" s="168"/>
      <c r="PNN4" s="168"/>
      <c r="PNO4" s="168"/>
      <c r="PNP4" s="168"/>
      <c r="PNQ4" s="168"/>
      <c r="PNR4" s="168"/>
      <c r="PNS4" s="168"/>
      <c r="PNT4" s="168"/>
      <c r="PNU4" s="168"/>
      <c r="PNV4" s="168"/>
      <c r="PNW4" s="168"/>
      <c r="PNX4" s="168"/>
      <c r="PNY4" s="168"/>
      <c r="PNZ4" s="168"/>
      <c r="POA4" s="168"/>
      <c r="POB4" s="168"/>
      <c r="POC4" s="168"/>
      <c r="POD4" s="168"/>
      <c r="POE4" s="168"/>
      <c r="POF4" s="168"/>
      <c r="POG4" s="168"/>
      <c r="POH4" s="168"/>
      <c r="POI4" s="168"/>
      <c r="POJ4" s="168"/>
      <c r="POK4" s="168"/>
      <c r="POL4" s="168"/>
      <c r="POM4" s="168"/>
      <c r="PON4" s="168"/>
      <c r="POO4" s="168"/>
      <c r="POP4" s="168"/>
      <c r="POQ4" s="168"/>
      <c r="POR4" s="168"/>
      <c r="POS4" s="168"/>
      <c r="POT4" s="168"/>
      <c r="POU4" s="168"/>
      <c r="POV4" s="168"/>
      <c r="POW4" s="168"/>
      <c r="POX4" s="168"/>
      <c r="POY4" s="168"/>
      <c r="POZ4" s="168"/>
      <c r="PPA4" s="168"/>
      <c r="PPB4" s="168"/>
      <c r="PPC4" s="168"/>
      <c r="PPD4" s="168"/>
      <c r="PPE4" s="168"/>
      <c r="PPF4" s="168"/>
      <c r="PPG4" s="168"/>
      <c r="PPH4" s="168"/>
      <c r="PPI4" s="168"/>
      <c r="PPJ4" s="168"/>
      <c r="PPK4" s="168"/>
      <c r="PPL4" s="168"/>
      <c r="PPM4" s="168"/>
      <c r="PPN4" s="168"/>
      <c r="PPO4" s="168"/>
      <c r="PPP4" s="168"/>
      <c r="PPQ4" s="168"/>
      <c r="PPR4" s="168"/>
      <c r="PPS4" s="168"/>
      <c r="PPT4" s="168"/>
      <c r="PPU4" s="168"/>
      <c r="PPV4" s="168"/>
      <c r="PPW4" s="168"/>
      <c r="PPX4" s="168"/>
      <c r="PPY4" s="168"/>
      <c r="PPZ4" s="168"/>
      <c r="PQA4" s="168"/>
      <c r="PQB4" s="168"/>
      <c r="PQC4" s="168"/>
      <c r="PQD4" s="168"/>
      <c r="PQE4" s="168"/>
      <c r="PQF4" s="168"/>
      <c r="PQG4" s="168"/>
      <c r="PQH4" s="168"/>
      <c r="PQI4" s="168"/>
      <c r="PQJ4" s="168"/>
      <c r="PQK4" s="168"/>
      <c r="PQL4" s="168"/>
      <c r="PQM4" s="168"/>
      <c r="PQN4" s="168"/>
      <c r="PQO4" s="168"/>
      <c r="PQP4" s="168"/>
      <c r="PQQ4" s="168"/>
      <c r="PQR4" s="168"/>
      <c r="PQS4" s="168"/>
      <c r="PQT4" s="168"/>
      <c r="PQU4" s="168"/>
      <c r="PQV4" s="168"/>
      <c r="PQW4" s="168"/>
      <c r="PQX4" s="168"/>
      <c r="PQY4" s="168"/>
      <c r="PQZ4" s="168"/>
      <c r="PRA4" s="168"/>
      <c r="PRB4" s="168"/>
      <c r="PRC4" s="168"/>
      <c r="PRD4" s="168"/>
      <c r="PRE4" s="168"/>
      <c r="PRF4" s="168"/>
      <c r="PRG4" s="168"/>
      <c r="PRH4" s="168"/>
      <c r="PRI4" s="168"/>
      <c r="PRJ4" s="168"/>
      <c r="PRK4" s="168"/>
      <c r="PRL4" s="168"/>
      <c r="PRM4" s="168"/>
      <c r="PRN4" s="168"/>
      <c r="PRO4" s="168"/>
      <c r="PRP4" s="168"/>
      <c r="PRQ4" s="168"/>
      <c r="PRR4" s="168"/>
      <c r="PRS4" s="168"/>
      <c r="PRT4" s="168"/>
      <c r="PRU4" s="168"/>
      <c r="PRV4" s="168"/>
      <c r="PRW4" s="168"/>
      <c r="PRX4" s="168"/>
      <c r="PRY4" s="168"/>
      <c r="PRZ4" s="168"/>
      <c r="PSA4" s="168"/>
      <c r="PSB4" s="168"/>
      <c r="PSC4" s="168"/>
      <c r="PSD4" s="168"/>
      <c r="PSE4" s="168"/>
      <c r="PSF4" s="168"/>
      <c r="PSG4" s="168"/>
      <c r="PSH4" s="168"/>
      <c r="PSI4" s="168"/>
      <c r="PSJ4" s="168"/>
      <c r="PSK4" s="168"/>
      <c r="PSL4" s="168"/>
      <c r="PSM4" s="168"/>
      <c r="PSN4" s="168"/>
      <c r="PSO4" s="168"/>
      <c r="PSP4" s="168"/>
      <c r="PSQ4" s="168"/>
      <c r="PSR4" s="168"/>
      <c r="PSS4" s="168"/>
      <c r="PST4" s="168"/>
      <c r="PSU4" s="168"/>
      <c r="PSV4" s="168"/>
      <c r="PSW4" s="168"/>
      <c r="PSX4" s="168"/>
      <c r="PSY4" s="168"/>
      <c r="PSZ4" s="168"/>
      <c r="PTA4" s="168"/>
      <c r="PTB4" s="168"/>
      <c r="PTC4" s="168"/>
      <c r="PTD4" s="168"/>
      <c r="PTE4" s="168"/>
      <c r="PTF4" s="168"/>
      <c r="PTG4" s="168"/>
      <c r="PTH4" s="168"/>
      <c r="PTI4" s="168"/>
      <c r="PTJ4" s="168"/>
      <c r="PTK4" s="168"/>
      <c r="PTL4" s="168"/>
      <c r="PTM4" s="168"/>
      <c r="PTN4" s="168"/>
      <c r="PTO4" s="168"/>
      <c r="PTP4" s="168"/>
      <c r="PTQ4" s="168"/>
      <c r="PTR4" s="168"/>
      <c r="PTS4" s="168"/>
      <c r="PTT4" s="168"/>
      <c r="PTU4" s="168"/>
      <c r="PTV4" s="168"/>
      <c r="PTW4" s="168"/>
      <c r="PTX4" s="168"/>
      <c r="PTY4" s="168"/>
      <c r="PTZ4" s="168"/>
      <c r="PUA4" s="168"/>
      <c r="PUB4" s="168"/>
      <c r="PUC4" s="168"/>
      <c r="PUD4" s="168"/>
      <c r="PUE4" s="168"/>
      <c r="PUF4" s="168"/>
      <c r="PUG4" s="168"/>
      <c r="PUH4" s="168"/>
      <c r="PUI4" s="168"/>
      <c r="PUJ4" s="168"/>
      <c r="PUK4" s="168"/>
      <c r="PUL4" s="168"/>
      <c r="PUM4" s="168"/>
      <c r="PUN4" s="168"/>
      <c r="PUO4" s="168"/>
      <c r="PUP4" s="168"/>
      <c r="PUQ4" s="168"/>
      <c r="PUR4" s="168"/>
      <c r="PUS4" s="168"/>
      <c r="PUT4" s="168"/>
      <c r="PUU4" s="168"/>
      <c r="PUV4" s="168"/>
      <c r="PUW4" s="168"/>
      <c r="PUX4" s="168"/>
      <c r="PUY4" s="168"/>
      <c r="PUZ4" s="168"/>
      <c r="PVA4" s="168"/>
      <c r="PVB4" s="168"/>
      <c r="PVC4" s="168"/>
      <c r="PVD4" s="168"/>
      <c r="PVE4" s="168"/>
      <c r="PVF4" s="168"/>
      <c r="PVG4" s="168"/>
      <c r="PVH4" s="168"/>
      <c r="PVI4" s="168"/>
      <c r="PVJ4" s="168"/>
      <c r="PVK4" s="168"/>
      <c r="PVL4" s="168"/>
      <c r="PVM4" s="168"/>
      <c r="PVN4" s="168"/>
      <c r="PVO4" s="168"/>
      <c r="PVP4" s="168"/>
      <c r="PVQ4" s="168"/>
      <c r="PVR4" s="168"/>
      <c r="PVS4" s="168"/>
      <c r="PVT4" s="168"/>
      <c r="PVU4" s="168"/>
      <c r="PVV4" s="168"/>
      <c r="PVW4" s="168"/>
      <c r="PVX4" s="168"/>
      <c r="PVY4" s="168"/>
      <c r="PVZ4" s="168"/>
      <c r="PWA4" s="168"/>
      <c r="PWB4" s="168"/>
      <c r="PWC4" s="168"/>
      <c r="PWD4" s="168"/>
      <c r="PWE4" s="168"/>
      <c r="PWF4" s="168"/>
      <c r="PWG4" s="168"/>
      <c r="PWH4" s="168"/>
      <c r="PWI4" s="168"/>
      <c r="PWJ4" s="168"/>
      <c r="PWK4" s="168"/>
      <c r="PWL4" s="168"/>
      <c r="PWM4" s="168"/>
      <c r="PWN4" s="168"/>
      <c r="PWO4" s="168"/>
      <c r="PWP4" s="168"/>
      <c r="PWQ4" s="168"/>
      <c r="PWR4" s="168"/>
      <c r="PWS4" s="168"/>
      <c r="PWT4" s="168"/>
      <c r="PWU4" s="168"/>
      <c r="PWV4" s="168"/>
      <c r="PWW4" s="168"/>
      <c r="PWX4" s="168"/>
      <c r="PWY4" s="168"/>
      <c r="PWZ4" s="168"/>
      <c r="PXA4" s="168"/>
      <c r="PXB4" s="168"/>
      <c r="PXC4" s="168"/>
      <c r="PXD4" s="168"/>
      <c r="PXE4" s="168"/>
      <c r="PXF4" s="168"/>
      <c r="PXG4" s="168"/>
      <c r="PXH4" s="168"/>
      <c r="PXI4" s="168"/>
      <c r="PXJ4" s="168"/>
      <c r="PXK4" s="168"/>
      <c r="PXL4" s="168"/>
      <c r="PXM4" s="168"/>
      <c r="PXN4" s="168"/>
      <c r="PXO4" s="168"/>
      <c r="PXP4" s="168"/>
      <c r="PXQ4" s="168"/>
      <c r="PXR4" s="168"/>
      <c r="PXS4" s="168"/>
      <c r="PXT4" s="168"/>
      <c r="PXU4" s="168"/>
      <c r="PXV4" s="168"/>
      <c r="PXW4" s="168"/>
      <c r="PXX4" s="168"/>
      <c r="PXY4" s="168"/>
      <c r="PXZ4" s="168"/>
      <c r="PYA4" s="168"/>
      <c r="PYB4" s="168"/>
      <c r="PYC4" s="168"/>
      <c r="PYD4" s="168"/>
      <c r="PYE4" s="168"/>
      <c r="PYF4" s="168"/>
      <c r="PYG4" s="168"/>
      <c r="PYH4" s="168"/>
      <c r="PYI4" s="168"/>
      <c r="PYJ4" s="168"/>
      <c r="PYK4" s="168"/>
      <c r="PYL4" s="168"/>
      <c r="PYM4" s="168"/>
      <c r="PYN4" s="168"/>
      <c r="PYO4" s="168"/>
      <c r="PYP4" s="168"/>
      <c r="PYQ4" s="168"/>
      <c r="PYR4" s="168"/>
      <c r="PYS4" s="168"/>
      <c r="PYT4" s="168"/>
      <c r="PYU4" s="168"/>
      <c r="PYV4" s="168"/>
      <c r="PYW4" s="168"/>
      <c r="PYX4" s="168"/>
      <c r="PYY4" s="168"/>
      <c r="PYZ4" s="168"/>
      <c r="PZA4" s="168"/>
      <c r="PZB4" s="168"/>
      <c r="PZC4" s="168"/>
      <c r="PZD4" s="168"/>
      <c r="PZE4" s="168"/>
      <c r="PZF4" s="168"/>
      <c r="PZG4" s="168"/>
      <c r="PZH4" s="168"/>
      <c r="PZI4" s="168"/>
      <c r="PZJ4" s="168"/>
      <c r="PZK4" s="168"/>
      <c r="PZL4" s="168"/>
      <c r="PZM4" s="168"/>
      <c r="PZN4" s="168"/>
      <c r="PZO4" s="168"/>
      <c r="PZP4" s="168"/>
      <c r="PZQ4" s="168"/>
      <c r="PZR4" s="168"/>
      <c r="PZS4" s="168"/>
      <c r="PZT4" s="168"/>
      <c r="PZU4" s="168"/>
      <c r="PZV4" s="168"/>
      <c r="PZW4" s="168"/>
      <c r="PZX4" s="168"/>
      <c r="PZY4" s="168"/>
      <c r="PZZ4" s="168"/>
      <c r="QAA4" s="168"/>
      <c r="QAB4" s="168"/>
      <c r="QAC4" s="168"/>
      <c r="QAD4" s="168"/>
      <c r="QAE4" s="168"/>
      <c r="QAF4" s="168"/>
      <c r="QAG4" s="168"/>
      <c r="QAH4" s="168"/>
      <c r="QAI4" s="168"/>
      <c r="QAJ4" s="168"/>
      <c r="QAK4" s="168"/>
      <c r="QAL4" s="168"/>
      <c r="QAM4" s="168"/>
      <c r="QAN4" s="168"/>
      <c r="QAO4" s="168"/>
      <c r="QAP4" s="168"/>
      <c r="QAQ4" s="168"/>
      <c r="QAR4" s="168"/>
      <c r="QAS4" s="168"/>
      <c r="QAT4" s="168"/>
      <c r="QAU4" s="168"/>
      <c r="QAV4" s="168"/>
      <c r="QAW4" s="168"/>
      <c r="QAX4" s="168"/>
      <c r="QAY4" s="168"/>
      <c r="QAZ4" s="168"/>
      <c r="QBA4" s="168"/>
      <c r="QBB4" s="168"/>
      <c r="QBC4" s="168"/>
      <c r="QBD4" s="168"/>
      <c r="QBE4" s="168"/>
      <c r="QBF4" s="168"/>
      <c r="QBG4" s="168"/>
      <c r="QBH4" s="168"/>
      <c r="QBI4" s="168"/>
      <c r="QBJ4" s="168"/>
      <c r="QBK4" s="168"/>
      <c r="QBL4" s="168"/>
      <c r="QBM4" s="168"/>
      <c r="QBN4" s="168"/>
      <c r="QBO4" s="168"/>
      <c r="QBP4" s="168"/>
      <c r="QBQ4" s="168"/>
      <c r="QBR4" s="168"/>
      <c r="QBS4" s="168"/>
      <c r="QBT4" s="168"/>
      <c r="QBU4" s="168"/>
      <c r="QBV4" s="168"/>
      <c r="QBW4" s="168"/>
      <c r="QBX4" s="168"/>
      <c r="QBY4" s="168"/>
      <c r="QBZ4" s="168"/>
      <c r="QCA4" s="168"/>
      <c r="QCB4" s="168"/>
      <c r="QCC4" s="168"/>
      <c r="QCD4" s="168"/>
      <c r="QCE4" s="168"/>
      <c r="QCF4" s="168"/>
      <c r="QCG4" s="168"/>
      <c r="QCH4" s="168"/>
      <c r="QCI4" s="168"/>
      <c r="QCJ4" s="168"/>
      <c r="QCK4" s="168"/>
      <c r="QCL4" s="168"/>
      <c r="QCM4" s="168"/>
      <c r="QCN4" s="168"/>
      <c r="QCO4" s="168"/>
      <c r="QCP4" s="168"/>
      <c r="QCQ4" s="168"/>
      <c r="QCR4" s="168"/>
      <c r="QCS4" s="168"/>
      <c r="QCT4" s="168"/>
      <c r="QCU4" s="168"/>
      <c r="QCV4" s="168"/>
      <c r="QCW4" s="168"/>
      <c r="QCX4" s="168"/>
      <c r="QCY4" s="168"/>
      <c r="QCZ4" s="168"/>
      <c r="QDA4" s="168"/>
      <c r="QDB4" s="168"/>
      <c r="QDC4" s="168"/>
      <c r="QDD4" s="168"/>
      <c r="QDE4" s="168"/>
      <c r="QDF4" s="168"/>
      <c r="QDG4" s="168"/>
      <c r="QDH4" s="168"/>
      <c r="QDI4" s="168"/>
      <c r="QDJ4" s="168"/>
      <c r="QDK4" s="168"/>
      <c r="QDL4" s="168"/>
      <c r="QDM4" s="168"/>
      <c r="QDN4" s="168"/>
      <c r="QDO4" s="168"/>
      <c r="QDP4" s="168"/>
      <c r="QDQ4" s="168"/>
      <c r="QDR4" s="168"/>
      <c r="QDS4" s="168"/>
      <c r="QDT4" s="168"/>
      <c r="QDU4" s="168"/>
      <c r="QDV4" s="168"/>
      <c r="QDW4" s="168"/>
      <c r="QDX4" s="168"/>
      <c r="QDY4" s="168"/>
      <c r="QDZ4" s="168"/>
      <c r="QEA4" s="168"/>
      <c r="QEB4" s="168"/>
      <c r="QEC4" s="168"/>
      <c r="QED4" s="168"/>
      <c r="QEE4" s="168"/>
      <c r="QEF4" s="168"/>
      <c r="QEG4" s="168"/>
      <c r="QEH4" s="168"/>
      <c r="QEI4" s="168"/>
      <c r="QEJ4" s="168"/>
      <c r="QEK4" s="168"/>
      <c r="QEL4" s="168"/>
      <c r="QEM4" s="168"/>
      <c r="QEN4" s="168"/>
      <c r="QEO4" s="168"/>
      <c r="QEP4" s="168"/>
      <c r="QEQ4" s="168"/>
      <c r="QER4" s="168"/>
      <c r="QES4" s="168"/>
      <c r="QET4" s="168"/>
      <c r="QEU4" s="168"/>
      <c r="QEV4" s="168"/>
      <c r="QEW4" s="168"/>
      <c r="QEX4" s="168"/>
      <c r="QEY4" s="168"/>
      <c r="QEZ4" s="168"/>
      <c r="QFA4" s="168"/>
      <c r="QFB4" s="168"/>
      <c r="QFC4" s="168"/>
      <c r="QFD4" s="168"/>
      <c r="QFE4" s="168"/>
      <c r="QFF4" s="168"/>
      <c r="QFG4" s="168"/>
      <c r="QFH4" s="168"/>
      <c r="QFI4" s="168"/>
      <c r="QFJ4" s="168"/>
      <c r="QFK4" s="168"/>
      <c r="QFL4" s="168"/>
      <c r="QFM4" s="168"/>
      <c r="QFN4" s="168"/>
      <c r="QFO4" s="168"/>
      <c r="QFP4" s="168"/>
      <c r="QFQ4" s="168"/>
      <c r="QFR4" s="168"/>
      <c r="QFS4" s="168"/>
      <c r="QFT4" s="168"/>
      <c r="QFU4" s="168"/>
      <c r="QFV4" s="168"/>
      <c r="QFW4" s="168"/>
      <c r="QFX4" s="168"/>
      <c r="QFY4" s="168"/>
      <c r="QFZ4" s="168"/>
      <c r="QGA4" s="168"/>
      <c r="QGB4" s="168"/>
      <c r="QGC4" s="168"/>
      <c r="QGD4" s="168"/>
      <c r="QGE4" s="168"/>
      <c r="QGF4" s="168"/>
      <c r="QGG4" s="168"/>
      <c r="QGH4" s="168"/>
      <c r="QGI4" s="168"/>
      <c r="QGJ4" s="168"/>
      <c r="QGK4" s="168"/>
      <c r="QGL4" s="168"/>
      <c r="QGM4" s="168"/>
      <c r="QGN4" s="168"/>
      <c r="QGO4" s="168"/>
      <c r="QGP4" s="168"/>
      <c r="QGQ4" s="168"/>
      <c r="QGR4" s="168"/>
      <c r="QGS4" s="168"/>
      <c r="QGT4" s="168"/>
      <c r="QGU4" s="168"/>
      <c r="QGV4" s="168"/>
      <c r="QGW4" s="168"/>
      <c r="QGX4" s="168"/>
      <c r="QGY4" s="168"/>
      <c r="QGZ4" s="168"/>
      <c r="QHA4" s="168"/>
      <c r="QHB4" s="168"/>
      <c r="QHC4" s="168"/>
      <c r="QHD4" s="168"/>
      <c r="QHE4" s="168"/>
      <c r="QHF4" s="168"/>
      <c r="QHG4" s="168"/>
      <c r="QHH4" s="168"/>
      <c r="QHI4" s="168"/>
      <c r="QHJ4" s="168"/>
      <c r="QHK4" s="168"/>
      <c r="QHL4" s="168"/>
      <c r="QHM4" s="168"/>
      <c r="QHN4" s="168"/>
      <c r="QHO4" s="168"/>
      <c r="QHP4" s="168"/>
      <c r="QHQ4" s="168"/>
      <c r="QHR4" s="168"/>
      <c r="QHS4" s="168"/>
      <c r="QHT4" s="168"/>
      <c r="QHU4" s="168"/>
      <c r="QHV4" s="168"/>
      <c r="QHW4" s="168"/>
      <c r="QHX4" s="168"/>
      <c r="QHY4" s="168"/>
      <c r="QHZ4" s="168"/>
      <c r="QIA4" s="168"/>
      <c r="QIB4" s="168"/>
      <c r="QIC4" s="168"/>
      <c r="QID4" s="168"/>
      <c r="QIE4" s="168"/>
      <c r="QIF4" s="168"/>
      <c r="QIG4" s="168"/>
      <c r="QIH4" s="168"/>
      <c r="QII4" s="168"/>
      <c r="QIJ4" s="168"/>
      <c r="QIK4" s="168"/>
      <c r="QIL4" s="168"/>
      <c r="QIM4" s="168"/>
      <c r="QIN4" s="168"/>
      <c r="QIO4" s="168"/>
      <c r="QIP4" s="168"/>
      <c r="QIQ4" s="168"/>
      <c r="QIR4" s="168"/>
      <c r="QIS4" s="168"/>
      <c r="QIT4" s="168"/>
      <c r="QIU4" s="168"/>
      <c r="QIV4" s="168"/>
      <c r="QIW4" s="168"/>
      <c r="QIX4" s="168"/>
      <c r="QIY4" s="168"/>
      <c r="QIZ4" s="168"/>
      <c r="QJA4" s="168"/>
      <c r="QJB4" s="168"/>
      <c r="QJC4" s="168"/>
      <c r="QJD4" s="168"/>
      <c r="QJE4" s="168"/>
      <c r="QJF4" s="168"/>
      <c r="QJG4" s="168"/>
      <c r="QJH4" s="168"/>
      <c r="QJI4" s="168"/>
      <c r="QJJ4" s="168"/>
      <c r="QJK4" s="168"/>
      <c r="QJL4" s="168"/>
      <c r="QJM4" s="168"/>
      <c r="QJN4" s="168"/>
      <c r="QJO4" s="168"/>
      <c r="QJP4" s="168"/>
      <c r="QJQ4" s="168"/>
      <c r="QJR4" s="168"/>
      <c r="QJS4" s="168"/>
      <c r="QJT4" s="168"/>
      <c r="QJU4" s="168"/>
      <c r="QJV4" s="168"/>
      <c r="QJW4" s="168"/>
      <c r="QJX4" s="168"/>
      <c r="QJY4" s="168"/>
      <c r="QJZ4" s="168"/>
      <c r="QKA4" s="168"/>
      <c r="QKB4" s="168"/>
      <c r="QKC4" s="168"/>
      <c r="QKD4" s="168"/>
      <c r="QKE4" s="168"/>
      <c r="QKF4" s="168"/>
      <c r="QKG4" s="168"/>
      <c r="QKH4" s="168"/>
      <c r="QKI4" s="168"/>
      <c r="QKJ4" s="168"/>
      <c r="QKK4" s="168"/>
      <c r="QKL4" s="168"/>
      <c r="QKM4" s="168"/>
      <c r="QKN4" s="168"/>
      <c r="QKO4" s="168"/>
      <c r="QKP4" s="168"/>
      <c r="QKQ4" s="168"/>
      <c r="QKR4" s="168"/>
      <c r="QKS4" s="168"/>
      <c r="QKT4" s="168"/>
      <c r="QKU4" s="168"/>
      <c r="QKV4" s="168"/>
      <c r="QKW4" s="168"/>
      <c r="QKX4" s="168"/>
      <c r="QKY4" s="168"/>
      <c r="QKZ4" s="168"/>
      <c r="QLA4" s="168"/>
      <c r="QLB4" s="168"/>
      <c r="QLC4" s="168"/>
      <c r="QLD4" s="168"/>
      <c r="QLE4" s="168"/>
      <c r="QLF4" s="168"/>
      <c r="QLG4" s="168"/>
      <c r="QLH4" s="168"/>
      <c r="QLI4" s="168"/>
      <c r="QLJ4" s="168"/>
      <c r="QLK4" s="168"/>
      <c r="QLL4" s="168"/>
      <c r="QLM4" s="168"/>
      <c r="QLN4" s="168"/>
      <c r="QLO4" s="168"/>
      <c r="QLP4" s="168"/>
      <c r="QLQ4" s="168"/>
      <c r="QLR4" s="168"/>
      <c r="QLS4" s="168"/>
      <c r="QLT4" s="168"/>
      <c r="QLU4" s="168"/>
      <c r="QLV4" s="168"/>
      <c r="QLW4" s="168"/>
      <c r="QLX4" s="168"/>
      <c r="QLY4" s="168"/>
      <c r="QLZ4" s="168"/>
      <c r="QMA4" s="168"/>
      <c r="QMB4" s="168"/>
      <c r="QMC4" s="168"/>
      <c r="QMD4" s="168"/>
      <c r="QME4" s="168"/>
      <c r="QMF4" s="168"/>
      <c r="QMG4" s="168"/>
      <c r="QMH4" s="168"/>
      <c r="QMI4" s="168"/>
      <c r="QMJ4" s="168"/>
      <c r="QMK4" s="168"/>
      <c r="QML4" s="168"/>
      <c r="QMM4" s="168"/>
      <c r="QMN4" s="168"/>
      <c r="QMO4" s="168"/>
      <c r="QMP4" s="168"/>
      <c r="QMQ4" s="168"/>
      <c r="QMR4" s="168"/>
      <c r="QMS4" s="168"/>
      <c r="QMT4" s="168"/>
      <c r="QMU4" s="168"/>
      <c r="QMV4" s="168"/>
      <c r="QMW4" s="168"/>
      <c r="QMX4" s="168"/>
      <c r="QMY4" s="168"/>
      <c r="QMZ4" s="168"/>
      <c r="QNA4" s="168"/>
      <c r="QNB4" s="168"/>
      <c r="QNC4" s="168"/>
      <c r="QND4" s="168"/>
      <c r="QNE4" s="168"/>
      <c r="QNF4" s="168"/>
      <c r="QNG4" s="168"/>
      <c r="QNH4" s="168"/>
      <c r="QNI4" s="168"/>
      <c r="QNJ4" s="168"/>
      <c r="QNK4" s="168"/>
      <c r="QNL4" s="168"/>
      <c r="QNM4" s="168"/>
      <c r="QNN4" s="168"/>
      <c r="QNO4" s="168"/>
      <c r="QNP4" s="168"/>
      <c r="QNQ4" s="168"/>
      <c r="QNR4" s="168"/>
      <c r="QNS4" s="168"/>
      <c r="QNT4" s="168"/>
      <c r="QNU4" s="168"/>
      <c r="QNV4" s="168"/>
      <c r="QNW4" s="168"/>
      <c r="QNX4" s="168"/>
      <c r="QNY4" s="168"/>
      <c r="QNZ4" s="168"/>
      <c r="QOA4" s="168"/>
      <c r="QOB4" s="168"/>
      <c r="QOC4" s="168"/>
      <c r="QOD4" s="168"/>
      <c r="QOE4" s="168"/>
      <c r="QOF4" s="168"/>
      <c r="QOG4" s="168"/>
      <c r="QOH4" s="168"/>
      <c r="QOI4" s="168"/>
      <c r="QOJ4" s="168"/>
      <c r="QOK4" s="168"/>
      <c r="QOL4" s="168"/>
      <c r="QOM4" s="168"/>
      <c r="QON4" s="168"/>
      <c r="QOO4" s="168"/>
      <c r="QOP4" s="168"/>
      <c r="QOQ4" s="168"/>
      <c r="QOR4" s="168"/>
      <c r="QOS4" s="168"/>
      <c r="QOT4" s="168"/>
      <c r="QOU4" s="168"/>
      <c r="QOV4" s="168"/>
      <c r="QOW4" s="168"/>
      <c r="QOX4" s="168"/>
      <c r="QOY4" s="168"/>
      <c r="QOZ4" s="168"/>
      <c r="QPA4" s="168"/>
      <c r="QPB4" s="168"/>
      <c r="QPC4" s="168"/>
      <c r="QPD4" s="168"/>
      <c r="QPE4" s="168"/>
      <c r="QPF4" s="168"/>
      <c r="QPG4" s="168"/>
      <c r="QPH4" s="168"/>
      <c r="QPI4" s="168"/>
      <c r="QPJ4" s="168"/>
      <c r="QPK4" s="168"/>
      <c r="QPL4" s="168"/>
      <c r="QPM4" s="168"/>
      <c r="QPN4" s="168"/>
      <c r="QPO4" s="168"/>
      <c r="QPP4" s="168"/>
      <c r="QPQ4" s="168"/>
      <c r="QPR4" s="168"/>
      <c r="QPS4" s="168"/>
      <c r="QPT4" s="168"/>
      <c r="QPU4" s="168"/>
      <c r="QPV4" s="168"/>
      <c r="QPW4" s="168"/>
      <c r="QPX4" s="168"/>
      <c r="QPY4" s="168"/>
      <c r="QPZ4" s="168"/>
      <c r="QQA4" s="168"/>
      <c r="QQB4" s="168"/>
      <c r="QQC4" s="168"/>
      <c r="QQD4" s="168"/>
      <c r="QQE4" s="168"/>
      <c r="QQF4" s="168"/>
      <c r="QQG4" s="168"/>
      <c r="QQH4" s="168"/>
      <c r="QQI4" s="168"/>
      <c r="QQJ4" s="168"/>
      <c r="QQK4" s="168"/>
      <c r="QQL4" s="168"/>
      <c r="QQM4" s="168"/>
      <c r="QQN4" s="168"/>
      <c r="QQO4" s="168"/>
      <c r="QQP4" s="168"/>
      <c r="QQQ4" s="168"/>
      <c r="QQR4" s="168"/>
      <c r="QQS4" s="168"/>
      <c r="QQT4" s="168"/>
      <c r="QQU4" s="168"/>
      <c r="QQV4" s="168"/>
      <c r="QQW4" s="168"/>
      <c r="QQX4" s="168"/>
      <c r="QQY4" s="168"/>
      <c r="QQZ4" s="168"/>
      <c r="QRA4" s="168"/>
      <c r="QRB4" s="168"/>
      <c r="QRC4" s="168"/>
      <c r="QRD4" s="168"/>
      <c r="QRE4" s="168"/>
      <c r="QRF4" s="168"/>
      <c r="QRG4" s="168"/>
      <c r="QRH4" s="168"/>
      <c r="QRI4" s="168"/>
      <c r="QRJ4" s="168"/>
      <c r="QRK4" s="168"/>
      <c r="QRL4" s="168"/>
      <c r="QRM4" s="168"/>
      <c r="QRN4" s="168"/>
      <c r="QRO4" s="168"/>
      <c r="QRP4" s="168"/>
      <c r="QRQ4" s="168"/>
      <c r="QRR4" s="168"/>
      <c r="QRS4" s="168"/>
      <c r="QRT4" s="168"/>
      <c r="QRU4" s="168"/>
      <c r="QRV4" s="168"/>
      <c r="QRW4" s="168"/>
      <c r="QRX4" s="168"/>
      <c r="QRY4" s="168"/>
      <c r="QRZ4" s="168"/>
      <c r="QSA4" s="168"/>
      <c r="QSB4" s="168"/>
      <c r="QSC4" s="168"/>
      <c r="QSD4" s="168"/>
      <c r="QSE4" s="168"/>
      <c r="QSF4" s="168"/>
      <c r="QSG4" s="168"/>
      <c r="QSH4" s="168"/>
      <c r="QSI4" s="168"/>
      <c r="QSJ4" s="168"/>
      <c r="QSK4" s="168"/>
      <c r="QSL4" s="168"/>
      <c r="QSM4" s="168"/>
      <c r="QSN4" s="168"/>
      <c r="QSO4" s="168"/>
      <c r="QSP4" s="168"/>
      <c r="QSQ4" s="168"/>
      <c r="QSR4" s="168"/>
      <c r="QSS4" s="168"/>
      <c r="QST4" s="168"/>
      <c r="QSU4" s="168"/>
      <c r="QSV4" s="168"/>
      <c r="QSW4" s="168"/>
      <c r="QSX4" s="168"/>
      <c r="QSY4" s="168"/>
      <c r="QSZ4" s="168"/>
      <c r="QTA4" s="168"/>
      <c r="QTB4" s="168"/>
      <c r="QTC4" s="168"/>
      <c r="QTD4" s="168"/>
      <c r="QTE4" s="168"/>
      <c r="QTF4" s="168"/>
      <c r="QTG4" s="168"/>
      <c r="QTH4" s="168"/>
      <c r="QTI4" s="168"/>
      <c r="QTJ4" s="168"/>
      <c r="QTK4" s="168"/>
      <c r="QTL4" s="168"/>
      <c r="QTM4" s="168"/>
      <c r="QTN4" s="168"/>
      <c r="QTO4" s="168"/>
      <c r="QTP4" s="168"/>
      <c r="QTQ4" s="168"/>
      <c r="QTR4" s="168"/>
      <c r="QTS4" s="168"/>
      <c r="QTT4" s="168"/>
      <c r="QTU4" s="168"/>
      <c r="QTV4" s="168"/>
      <c r="QTW4" s="168"/>
      <c r="QTX4" s="168"/>
      <c r="QTY4" s="168"/>
      <c r="QTZ4" s="168"/>
      <c r="QUA4" s="168"/>
      <c r="QUB4" s="168"/>
      <c r="QUC4" s="168"/>
      <c r="QUD4" s="168"/>
      <c r="QUE4" s="168"/>
      <c r="QUF4" s="168"/>
      <c r="QUG4" s="168"/>
      <c r="QUH4" s="168"/>
      <c r="QUI4" s="168"/>
      <c r="QUJ4" s="168"/>
      <c r="QUK4" s="168"/>
      <c r="QUL4" s="168"/>
      <c r="QUM4" s="168"/>
      <c r="QUN4" s="168"/>
      <c r="QUO4" s="168"/>
      <c r="QUP4" s="168"/>
      <c r="QUQ4" s="168"/>
      <c r="QUR4" s="168"/>
      <c r="QUS4" s="168"/>
      <c r="QUT4" s="168"/>
      <c r="QUU4" s="168"/>
      <c r="QUV4" s="168"/>
      <c r="QUW4" s="168"/>
      <c r="QUX4" s="168"/>
      <c r="QUY4" s="168"/>
      <c r="QUZ4" s="168"/>
      <c r="QVA4" s="168"/>
      <c r="QVB4" s="168"/>
      <c r="QVC4" s="168"/>
      <c r="QVD4" s="168"/>
      <c r="QVE4" s="168"/>
      <c r="QVF4" s="168"/>
      <c r="QVG4" s="168"/>
      <c r="QVH4" s="168"/>
      <c r="QVI4" s="168"/>
      <c r="QVJ4" s="168"/>
      <c r="QVK4" s="168"/>
      <c r="QVL4" s="168"/>
      <c r="QVM4" s="168"/>
      <c r="QVN4" s="168"/>
      <c r="QVO4" s="168"/>
      <c r="QVP4" s="168"/>
      <c r="QVQ4" s="168"/>
      <c r="QVR4" s="168"/>
      <c r="QVS4" s="168"/>
      <c r="QVT4" s="168"/>
      <c r="QVU4" s="168"/>
      <c r="QVV4" s="168"/>
      <c r="QVW4" s="168"/>
      <c r="QVX4" s="168"/>
      <c r="QVY4" s="168"/>
      <c r="QVZ4" s="168"/>
      <c r="QWA4" s="168"/>
      <c r="QWB4" s="168"/>
      <c r="QWC4" s="168"/>
      <c r="QWD4" s="168"/>
      <c r="QWE4" s="168"/>
      <c r="QWF4" s="168"/>
      <c r="QWG4" s="168"/>
      <c r="QWH4" s="168"/>
      <c r="QWI4" s="168"/>
      <c r="QWJ4" s="168"/>
      <c r="QWK4" s="168"/>
      <c r="QWL4" s="168"/>
      <c r="QWM4" s="168"/>
      <c r="QWN4" s="168"/>
      <c r="QWO4" s="168"/>
      <c r="QWP4" s="168"/>
      <c r="QWQ4" s="168"/>
      <c r="QWR4" s="168"/>
      <c r="QWS4" s="168"/>
      <c r="QWT4" s="168"/>
      <c r="QWU4" s="168"/>
      <c r="QWV4" s="168"/>
      <c r="QWW4" s="168"/>
      <c r="QWX4" s="168"/>
      <c r="QWY4" s="168"/>
      <c r="QWZ4" s="168"/>
      <c r="QXA4" s="168"/>
      <c r="QXB4" s="168"/>
      <c r="QXC4" s="168"/>
      <c r="QXD4" s="168"/>
      <c r="QXE4" s="168"/>
      <c r="QXF4" s="168"/>
      <c r="QXG4" s="168"/>
      <c r="QXH4" s="168"/>
      <c r="QXI4" s="168"/>
      <c r="QXJ4" s="168"/>
      <c r="QXK4" s="168"/>
      <c r="QXL4" s="168"/>
      <c r="QXM4" s="168"/>
      <c r="QXN4" s="168"/>
      <c r="QXO4" s="168"/>
      <c r="QXP4" s="168"/>
      <c r="QXQ4" s="168"/>
      <c r="QXR4" s="168"/>
      <c r="QXS4" s="168"/>
      <c r="QXT4" s="168"/>
      <c r="QXU4" s="168"/>
      <c r="QXV4" s="168"/>
      <c r="QXW4" s="168"/>
      <c r="QXX4" s="168"/>
      <c r="QXY4" s="168"/>
      <c r="QXZ4" s="168"/>
      <c r="QYA4" s="168"/>
      <c r="QYB4" s="168"/>
      <c r="QYC4" s="168"/>
      <c r="QYD4" s="168"/>
      <c r="QYE4" s="168"/>
      <c r="QYF4" s="168"/>
      <c r="QYG4" s="168"/>
      <c r="QYH4" s="168"/>
      <c r="QYI4" s="168"/>
      <c r="QYJ4" s="168"/>
      <c r="QYK4" s="168"/>
      <c r="QYL4" s="168"/>
      <c r="QYM4" s="168"/>
      <c r="QYN4" s="168"/>
      <c r="QYO4" s="168"/>
      <c r="QYP4" s="168"/>
      <c r="QYQ4" s="168"/>
      <c r="QYR4" s="168"/>
      <c r="QYS4" s="168"/>
      <c r="QYT4" s="168"/>
      <c r="QYU4" s="168"/>
      <c r="QYV4" s="168"/>
      <c r="QYW4" s="168"/>
      <c r="QYX4" s="168"/>
      <c r="QYY4" s="168"/>
      <c r="QYZ4" s="168"/>
      <c r="QZA4" s="168"/>
      <c r="QZB4" s="168"/>
      <c r="QZC4" s="168"/>
      <c r="QZD4" s="168"/>
      <c r="QZE4" s="168"/>
      <c r="QZF4" s="168"/>
      <c r="QZG4" s="168"/>
      <c r="QZH4" s="168"/>
      <c r="QZI4" s="168"/>
      <c r="QZJ4" s="168"/>
      <c r="QZK4" s="168"/>
      <c r="QZL4" s="168"/>
      <c r="QZM4" s="168"/>
      <c r="QZN4" s="168"/>
      <c r="QZO4" s="168"/>
      <c r="QZP4" s="168"/>
      <c r="QZQ4" s="168"/>
      <c r="QZR4" s="168"/>
      <c r="QZS4" s="168"/>
      <c r="QZT4" s="168"/>
      <c r="QZU4" s="168"/>
      <c r="QZV4" s="168"/>
      <c r="QZW4" s="168"/>
      <c r="QZX4" s="168"/>
      <c r="QZY4" s="168"/>
      <c r="QZZ4" s="168"/>
      <c r="RAA4" s="168"/>
      <c r="RAB4" s="168"/>
      <c r="RAC4" s="168"/>
      <c r="RAD4" s="168"/>
      <c r="RAE4" s="168"/>
      <c r="RAF4" s="168"/>
      <c r="RAG4" s="168"/>
      <c r="RAH4" s="168"/>
      <c r="RAI4" s="168"/>
      <c r="RAJ4" s="168"/>
      <c r="RAK4" s="168"/>
      <c r="RAL4" s="168"/>
      <c r="RAM4" s="168"/>
      <c r="RAN4" s="168"/>
      <c r="RAO4" s="168"/>
      <c r="RAP4" s="168"/>
      <c r="RAQ4" s="168"/>
      <c r="RAR4" s="168"/>
      <c r="RAS4" s="168"/>
      <c r="RAT4" s="168"/>
      <c r="RAU4" s="168"/>
      <c r="RAV4" s="168"/>
      <c r="RAW4" s="168"/>
      <c r="RAX4" s="168"/>
      <c r="RAY4" s="168"/>
      <c r="RAZ4" s="168"/>
      <c r="RBA4" s="168"/>
      <c r="RBB4" s="168"/>
      <c r="RBC4" s="168"/>
      <c r="RBD4" s="168"/>
      <c r="RBE4" s="168"/>
      <c r="RBF4" s="168"/>
      <c r="RBG4" s="168"/>
      <c r="RBH4" s="168"/>
      <c r="RBI4" s="168"/>
      <c r="RBJ4" s="168"/>
      <c r="RBK4" s="168"/>
      <c r="RBL4" s="168"/>
      <c r="RBM4" s="168"/>
      <c r="RBN4" s="168"/>
      <c r="RBO4" s="168"/>
      <c r="RBP4" s="168"/>
      <c r="RBQ4" s="168"/>
      <c r="RBR4" s="168"/>
      <c r="RBS4" s="168"/>
      <c r="RBT4" s="168"/>
      <c r="RBU4" s="168"/>
      <c r="RBV4" s="168"/>
      <c r="RBW4" s="168"/>
      <c r="RBX4" s="168"/>
      <c r="RBY4" s="168"/>
      <c r="RBZ4" s="168"/>
      <c r="RCA4" s="168"/>
      <c r="RCB4" s="168"/>
      <c r="RCC4" s="168"/>
      <c r="RCD4" s="168"/>
      <c r="RCE4" s="168"/>
      <c r="RCF4" s="168"/>
      <c r="RCG4" s="168"/>
      <c r="RCH4" s="168"/>
      <c r="RCI4" s="168"/>
      <c r="RCJ4" s="168"/>
      <c r="RCK4" s="168"/>
      <c r="RCL4" s="168"/>
      <c r="RCM4" s="168"/>
      <c r="RCN4" s="168"/>
      <c r="RCO4" s="168"/>
      <c r="RCP4" s="168"/>
      <c r="RCQ4" s="168"/>
      <c r="RCR4" s="168"/>
      <c r="RCS4" s="168"/>
      <c r="RCT4" s="168"/>
      <c r="RCU4" s="168"/>
      <c r="RCV4" s="168"/>
      <c r="RCW4" s="168"/>
      <c r="RCX4" s="168"/>
      <c r="RCY4" s="168"/>
      <c r="RCZ4" s="168"/>
      <c r="RDA4" s="168"/>
      <c r="RDB4" s="168"/>
      <c r="RDC4" s="168"/>
      <c r="RDD4" s="168"/>
      <c r="RDE4" s="168"/>
      <c r="RDF4" s="168"/>
      <c r="RDG4" s="168"/>
      <c r="RDH4" s="168"/>
      <c r="RDI4" s="168"/>
      <c r="RDJ4" s="168"/>
      <c r="RDK4" s="168"/>
      <c r="RDL4" s="168"/>
      <c r="RDM4" s="168"/>
      <c r="RDN4" s="168"/>
      <c r="RDO4" s="168"/>
      <c r="RDP4" s="168"/>
      <c r="RDQ4" s="168"/>
      <c r="RDR4" s="168"/>
      <c r="RDS4" s="168"/>
      <c r="RDT4" s="168"/>
      <c r="RDU4" s="168"/>
      <c r="RDV4" s="168"/>
      <c r="RDW4" s="168"/>
      <c r="RDX4" s="168"/>
      <c r="RDY4" s="168"/>
      <c r="RDZ4" s="168"/>
      <c r="REA4" s="168"/>
      <c r="REB4" s="168"/>
      <c r="REC4" s="168"/>
      <c r="RED4" s="168"/>
      <c r="REE4" s="168"/>
      <c r="REF4" s="168"/>
      <c r="REG4" s="168"/>
      <c r="REH4" s="168"/>
      <c r="REI4" s="168"/>
      <c r="REJ4" s="168"/>
      <c r="REK4" s="168"/>
      <c r="REL4" s="168"/>
      <c r="REM4" s="168"/>
      <c r="REN4" s="168"/>
      <c r="REO4" s="168"/>
      <c r="REP4" s="168"/>
      <c r="REQ4" s="168"/>
      <c r="RER4" s="168"/>
      <c r="RES4" s="168"/>
      <c r="RET4" s="168"/>
      <c r="REU4" s="168"/>
      <c r="REV4" s="168"/>
      <c r="REW4" s="168"/>
      <c r="REX4" s="168"/>
      <c r="REY4" s="168"/>
      <c r="REZ4" s="168"/>
      <c r="RFA4" s="168"/>
      <c r="RFB4" s="168"/>
      <c r="RFC4" s="168"/>
      <c r="RFD4" s="168"/>
      <c r="RFE4" s="168"/>
      <c r="RFF4" s="168"/>
      <c r="RFG4" s="168"/>
      <c r="RFH4" s="168"/>
      <c r="RFI4" s="168"/>
      <c r="RFJ4" s="168"/>
      <c r="RFK4" s="168"/>
      <c r="RFL4" s="168"/>
      <c r="RFM4" s="168"/>
      <c r="RFN4" s="168"/>
      <c r="RFO4" s="168"/>
      <c r="RFP4" s="168"/>
      <c r="RFQ4" s="168"/>
      <c r="RFR4" s="168"/>
      <c r="RFS4" s="168"/>
      <c r="RFT4" s="168"/>
      <c r="RFU4" s="168"/>
      <c r="RFV4" s="168"/>
      <c r="RFW4" s="168"/>
      <c r="RFX4" s="168"/>
      <c r="RFY4" s="168"/>
      <c r="RFZ4" s="168"/>
      <c r="RGA4" s="168"/>
      <c r="RGB4" s="168"/>
      <c r="RGC4" s="168"/>
      <c r="RGD4" s="168"/>
      <c r="RGE4" s="168"/>
      <c r="RGF4" s="168"/>
      <c r="RGG4" s="168"/>
      <c r="RGH4" s="168"/>
      <c r="RGI4" s="168"/>
      <c r="RGJ4" s="168"/>
      <c r="RGK4" s="168"/>
      <c r="RGL4" s="168"/>
      <c r="RGM4" s="168"/>
      <c r="RGN4" s="168"/>
      <c r="RGO4" s="168"/>
      <c r="RGP4" s="168"/>
      <c r="RGQ4" s="168"/>
      <c r="RGR4" s="168"/>
      <c r="RGS4" s="168"/>
      <c r="RGT4" s="168"/>
      <c r="RGU4" s="168"/>
      <c r="RGV4" s="168"/>
      <c r="RGW4" s="168"/>
      <c r="RGX4" s="168"/>
      <c r="RGY4" s="168"/>
      <c r="RGZ4" s="168"/>
      <c r="RHA4" s="168"/>
      <c r="RHB4" s="168"/>
      <c r="RHC4" s="168"/>
      <c r="RHD4" s="168"/>
      <c r="RHE4" s="168"/>
      <c r="RHF4" s="168"/>
      <c r="RHG4" s="168"/>
      <c r="RHH4" s="168"/>
      <c r="RHI4" s="168"/>
      <c r="RHJ4" s="168"/>
      <c r="RHK4" s="168"/>
      <c r="RHL4" s="168"/>
      <c r="RHM4" s="168"/>
      <c r="RHN4" s="168"/>
      <c r="RHO4" s="168"/>
      <c r="RHP4" s="168"/>
      <c r="RHQ4" s="168"/>
      <c r="RHR4" s="168"/>
      <c r="RHS4" s="168"/>
      <c r="RHT4" s="168"/>
      <c r="RHU4" s="168"/>
      <c r="RHV4" s="168"/>
      <c r="RHW4" s="168"/>
      <c r="RHX4" s="168"/>
      <c r="RHY4" s="168"/>
      <c r="RHZ4" s="168"/>
      <c r="RIA4" s="168"/>
      <c r="RIB4" s="168"/>
      <c r="RIC4" s="168"/>
      <c r="RID4" s="168"/>
      <c r="RIE4" s="168"/>
      <c r="RIF4" s="168"/>
      <c r="RIG4" s="168"/>
      <c r="RIH4" s="168"/>
      <c r="RII4" s="168"/>
      <c r="RIJ4" s="168"/>
      <c r="RIK4" s="168"/>
      <c r="RIL4" s="168"/>
      <c r="RIM4" s="168"/>
      <c r="RIN4" s="168"/>
      <c r="RIO4" s="168"/>
      <c r="RIP4" s="168"/>
      <c r="RIQ4" s="168"/>
      <c r="RIR4" s="168"/>
      <c r="RIS4" s="168"/>
      <c r="RIT4" s="168"/>
      <c r="RIU4" s="168"/>
      <c r="RIV4" s="168"/>
      <c r="RIW4" s="168"/>
      <c r="RIX4" s="168"/>
      <c r="RIY4" s="168"/>
      <c r="RIZ4" s="168"/>
      <c r="RJA4" s="168"/>
      <c r="RJB4" s="168"/>
      <c r="RJC4" s="168"/>
      <c r="RJD4" s="168"/>
      <c r="RJE4" s="168"/>
      <c r="RJF4" s="168"/>
      <c r="RJG4" s="168"/>
      <c r="RJH4" s="168"/>
      <c r="RJI4" s="168"/>
      <c r="RJJ4" s="168"/>
      <c r="RJK4" s="168"/>
      <c r="RJL4" s="168"/>
      <c r="RJM4" s="168"/>
      <c r="RJN4" s="168"/>
      <c r="RJO4" s="168"/>
      <c r="RJP4" s="168"/>
      <c r="RJQ4" s="168"/>
      <c r="RJR4" s="168"/>
      <c r="RJS4" s="168"/>
      <c r="RJT4" s="168"/>
      <c r="RJU4" s="168"/>
      <c r="RJV4" s="168"/>
      <c r="RJW4" s="168"/>
      <c r="RJX4" s="168"/>
      <c r="RJY4" s="168"/>
      <c r="RJZ4" s="168"/>
      <c r="RKA4" s="168"/>
      <c r="RKB4" s="168"/>
      <c r="RKC4" s="168"/>
      <c r="RKD4" s="168"/>
      <c r="RKE4" s="168"/>
      <c r="RKF4" s="168"/>
      <c r="RKG4" s="168"/>
      <c r="RKH4" s="168"/>
      <c r="RKI4" s="168"/>
      <c r="RKJ4" s="168"/>
      <c r="RKK4" s="168"/>
      <c r="RKL4" s="168"/>
      <c r="RKM4" s="168"/>
      <c r="RKN4" s="168"/>
      <c r="RKO4" s="168"/>
      <c r="RKP4" s="168"/>
      <c r="RKQ4" s="168"/>
      <c r="RKR4" s="168"/>
      <c r="RKS4" s="168"/>
      <c r="RKT4" s="168"/>
      <c r="RKU4" s="168"/>
      <c r="RKV4" s="168"/>
      <c r="RKW4" s="168"/>
      <c r="RKX4" s="168"/>
      <c r="RKY4" s="168"/>
      <c r="RKZ4" s="168"/>
      <c r="RLA4" s="168"/>
      <c r="RLB4" s="168"/>
      <c r="RLC4" s="168"/>
      <c r="RLD4" s="168"/>
      <c r="RLE4" s="168"/>
      <c r="RLF4" s="168"/>
      <c r="RLG4" s="168"/>
      <c r="RLH4" s="168"/>
      <c r="RLI4" s="168"/>
      <c r="RLJ4" s="168"/>
      <c r="RLK4" s="168"/>
      <c r="RLL4" s="168"/>
      <c r="RLM4" s="168"/>
      <c r="RLN4" s="168"/>
      <c r="RLO4" s="168"/>
      <c r="RLP4" s="168"/>
      <c r="RLQ4" s="168"/>
      <c r="RLR4" s="168"/>
      <c r="RLS4" s="168"/>
      <c r="RLT4" s="168"/>
      <c r="RLU4" s="168"/>
      <c r="RLV4" s="168"/>
      <c r="RLW4" s="168"/>
      <c r="RLX4" s="168"/>
      <c r="RLY4" s="168"/>
      <c r="RLZ4" s="168"/>
      <c r="RMA4" s="168"/>
      <c r="RMB4" s="168"/>
      <c r="RMC4" s="168"/>
      <c r="RMD4" s="168"/>
      <c r="RME4" s="168"/>
      <c r="RMF4" s="168"/>
      <c r="RMG4" s="168"/>
      <c r="RMH4" s="168"/>
      <c r="RMI4" s="168"/>
      <c r="RMJ4" s="168"/>
      <c r="RMK4" s="168"/>
      <c r="RML4" s="168"/>
      <c r="RMM4" s="168"/>
      <c r="RMN4" s="168"/>
      <c r="RMO4" s="168"/>
      <c r="RMP4" s="168"/>
      <c r="RMQ4" s="168"/>
      <c r="RMR4" s="168"/>
      <c r="RMS4" s="168"/>
      <c r="RMT4" s="168"/>
      <c r="RMU4" s="168"/>
      <c r="RMV4" s="168"/>
      <c r="RMW4" s="168"/>
      <c r="RMX4" s="168"/>
      <c r="RMY4" s="168"/>
      <c r="RMZ4" s="168"/>
      <c r="RNA4" s="168"/>
      <c r="RNB4" s="168"/>
      <c r="RNC4" s="168"/>
      <c r="RND4" s="168"/>
      <c r="RNE4" s="168"/>
      <c r="RNF4" s="168"/>
      <c r="RNG4" s="168"/>
      <c r="RNH4" s="168"/>
      <c r="RNI4" s="168"/>
      <c r="RNJ4" s="168"/>
      <c r="RNK4" s="168"/>
      <c r="RNL4" s="168"/>
      <c r="RNM4" s="168"/>
      <c r="RNN4" s="168"/>
      <c r="RNO4" s="168"/>
      <c r="RNP4" s="168"/>
      <c r="RNQ4" s="168"/>
      <c r="RNR4" s="168"/>
      <c r="RNS4" s="168"/>
      <c r="RNT4" s="168"/>
      <c r="RNU4" s="168"/>
      <c r="RNV4" s="168"/>
      <c r="RNW4" s="168"/>
      <c r="RNX4" s="168"/>
      <c r="RNY4" s="168"/>
      <c r="RNZ4" s="168"/>
      <c r="ROA4" s="168"/>
      <c r="ROB4" s="168"/>
      <c r="ROC4" s="168"/>
      <c r="ROD4" s="168"/>
      <c r="ROE4" s="168"/>
      <c r="ROF4" s="168"/>
      <c r="ROG4" s="168"/>
      <c r="ROH4" s="168"/>
      <c r="ROI4" s="168"/>
      <c r="ROJ4" s="168"/>
      <c r="ROK4" s="168"/>
      <c r="ROL4" s="168"/>
      <c r="ROM4" s="168"/>
      <c r="RON4" s="168"/>
      <c r="ROO4" s="168"/>
      <c r="ROP4" s="168"/>
      <c r="ROQ4" s="168"/>
      <c r="ROR4" s="168"/>
      <c r="ROS4" s="168"/>
      <c r="ROT4" s="168"/>
      <c r="ROU4" s="168"/>
      <c r="ROV4" s="168"/>
      <c r="ROW4" s="168"/>
      <c r="ROX4" s="168"/>
      <c r="ROY4" s="168"/>
      <c r="ROZ4" s="168"/>
      <c r="RPA4" s="168"/>
      <c r="RPB4" s="168"/>
      <c r="RPC4" s="168"/>
      <c r="RPD4" s="168"/>
      <c r="RPE4" s="168"/>
      <c r="RPF4" s="168"/>
      <c r="RPG4" s="168"/>
      <c r="RPH4" s="168"/>
      <c r="RPI4" s="168"/>
      <c r="RPJ4" s="168"/>
      <c r="RPK4" s="168"/>
      <c r="RPL4" s="168"/>
      <c r="RPM4" s="168"/>
      <c r="RPN4" s="168"/>
      <c r="RPO4" s="168"/>
      <c r="RPP4" s="168"/>
      <c r="RPQ4" s="168"/>
      <c r="RPR4" s="168"/>
      <c r="RPS4" s="168"/>
      <c r="RPT4" s="168"/>
      <c r="RPU4" s="168"/>
      <c r="RPV4" s="168"/>
      <c r="RPW4" s="168"/>
      <c r="RPX4" s="168"/>
      <c r="RPY4" s="168"/>
      <c r="RPZ4" s="168"/>
      <c r="RQA4" s="168"/>
      <c r="RQB4" s="168"/>
      <c r="RQC4" s="168"/>
      <c r="RQD4" s="168"/>
      <c r="RQE4" s="168"/>
      <c r="RQF4" s="168"/>
      <c r="RQG4" s="168"/>
      <c r="RQH4" s="168"/>
      <c r="RQI4" s="168"/>
      <c r="RQJ4" s="168"/>
      <c r="RQK4" s="168"/>
      <c r="RQL4" s="168"/>
      <c r="RQM4" s="168"/>
      <c r="RQN4" s="168"/>
      <c r="RQO4" s="168"/>
      <c r="RQP4" s="168"/>
      <c r="RQQ4" s="168"/>
      <c r="RQR4" s="168"/>
      <c r="RQS4" s="168"/>
      <c r="RQT4" s="168"/>
      <c r="RQU4" s="168"/>
      <c r="RQV4" s="168"/>
      <c r="RQW4" s="168"/>
      <c r="RQX4" s="168"/>
      <c r="RQY4" s="168"/>
      <c r="RQZ4" s="168"/>
      <c r="RRA4" s="168"/>
      <c r="RRB4" s="168"/>
      <c r="RRC4" s="168"/>
      <c r="RRD4" s="168"/>
      <c r="RRE4" s="168"/>
      <c r="RRF4" s="168"/>
      <c r="RRG4" s="168"/>
      <c r="RRH4" s="168"/>
      <c r="RRI4" s="168"/>
      <c r="RRJ4" s="168"/>
      <c r="RRK4" s="168"/>
      <c r="RRL4" s="168"/>
      <c r="RRM4" s="168"/>
      <c r="RRN4" s="168"/>
      <c r="RRO4" s="168"/>
      <c r="RRP4" s="168"/>
      <c r="RRQ4" s="168"/>
      <c r="RRR4" s="168"/>
      <c r="RRS4" s="168"/>
      <c r="RRT4" s="168"/>
      <c r="RRU4" s="168"/>
      <c r="RRV4" s="168"/>
      <c r="RRW4" s="168"/>
      <c r="RRX4" s="168"/>
      <c r="RRY4" s="168"/>
      <c r="RRZ4" s="168"/>
      <c r="RSA4" s="168"/>
      <c r="RSB4" s="168"/>
      <c r="RSC4" s="168"/>
      <c r="RSD4" s="168"/>
      <c r="RSE4" s="168"/>
      <c r="RSF4" s="168"/>
      <c r="RSG4" s="168"/>
      <c r="RSH4" s="168"/>
      <c r="RSI4" s="168"/>
      <c r="RSJ4" s="168"/>
      <c r="RSK4" s="168"/>
      <c r="RSL4" s="168"/>
      <c r="RSM4" s="168"/>
      <c r="RSN4" s="168"/>
      <c r="RSO4" s="168"/>
      <c r="RSP4" s="168"/>
      <c r="RSQ4" s="168"/>
      <c r="RSR4" s="168"/>
      <c r="RSS4" s="168"/>
      <c r="RST4" s="168"/>
      <c r="RSU4" s="168"/>
      <c r="RSV4" s="168"/>
      <c r="RSW4" s="168"/>
      <c r="RSX4" s="168"/>
      <c r="RSY4" s="168"/>
      <c r="RSZ4" s="168"/>
      <c r="RTA4" s="168"/>
      <c r="RTB4" s="168"/>
      <c r="RTC4" s="168"/>
      <c r="RTD4" s="168"/>
      <c r="RTE4" s="168"/>
      <c r="RTF4" s="168"/>
      <c r="RTG4" s="168"/>
      <c r="RTH4" s="168"/>
      <c r="RTI4" s="168"/>
      <c r="RTJ4" s="168"/>
      <c r="RTK4" s="168"/>
      <c r="RTL4" s="168"/>
      <c r="RTM4" s="168"/>
      <c r="RTN4" s="168"/>
      <c r="RTO4" s="168"/>
      <c r="RTP4" s="168"/>
      <c r="RTQ4" s="168"/>
      <c r="RTR4" s="168"/>
      <c r="RTS4" s="168"/>
      <c r="RTT4" s="168"/>
      <c r="RTU4" s="168"/>
      <c r="RTV4" s="168"/>
      <c r="RTW4" s="168"/>
      <c r="RTX4" s="168"/>
      <c r="RTY4" s="168"/>
      <c r="RTZ4" s="168"/>
      <c r="RUA4" s="168"/>
      <c r="RUB4" s="168"/>
      <c r="RUC4" s="168"/>
      <c r="RUD4" s="168"/>
      <c r="RUE4" s="168"/>
      <c r="RUF4" s="168"/>
      <c r="RUG4" s="168"/>
      <c r="RUH4" s="168"/>
      <c r="RUI4" s="168"/>
      <c r="RUJ4" s="168"/>
      <c r="RUK4" s="168"/>
      <c r="RUL4" s="168"/>
      <c r="RUM4" s="168"/>
      <c r="RUN4" s="168"/>
      <c r="RUO4" s="168"/>
      <c r="RUP4" s="168"/>
      <c r="RUQ4" s="168"/>
      <c r="RUR4" s="168"/>
      <c r="RUS4" s="168"/>
      <c r="RUT4" s="168"/>
      <c r="RUU4" s="168"/>
      <c r="RUV4" s="168"/>
      <c r="RUW4" s="168"/>
      <c r="RUX4" s="168"/>
      <c r="RUY4" s="168"/>
      <c r="RUZ4" s="168"/>
      <c r="RVA4" s="168"/>
      <c r="RVB4" s="168"/>
      <c r="RVC4" s="168"/>
      <c r="RVD4" s="168"/>
      <c r="RVE4" s="168"/>
      <c r="RVF4" s="168"/>
      <c r="RVG4" s="168"/>
      <c r="RVH4" s="168"/>
      <c r="RVI4" s="168"/>
      <c r="RVJ4" s="168"/>
      <c r="RVK4" s="168"/>
      <c r="RVL4" s="168"/>
      <c r="RVM4" s="168"/>
      <c r="RVN4" s="168"/>
      <c r="RVO4" s="168"/>
      <c r="RVP4" s="168"/>
      <c r="RVQ4" s="168"/>
      <c r="RVR4" s="168"/>
      <c r="RVS4" s="168"/>
      <c r="RVT4" s="168"/>
      <c r="RVU4" s="168"/>
      <c r="RVV4" s="168"/>
      <c r="RVW4" s="168"/>
      <c r="RVX4" s="168"/>
      <c r="RVY4" s="168"/>
      <c r="RVZ4" s="168"/>
      <c r="RWA4" s="168"/>
      <c r="RWB4" s="168"/>
      <c r="RWC4" s="168"/>
      <c r="RWD4" s="168"/>
      <c r="RWE4" s="168"/>
      <c r="RWF4" s="168"/>
      <c r="RWG4" s="168"/>
      <c r="RWH4" s="168"/>
      <c r="RWI4" s="168"/>
      <c r="RWJ4" s="168"/>
      <c r="RWK4" s="168"/>
      <c r="RWL4" s="168"/>
      <c r="RWM4" s="168"/>
      <c r="RWN4" s="168"/>
      <c r="RWO4" s="168"/>
      <c r="RWP4" s="168"/>
      <c r="RWQ4" s="168"/>
      <c r="RWR4" s="168"/>
      <c r="RWS4" s="168"/>
      <c r="RWT4" s="168"/>
      <c r="RWU4" s="168"/>
      <c r="RWV4" s="168"/>
      <c r="RWW4" s="168"/>
      <c r="RWX4" s="168"/>
      <c r="RWY4" s="168"/>
      <c r="RWZ4" s="168"/>
      <c r="RXA4" s="168"/>
      <c r="RXB4" s="168"/>
      <c r="RXC4" s="168"/>
      <c r="RXD4" s="168"/>
      <c r="RXE4" s="168"/>
      <c r="RXF4" s="168"/>
      <c r="RXG4" s="168"/>
      <c r="RXH4" s="168"/>
      <c r="RXI4" s="168"/>
      <c r="RXJ4" s="168"/>
      <c r="RXK4" s="168"/>
      <c r="RXL4" s="168"/>
      <c r="RXM4" s="168"/>
      <c r="RXN4" s="168"/>
      <c r="RXO4" s="168"/>
      <c r="RXP4" s="168"/>
      <c r="RXQ4" s="168"/>
      <c r="RXR4" s="168"/>
      <c r="RXS4" s="168"/>
      <c r="RXT4" s="168"/>
      <c r="RXU4" s="168"/>
      <c r="RXV4" s="168"/>
      <c r="RXW4" s="168"/>
      <c r="RXX4" s="168"/>
      <c r="RXY4" s="168"/>
      <c r="RXZ4" s="168"/>
      <c r="RYA4" s="168"/>
      <c r="RYB4" s="168"/>
      <c r="RYC4" s="168"/>
      <c r="RYD4" s="168"/>
      <c r="RYE4" s="168"/>
      <c r="RYF4" s="168"/>
      <c r="RYG4" s="168"/>
      <c r="RYH4" s="168"/>
      <c r="RYI4" s="168"/>
      <c r="RYJ4" s="168"/>
      <c r="RYK4" s="168"/>
      <c r="RYL4" s="168"/>
      <c r="RYM4" s="168"/>
      <c r="RYN4" s="168"/>
      <c r="RYO4" s="168"/>
      <c r="RYP4" s="168"/>
      <c r="RYQ4" s="168"/>
      <c r="RYR4" s="168"/>
      <c r="RYS4" s="168"/>
      <c r="RYT4" s="168"/>
      <c r="RYU4" s="168"/>
      <c r="RYV4" s="168"/>
      <c r="RYW4" s="168"/>
      <c r="RYX4" s="168"/>
      <c r="RYY4" s="168"/>
      <c r="RYZ4" s="168"/>
      <c r="RZA4" s="168"/>
      <c r="RZB4" s="168"/>
      <c r="RZC4" s="168"/>
      <c r="RZD4" s="168"/>
      <c r="RZE4" s="168"/>
      <c r="RZF4" s="168"/>
      <c r="RZG4" s="168"/>
      <c r="RZH4" s="168"/>
      <c r="RZI4" s="168"/>
      <c r="RZJ4" s="168"/>
      <c r="RZK4" s="168"/>
      <c r="RZL4" s="168"/>
      <c r="RZM4" s="168"/>
      <c r="RZN4" s="168"/>
      <c r="RZO4" s="168"/>
      <c r="RZP4" s="168"/>
      <c r="RZQ4" s="168"/>
      <c r="RZR4" s="168"/>
      <c r="RZS4" s="168"/>
      <c r="RZT4" s="168"/>
      <c r="RZU4" s="168"/>
      <c r="RZV4" s="168"/>
      <c r="RZW4" s="168"/>
      <c r="RZX4" s="168"/>
      <c r="RZY4" s="168"/>
      <c r="RZZ4" s="168"/>
      <c r="SAA4" s="168"/>
      <c r="SAB4" s="168"/>
      <c r="SAC4" s="168"/>
      <c r="SAD4" s="168"/>
      <c r="SAE4" s="168"/>
      <c r="SAF4" s="168"/>
      <c r="SAG4" s="168"/>
      <c r="SAH4" s="168"/>
      <c r="SAI4" s="168"/>
      <c r="SAJ4" s="168"/>
      <c r="SAK4" s="168"/>
      <c r="SAL4" s="168"/>
      <c r="SAM4" s="168"/>
      <c r="SAN4" s="168"/>
      <c r="SAO4" s="168"/>
      <c r="SAP4" s="168"/>
      <c r="SAQ4" s="168"/>
      <c r="SAR4" s="168"/>
      <c r="SAS4" s="168"/>
      <c r="SAT4" s="168"/>
      <c r="SAU4" s="168"/>
      <c r="SAV4" s="168"/>
      <c r="SAW4" s="168"/>
      <c r="SAX4" s="168"/>
      <c r="SAY4" s="168"/>
      <c r="SAZ4" s="168"/>
      <c r="SBA4" s="168"/>
      <c r="SBB4" s="168"/>
      <c r="SBC4" s="168"/>
      <c r="SBD4" s="168"/>
      <c r="SBE4" s="168"/>
      <c r="SBF4" s="168"/>
      <c r="SBG4" s="168"/>
      <c r="SBH4" s="168"/>
      <c r="SBI4" s="168"/>
      <c r="SBJ4" s="168"/>
      <c r="SBK4" s="168"/>
      <c r="SBL4" s="168"/>
      <c r="SBM4" s="168"/>
      <c r="SBN4" s="168"/>
      <c r="SBO4" s="168"/>
      <c r="SBP4" s="168"/>
      <c r="SBQ4" s="168"/>
      <c r="SBR4" s="168"/>
      <c r="SBS4" s="168"/>
      <c r="SBT4" s="168"/>
      <c r="SBU4" s="168"/>
      <c r="SBV4" s="168"/>
      <c r="SBW4" s="168"/>
      <c r="SBX4" s="168"/>
      <c r="SBY4" s="168"/>
      <c r="SBZ4" s="168"/>
      <c r="SCA4" s="168"/>
      <c r="SCB4" s="168"/>
      <c r="SCC4" s="168"/>
      <c r="SCD4" s="168"/>
      <c r="SCE4" s="168"/>
      <c r="SCF4" s="168"/>
      <c r="SCG4" s="168"/>
      <c r="SCH4" s="168"/>
      <c r="SCI4" s="168"/>
      <c r="SCJ4" s="168"/>
      <c r="SCK4" s="168"/>
      <c r="SCL4" s="168"/>
      <c r="SCM4" s="168"/>
      <c r="SCN4" s="168"/>
      <c r="SCO4" s="168"/>
      <c r="SCP4" s="168"/>
      <c r="SCQ4" s="168"/>
      <c r="SCR4" s="168"/>
      <c r="SCS4" s="168"/>
      <c r="SCT4" s="168"/>
      <c r="SCU4" s="168"/>
      <c r="SCV4" s="168"/>
      <c r="SCW4" s="168"/>
      <c r="SCX4" s="168"/>
      <c r="SCY4" s="168"/>
      <c r="SCZ4" s="168"/>
      <c r="SDA4" s="168"/>
      <c r="SDB4" s="168"/>
      <c r="SDC4" s="168"/>
      <c r="SDD4" s="168"/>
      <c r="SDE4" s="168"/>
      <c r="SDF4" s="168"/>
      <c r="SDG4" s="168"/>
      <c r="SDH4" s="168"/>
      <c r="SDI4" s="168"/>
      <c r="SDJ4" s="168"/>
      <c r="SDK4" s="168"/>
      <c r="SDL4" s="168"/>
      <c r="SDM4" s="168"/>
      <c r="SDN4" s="168"/>
      <c r="SDO4" s="168"/>
      <c r="SDP4" s="168"/>
      <c r="SDQ4" s="168"/>
      <c r="SDR4" s="168"/>
      <c r="SDS4" s="168"/>
      <c r="SDT4" s="168"/>
      <c r="SDU4" s="168"/>
      <c r="SDV4" s="168"/>
      <c r="SDW4" s="168"/>
      <c r="SDX4" s="168"/>
      <c r="SDY4" s="168"/>
      <c r="SDZ4" s="168"/>
      <c r="SEA4" s="168"/>
      <c r="SEB4" s="168"/>
      <c r="SEC4" s="168"/>
      <c r="SED4" s="168"/>
      <c r="SEE4" s="168"/>
      <c r="SEF4" s="168"/>
      <c r="SEG4" s="168"/>
      <c r="SEH4" s="168"/>
      <c r="SEI4" s="168"/>
      <c r="SEJ4" s="168"/>
      <c r="SEK4" s="168"/>
      <c r="SEL4" s="168"/>
      <c r="SEM4" s="168"/>
      <c r="SEN4" s="168"/>
      <c r="SEO4" s="168"/>
      <c r="SEP4" s="168"/>
      <c r="SEQ4" s="168"/>
      <c r="SER4" s="168"/>
      <c r="SES4" s="168"/>
      <c r="SET4" s="168"/>
      <c r="SEU4" s="168"/>
      <c r="SEV4" s="168"/>
      <c r="SEW4" s="168"/>
      <c r="SEX4" s="168"/>
      <c r="SEY4" s="168"/>
      <c r="SEZ4" s="168"/>
      <c r="SFA4" s="168"/>
      <c r="SFB4" s="168"/>
      <c r="SFC4" s="168"/>
      <c r="SFD4" s="168"/>
      <c r="SFE4" s="168"/>
      <c r="SFF4" s="168"/>
      <c r="SFG4" s="168"/>
      <c r="SFH4" s="168"/>
      <c r="SFI4" s="168"/>
      <c r="SFJ4" s="168"/>
      <c r="SFK4" s="168"/>
      <c r="SFL4" s="168"/>
      <c r="SFM4" s="168"/>
      <c r="SFN4" s="168"/>
      <c r="SFO4" s="168"/>
      <c r="SFP4" s="168"/>
      <c r="SFQ4" s="168"/>
      <c r="SFR4" s="168"/>
      <c r="SFS4" s="168"/>
      <c r="SFT4" s="168"/>
      <c r="SFU4" s="168"/>
      <c r="SFV4" s="168"/>
      <c r="SFW4" s="168"/>
      <c r="SFX4" s="168"/>
      <c r="SFY4" s="168"/>
      <c r="SFZ4" s="168"/>
      <c r="SGA4" s="168"/>
      <c r="SGB4" s="168"/>
      <c r="SGC4" s="168"/>
      <c r="SGD4" s="168"/>
      <c r="SGE4" s="168"/>
      <c r="SGF4" s="168"/>
      <c r="SGG4" s="168"/>
      <c r="SGH4" s="168"/>
      <c r="SGI4" s="168"/>
      <c r="SGJ4" s="168"/>
      <c r="SGK4" s="168"/>
      <c r="SGL4" s="168"/>
      <c r="SGM4" s="168"/>
      <c r="SGN4" s="168"/>
      <c r="SGO4" s="168"/>
      <c r="SGP4" s="168"/>
      <c r="SGQ4" s="168"/>
      <c r="SGR4" s="168"/>
      <c r="SGS4" s="168"/>
      <c r="SGT4" s="168"/>
      <c r="SGU4" s="168"/>
      <c r="SGV4" s="168"/>
      <c r="SGW4" s="168"/>
      <c r="SGX4" s="168"/>
      <c r="SGY4" s="168"/>
      <c r="SGZ4" s="168"/>
      <c r="SHA4" s="168"/>
      <c r="SHB4" s="168"/>
      <c r="SHC4" s="168"/>
      <c r="SHD4" s="168"/>
      <c r="SHE4" s="168"/>
      <c r="SHF4" s="168"/>
      <c r="SHG4" s="168"/>
      <c r="SHH4" s="168"/>
      <c r="SHI4" s="168"/>
      <c r="SHJ4" s="168"/>
      <c r="SHK4" s="168"/>
      <c r="SHL4" s="168"/>
      <c r="SHM4" s="168"/>
      <c r="SHN4" s="168"/>
      <c r="SHO4" s="168"/>
      <c r="SHP4" s="168"/>
      <c r="SHQ4" s="168"/>
      <c r="SHR4" s="168"/>
      <c r="SHS4" s="168"/>
      <c r="SHT4" s="168"/>
      <c r="SHU4" s="168"/>
      <c r="SHV4" s="168"/>
      <c r="SHW4" s="168"/>
      <c r="SHX4" s="168"/>
      <c r="SHY4" s="168"/>
      <c r="SHZ4" s="168"/>
      <c r="SIA4" s="168"/>
      <c r="SIB4" s="168"/>
      <c r="SIC4" s="168"/>
      <c r="SID4" s="168"/>
      <c r="SIE4" s="168"/>
      <c r="SIF4" s="168"/>
      <c r="SIG4" s="168"/>
      <c r="SIH4" s="168"/>
      <c r="SII4" s="168"/>
      <c r="SIJ4" s="168"/>
      <c r="SIK4" s="168"/>
      <c r="SIL4" s="168"/>
      <c r="SIM4" s="168"/>
      <c r="SIN4" s="168"/>
      <c r="SIO4" s="168"/>
      <c r="SIP4" s="168"/>
      <c r="SIQ4" s="168"/>
      <c r="SIR4" s="168"/>
      <c r="SIS4" s="168"/>
      <c r="SIT4" s="168"/>
      <c r="SIU4" s="168"/>
      <c r="SIV4" s="168"/>
      <c r="SIW4" s="168"/>
      <c r="SIX4" s="168"/>
      <c r="SIY4" s="168"/>
      <c r="SIZ4" s="168"/>
      <c r="SJA4" s="168"/>
      <c r="SJB4" s="168"/>
      <c r="SJC4" s="168"/>
      <c r="SJD4" s="168"/>
      <c r="SJE4" s="168"/>
      <c r="SJF4" s="168"/>
      <c r="SJG4" s="168"/>
      <c r="SJH4" s="168"/>
      <c r="SJI4" s="168"/>
      <c r="SJJ4" s="168"/>
      <c r="SJK4" s="168"/>
      <c r="SJL4" s="168"/>
      <c r="SJM4" s="168"/>
      <c r="SJN4" s="168"/>
      <c r="SJO4" s="168"/>
      <c r="SJP4" s="168"/>
      <c r="SJQ4" s="168"/>
      <c r="SJR4" s="168"/>
      <c r="SJS4" s="168"/>
      <c r="SJT4" s="168"/>
      <c r="SJU4" s="168"/>
      <c r="SJV4" s="168"/>
      <c r="SJW4" s="168"/>
      <c r="SJX4" s="168"/>
      <c r="SJY4" s="168"/>
      <c r="SJZ4" s="168"/>
      <c r="SKA4" s="168"/>
      <c r="SKB4" s="168"/>
      <c r="SKC4" s="168"/>
      <c r="SKD4" s="168"/>
      <c r="SKE4" s="168"/>
      <c r="SKF4" s="168"/>
      <c r="SKG4" s="168"/>
      <c r="SKH4" s="168"/>
      <c r="SKI4" s="168"/>
      <c r="SKJ4" s="168"/>
      <c r="SKK4" s="168"/>
      <c r="SKL4" s="168"/>
      <c r="SKM4" s="168"/>
      <c r="SKN4" s="168"/>
      <c r="SKO4" s="168"/>
      <c r="SKP4" s="168"/>
      <c r="SKQ4" s="168"/>
      <c r="SKR4" s="168"/>
      <c r="SKS4" s="168"/>
      <c r="SKT4" s="168"/>
      <c r="SKU4" s="168"/>
      <c r="SKV4" s="168"/>
      <c r="SKW4" s="168"/>
      <c r="SKX4" s="168"/>
      <c r="SKY4" s="168"/>
      <c r="SKZ4" s="168"/>
      <c r="SLA4" s="168"/>
      <c r="SLB4" s="168"/>
      <c r="SLC4" s="168"/>
      <c r="SLD4" s="168"/>
      <c r="SLE4" s="168"/>
      <c r="SLF4" s="168"/>
      <c r="SLG4" s="168"/>
      <c r="SLH4" s="168"/>
      <c r="SLI4" s="168"/>
      <c r="SLJ4" s="168"/>
      <c r="SLK4" s="168"/>
      <c r="SLL4" s="168"/>
      <c r="SLM4" s="168"/>
      <c r="SLN4" s="168"/>
      <c r="SLO4" s="168"/>
      <c r="SLP4" s="168"/>
      <c r="SLQ4" s="168"/>
      <c r="SLR4" s="168"/>
      <c r="SLS4" s="168"/>
      <c r="SLT4" s="168"/>
      <c r="SLU4" s="168"/>
      <c r="SLV4" s="168"/>
      <c r="SLW4" s="168"/>
      <c r="SLX4" s="168"/>
      <c r="SLY4" s="168"/>
      <c r="SLZ4" s="168"/>
      <c r="SMA4" s="168"/>
      <c r="SMB4" s="168"/>
      <c r="SMC4" s="168"/>
      <c r="SMD4" s="168"/>
      <c r="SME4" s="168"/>
      <c r="SMF4" s="168"/>
      <c r="SMG4" s="168"/>
      <c r="SMH4" s="168"/>
      <c r="SMI4" s="168"/>
      <c r="SMJ4" s="168"/>
      <c r="SMK4" s="168"/>
      <c r="SML4" s="168"/>
      <c r="SMM4" s="168"/>
      <c r="SMN4" s="168"/>
      <c r="SMO4" s="168"/>
      <c r="SMP4" s="168"/>
      <c r="SMQ4" s="168"/>
      <c r="SMR4" s="168"/>
      <c r="SMS4" s="168"/>
      <c r="SMT4" s="168"/>
      <c r="SMU4" s="168"/>
      <c r="SMV4" s="168"/>
      <c r="SMW4" s="168"/>
      <c r="SMX4" s="168"/>
      <c r="SMY4" s="168"/>
      <c r="SMZ4" s="168"/>
      <c r="SNA4" s="168"/>
      <c r="SNB4" s="168"/>
      <c r="SNC4" s="168"/>
      <c r="SND4" s="168"/>
      <c r="SNE4" s="168"/>
      <c r="SNF4" s="168"/>
      <c r="SNG4" s="168"/>
      <c r="SNH4" s="168"/>
      <c r="SNI4" s="168"/>
      <c r="SNJ4" s="168"/>
      <c r="SNK4" s="168"/>
      <c r="SNL4" s="168"/>
      <c r="SNM4" s="168"/>
      <c r="SNN4" s="168"/>
      <c r="SNO4" s="168"/>
      <c r="SNP4" s="168"/>
      <c r="SNQ4" s="168"/>
      <c r="SNR4" s="168"/>
      <c r="SNS4" s="168"/>
      <c r="SNT4" s="168"/>
      <c r="SNU4" s="168"/>
      <c r="SNV4" s="168"/>
      <c r="SNW4" s="168"/>
      <c r="SNX4" s="168"/>
      <c r="SNY4" s="168"/>
      <c r="SNZ4" s="168"/>
      <c r="SOA4" s="168"/>
      <c r="SOB4" s="168"/>
      <c r="SOC4" s="168"/>
      <c r="SOD4" s="168"/>
      <c r="SOE4" s="168"/>
      <c r="SOF4" s="168"/>
      <c r="SOG4" s="168"/>
      <c r="SOH4" s="168"/>
      <c r="SOI4" s="168"/>
      <c r="SOJ4" s="168"/>
      <c r="SOK4" s="168"/>
      <c r="SOL4" s="168"/>
      <c r="SOM4" s="168"/>
      <c r="SON4" s="168"/>
      <c r="SOO4" s="168"/>
      <c r="SOP4" s="168"/>
      <c r="SOQ4" s="168"/>
      <c r="SOR4" s="168"/>
      <c r="SOS4" s="168"/>
      <c r="SOT4" s="168"/>
      <c r="SOU4" s="168"/>
      <c r="SOV4" s="168"/>
      <c r="SOW4" s="168"/>
      <c r="SOX4" s="168"/>
      <c r="SOY4" s="168"/>
      <c r="SOZ4" s="168"/>
      <c r="SPA4" s="168"/>
      <c r="SPB4" s="168"/>
      <c r="SPC4" s="168"/>
      <c r="SPD4" s="168"/>
      <c r="SPE4" s="168"/>
      <c r="SPF4" s="168"/>
      <c r="SPG4" s="168"/>
      <c r="SPH4" s="168"/>
      <c r="SPI4" s="168"/>
      <c r="SPJ4" s="168"/>
      <c r="SPK4" s="168"/>
      <c r="SPL4" s="168"/>
      <c r="SPM4" s="168"/>
      <c r="SPN4" s="168"/>
      <c r="SPO4" s="168"/>
      <c r="SPP4" s="168"/>
      <c r="SPQ4" s="168"/>
      <c r="SPR4" s="168"/>
      <c r="SPS4" s="168"/>
      <c r="SPT4" s="168"/>
      <c r="SPU4" s="168"/>
      <c r="SPV4" s="168"/>
      <c r="SPW4" s="168"/>
      <c r="SPX4" s="168"/>
      <c r="SPY4" s="168"/>
      <c r="SPZ4" s="168"/>
      <c r="SQA4" s="168"/>
      <c r="SQB4" s="168"/>
      <c r="SQC4" s="168"/>
      <c r="SQD4" s="168"/>
      <c r="SQE4" s="168"/>
      <c r="SQF4" s="168"/>
      <c r="SQG4" s="168"/>
      <c r="SQH4" s="168"/>
      <c r="SQI4" s="168"/>
      <c r="SQJ4" s="168"/>
      <c r="SQK4" s="168"/>
      <c r="SQL4" s="168"/>
      <c r="SQM4" s="168"/>
      <c r="SQN4" s="168"/>
      <c r="SQO4" s="168"/>
      <c r="SQP4" s="168"/>
      <c r="SQQ4" s="168"/>
      <c r="SQR4" s="168"/>
      <c r="SQS4" s="168"/>
      <c r="SQT4" s="168"/>
      <c r="SQU4" s="168"/>
      <c r="SQV4" s="168"/>
      <c r="SQW4" s="168"/>
      <c r="SQX4" s="168"/>
      <c r="SQY4" s="168"/>
      <c r="SQZ4" s="168"/>
      <c r="SRA4" s="168"/>
      <c r="SRB4" s="168"/>
      <c r="SRC4" s="168"/>
      <c r="SRD4" s="168"/>
      <c r="SRE4" s="168"/>
      <c r="SRF4" s="168"/>
      <c r="SRG4" s="168"/>
      <c r="SRH4" s="168"/>
      <c r="SRI4" s="168"/>
      <c r="SRJ4" s="168"/>
      <c r="SRK4" s="168"/>
      <c r="SRL4" s="168"/>
      <c r="SRM4" s="168"/>
      <c r="SRN4" s="168"/>
      <c r="SRO4" s="168"/>
      <c r="SRP4" s="168"/>
      <c r="SRQ4" s="168"/>
      <c r="SRR4" s="168"/>
      <c r="SRS4" s="168"/>
      <c r="SRT4" s="168"/>
      <c r="SRU4" s="168"/>
      <c r="SRV4" s="168"/>
      <c r="SRW4" s="168"/>
      <c r="SRX4" s="168"/>
      <c r="SRY4" s="168"/>
      <c r="SRZ4" s="168"/>
      <c r="SSA4" s="168"/>
      <c r="SSB4" s="168"/>
      <c r="SSC4" s="168"/>
      <c r="SSD4" s="168"/>
      <c r="SSE4" s="168"/>
      <c r="SSF4" s="168"/>
      <c r="SSG4" s="168"/>
      <c r="SSH4" s="168"/>
      <c r="SSI4" s="168"/>
      <c r="SSJ4" s="168"/>
      <c r="SSK4" s="168"/>
      <c r="SSL4" s="168"/>
      <c r="SSM4" s="168"/>
      <c r="SSN4" s="168"/>
      <c r="SSO4" s="168"/>
      <c r="SSP4" s="168"/>
      <c r="SSQ4" s="168"/>
      <c r="SSR4" s="168"/>
      <c r="SSS4" s="168"/>
      <c r="SST4" s="168"/>
      <c r="SSU4" s="168"/>
      <c r="SSV4" s="168"/>
      <c r="SSW4" s="168"/>
      <c r="SSX4" s="168"/>
      <c r="SSY4" s="168"/>
      <c r="SSZ4" s="168"/>
      <c r="STA4" s="168"/>
      <c r="STB4" s="168"/>
      <c r="STC4" s="168"/>
      <c r="STD4" s="168"/>
      <c r="STE4" s="168"/>
      <c r="STF4" s="168"/>
      <c r="STG4" s="168"/>
      <c r="STH4" s="168"/>
      <c r="STI4" s="168"/>
      <c r="STJ4" s="168"/>
      <c r="STK4" s="168"/>
      <c r="STL4" s="168"/>
      <c r="STM4" s="168"/>
      <c r="STN4" s="168"/>
      <c r="STO4" s="168"/>
      <c r="STP4" s="168"/>
      <c r="STQ4" s="168"/>
      <c r="STR4" s="168"/>
      <c r="STS4" s="168"/>
      <c r="STT4" s="168"/>
      <c r="STU4" s="168"/>
      <c r="STV4" s="168"/>
      <c r="STW4" s="168"/>
      <c r="STX4" s="168"/>
      <c r="STY4" s="168"/>
      <c r="STZ4" s="168"/>
      <c r="SUA4" s="168"/>
      <c r="SUB4" s="168"/>
      <c r="SUC4" s="168"/>
      <c r="SUD4" s="168"/>
      <c r="SUE4" s="168"/>
      <c r="SUF4" s="168"/>
      <c r="SUG4" s="168"/>
      <c r="SUH4" s="168"/>
      <c r="SUI4" s="168"/>
      <c r="SUJ4" s="168"/>
      <c r="SUK4" s="168"/>
      <c r="SUL4" s="168"/>
      <c r="SUM4" s="168"/>
      <c r="SUN4" s="168"/>
      <c r="SUO4" s="168"/>
      <c r="SUP4" s="168"/>
      <c r="SUQ4" s="168"/>
      <c r="SUR4" s="168"/>
      <c r="SUS4" s="168"/>
      <c r="SUT4" s="168"/>
      <c r="SUU4" s="168"/>
      <c r="SUV4" s="168"/>
      <c r="SUW4" s="168"/>
      <c r="SUX4" s="168"/>
      <c r="SUY4" s="168"/>
      <c r="SUZ4" s="168"/>
      <c r="SVA4" s="168"/>
      <c r="SVB4" s="168"/>
      <c r="SVC4" s="168"/>
      <c r="SVD4" s="168"/>
      <c r="SVE4" s="168"/>
      <c r="SVF4" s="168"/>
      <c r="SVG4" s="168"/>
      <c r="SVH4" s="168"/>
      <c r="SVI4" s="168"/>
      <c r="SVJ4" s="168"/>
      <c r="SVK4" s="168"/>
      <c r="SVL4" s="168"/>
      <c r="SVM4" s="168"/>
      <c r="SVN4" s="168"/>
      <c r="SVO4" s="168"/>
      <c r="SVP4" s="168"/>
      <c r="SVQ4" s="168"/>
      <c r="SVR4" s="168"/>
      <c r="SVS4" s="168"/>
      <c r="SVT4" s="168"/>
      <c r="SVU4" s="168"/>
      <c r="SVV4" s="168"/>
      <c r="SVW4" s="168"/>
      <c r="SVX4" s="168"/>
      <c r="SVY4" s="168"/>
      <c r="SVZ4" s="168"/>
      <c r="SWA4" s="168"/>
      <c r="SWB4" s="168"/>
      <c r="SWC4" s="168"/>
      <c r="SWD4" s="168"/>
      <c r="SWE4" s="168"/>
      <c r="SWF4" s="168"/>
      <c r="SWG4" s="168"/>
      <c r="SWH4" s="168"/>
      <c r="SWI4" s="168"/>
      <c r="SWJ4" s="168"/>
      <c r="SWK4" s="168"/>
      <c r="SWL4" s="168"/>
      <c r="SWM4" s="168"/>
      <c r="SWN4" s="168"/>
      <c r="SWO4" s="168"/>
      <c r="SWP4" s="168"/>
      <c r="SWQ4" s="168"/>
      <c r="SWR4" s="168"/>
      <c r="SWS4" s="168"/>
      <c r="SWT4" s="168"/>
      <c r="SWU4" s="168"/>
      <c r="SWV4" s="168"/>
      <c r="SWW4" s="168"/>
      <c r="SWX4" s="168"/>
      <c r="SWY4" s="168"/>
      <c r="SWZ4" s="168"/>
      <c r="SXA4" s="168"/>
      <c r="SXB4" s="168"/>
      <c r="SXC4" s="168"/>
      <c r="SXD4" s="168"/>
      <c r="SXE4" s="168"/>
      <c r="SXF4" s="168"/>
      <c r="SXG4" s="168"/>
      <c r="SXH4" s="168"/>
      <c r="SXI4" s="168"/>
      <c r="SXJ4" s="168"/>
      <c r="SXK4" s="168"/>
      <c r="SXL4" s="168"/>
      <c r="SXM4" s="168"/>
      <c r="SXN4" s="168"/>
      <c r="SXO4" s="168"/>
      <c r="SXP4" s="168"/>
      <c r="SXQ4" s="168"/>
      <c r="SXR4" s="168"/>
      <c r="SXS4" s="168"/>
      <c r="SXT4" s="168"/>
      <c r="SXU4" s="168"/>
      <c r="SXV4" s="168"/>
      <c r="SXW4" s="168"/>
      <c r="SXX4" s="168"/>
      <c r="SXY4" s="168"/>
      <c r="SXZ4" s="168"/>
      <c r="SYA4" s="168"/>
      <c r="SYB4" s="168"/>
      <c r="SYC4" s="168"/>
      <c r="SYD4" s="168"/>
      <c r="SYE4" s="168"/>
      <c r="SYF4" s="168"/>
      <c r="SYG4" s="168"/>
      <c r="SYH4" s="168"/>
      <c r="SYI4" s="168"/>
      <c r="SYJ4" s="168"/>
      <c r="SYK4" s="168"/>
      <c r="SYL4" s="168"/>
      <c r="SYM4" s="168"/>
      <c r="SYN4" s="168"/>
      <c r="SYO4" s="168"/>
      <c r="SYP4" s="168"/>
      <c r="SYQ4" s="168"/>
      <c r="SYR4" s="168"/>
      <c r="SYS4" s="168"/>
      <c r="SYT4" s="168"/>
      <c r="SYU4" s="168"/>
      <c r="SYV4" s="168"/>
      <c r="SYW4" s="168"/>
      <c r="SYX4" s="168"/>
      <c r="SYY4" s="168"/>
      <c r="SYZ4" s="168"/>
      <c r="SZA4" s="168"/>
      <c r="SZB4" s="168"/>
      <c r="SZC4" s="168"/>
      <c r="SZD4" s="168"/>
      <c r="SZE4" s="168"/>
      <c r="SZF4" s="168"/>
      <c r="SZG4" s="168"/>
      <c r="SZH4" s="168"/>
      <c r="SZI4" s="168"/>
      <c r="SZJ4" s="168"/>
      <c r="SZK4" s="168"/>
      <c r="SZL4" s="168"/>
      <c r="SZM4" s="168"/>
      <c r="SZN4" s="168"/>
      <c r="SZO4" s="168"/>
      <c r="SZP4" s="168"/>
      <c r="SZQ4" s="168"/>
      <c r="SZR4" s="168"/>
      <c r="SZS4" s="168"/>
      <c r="SZT4" s="168"/>
      <c r="SZU4" s="168"/>
      <c r="SZV4" s="168"/>
      <c r="SZW4" s="168"/>
      <c r="SZX4" s="168"/>
      <c r="SZY4" s="168"/>
      <c r="SZZ4" s="168"/>
      <c r="TAA4" s="168"/>
      <c r="TAB4" s="168"/>
      <c r="TAC4" s="168"/>
      <c r="TAD4" s="168"/>
      <c r="TAE4" s="168"/>
      <c r="TAF4" s="168"/>
      <c r="TAG4" s="168"/>
      <c r="TAH4" s="168"/>
      <c r="TAI4" s="168"/>
      <c r="TAJ4" s="168"/>
      <c r="TAK4" s="168"/>
      <c r="TAL4" s="168"/>
      <c r="TAM4" s="168"/>
      <c r="TAN4" s="168"/>
      <c r="TAO4" s="168"/>
      <c r="TAP4" s="168"/>
      <c r="TAQ4" s="168"/>
      <c r="TAR4" s="168"/>
      <c r="TAS4" s="168"/>
      <c r="TAT4" s="168"/>
      <c r="TAU4" s="168"/>
      <c r="TAV4" s="168"/>
      <c r="TAW4" s="168"/>
      <c r="TAX4" s="168"/>
      <c r="TAY4" s="168"/>
      <c r="TAZ4" s="168"/>
      <c r="TBA4" s="168"/>
      <c r="TBB4" s="168"/>
      <c r="TBC4" s="168"/>
      <c r="TBD4" s="168"/>
      <c r="TBE4" s="168"/>
      <c r="TBF4" s="168"/>
      <c r="TBG4" s="168"/>
      <c r="TBH4" s="168"/>
      <c r="TBI4" s="168"/>
      <c r="TBJ4" s="168"/>
      <c r="TBK4" s="168"/>
      <c r="TBL4" s="168"/>
      <c r="TBM4" s="168"/>
      <c r="TBN4" s="168"/>
      <c r="TBO4" s="168"/>
      <c r="TBP4" s="168"/>
      <c r="TBQ4" s="168"/>
      <c r="TBR4" s="168"/>
      <c r="TBS4" s="168"/>
      <c r="TBT4" s="168"/>
      <c r="TBU4" s="168"/>
      <c r="TBV4" s="168"/>
      <c r="TBW4" s="168"/>
      <c r="TBX4" s="168"/>
      <c r="TBY4" s="168"/>
      <c r="TBZ4" s="168"/>
      <c r="TCA4" s="168"/>
      <c r="TCB4" s="168"/>
      <c r="TCC4" s="168"/>
      <c r="TCD4" s="168"/>
      <c r="TCE4" s="168"/>
      <c r="TCF4" s="168"/>
      <c r="TCG4" s="168"/>
      <c r="TCH4" s="168"/>
      <c r="TCI4" s="168"/>
      <c r="TCJ4" s="168"/>
      <c r="TCK4" s="168"/>
      <c r="TCL4" s="168"/>
      <c r="TCM4" s="168"/>
      <c r="TCN4" s="168"/>
      <c r="TCO4" s="168"/>
      <c r="TCP4" s="168"/>
      <c r="TCQ4" s="168"/>
      <c r="TCR4" s="168"/>
      <c r="TCS4" s="168"/>
      <c r="TCT4" s="168"/>
      <c r="TCU4" s="168"/>
      <c r="TCV4" s="168"/>
      <c r="TCW4" s="168"/>
      <c r="TCX4" s="168"/>
      <c r="TCY4" s="168"/>
      <c r="TCZ4" s="168"/>
      <c r="TDA4" s="168"/>
      <c r="TDB4" s="168"/>
      <c r="TDC4" s="168"/>
      <c r="TDD4" s="168"/>
      <c r="TDE4" s="168"/>
      <c r="TDF4" s="168"/>
      <c r="TDG4" s="168"/>
      <c r="TDH4" s="168"/>
      <c r="TDI4" s="168"/>
      <c r="TDJ4" s="168"/>
      <c r="TDK4" s="168"/>
      <c r="TDL4" s="168"/>
      <c r="TDM4" s="168"/>
      <c r="TDN4" s="168"/>
      <c r="TDO4" s="168"/>
      <c r="TDP4" s="168"/>
      <c r="TDQ4" s="168"/>
      <c r="TDR4" s="168"/>
      <c r="TDS4" s="168"/>
      <c r="TDT4" s="168"/>
      <c r="TDU4" s="168"/>
      <c r="TDV4" s="168"/>
      <c r="TDW4" s="168"/>
      <c r="TDX4" s="168"/>
      <c r="TDY4" s="168"/>
      <c r="TDZ4" s="168"/>
      <c r="TEA4" s="168"/>
      <c r="TEB4" s="168"/>
      <c r="TEC4" s="168"/>
      <c r="TED4" s="168"/>
      <c r="TEE4" s="168"/>
      <c r="TEF4" s="168"/>
      <c r="TEG4" s="168"/>
      <c r="TEH4" s="168"/>
      <c r="TEI4" s="168"/>
      <c r="TEJ4" s="168"/>
      <c r="TEK4" s="168"/>
      <c r="TEL4" s="168"/>
      <c r="TEM4" s="168"/>
      <c r="TEN4" s="168"/>
      <c r="TEO4" s="168"/>
      <c r="TEP4" s="168"/>
      <c r="TEQ4" s="168"/>
      <c r="TER4" s="168"/>
      <c r="TES4" s="168"/>
      <c r="TET4" s="168"/>
      <c r="TEU4" s="168"/>
      <c r="TEV4" s="168"/>
      <c r="TEW4" s="168"/>
      <c r="TEX4" s="168"/>
      <c r="TEY4" s="168"/>
      <c r="TEZ4" s="168"/>
      <c r="TFA4" s="168"/>
      <c r="TFB4" s="168"/>
      <c r="TFC4" s="168"/>
      <c r="TFD4" s="168"/>
      <c r="TFE4" s="168"/>
      <c r="TFF4" s="168"/>
      <c r="TFG4" s="168"/>
      <c r="TFH4" s="168"/>
      <c r="TFI4" s="168"/>
      <c r="TFJ4" s="168"/>
      <c r="TFK4" s="168"/>
      <c r="TFL4" s="168"/>
      <c r="TFM4" s="168"/>
      <c r="TFN4" s="168"/>
      <c r="TFO4" s="168"/>
      <c r="TFP4" s="168"/>
      <c r="TFQ4" s="168"/>
      <c r="TFR4" s="168"/>
      <c r="TFS4" s="168"/>
      <c r="TFT4" s="168"/>
      <c r="TFU4" s="168"/>
      <c r="TFV4" s="168"/>
      <c r="TFW4" s="168"/>
      <c r="TFX4" s="168"/>
      <c r="TFY4" s="168"/>
      <c r="TFZ4" s="168"/>
      <c r="TGA4" s="168"/>
      <c r="TGB4" s="168"/>
      <c r="TGC4" s="168"/>
      <c r="TGD4" s="168"/>
      <c r="TGE4" s="168"/>
      <c r="TGF4" s="168"/>
      <c r="TGG4" s="168"/>
      <c r="TGH4" s="168"/>
      <c r="TGI4" s="168"/>
      <c r="TGJ4" s="168"/>
      <c r="TGK4" s="168"/>
      <c r="TGL4" s="168"/>
      <c r="TGM4" s="168"/>
      <c r="TGN4" s="168"/>
      <c r="TGO4" s="168"/>
      <c r="TGP4" s="168"/>
      <c r="TGQ4" s="168"/>
      <c r="TGR4" s="168"/>
      <c r="TGS4" s="168"/>
      <c r="TGT4" s="168"/>
      <c r="TGU4" s="168"/>
      <c r="TGV4" s="168"/>
      <c r="TGW4" s="168"/>
      <c r="TGX4" s="168"/>
      <c r="TGY4" s="168"/>
      <c r="TGZ4" s="168"/>
      <c r="THA4" s="168"/>
      <c r="THB4" s="168"/>
      <c r="THC4" s="168"/>
      <c r="THD4" s="168"/>
      <c r="THE4" s="168"/>
      <c r="THF4" s="168"/>
      <c r="THG4" s="168"/>
      <c r="THH4" s="168"/>
      <c r="THI4" s="168"/>
      <c r="THJ4" s="168"/>
      <c r="THK4" s="168"/>
      <c r="THL4" s="168"/>
      <c r="THM4" s="168"/>
      <c r="THN4" s="168"/>
      <c r="THO4" s="168"/>
      <c r="THP4" s="168"/>
      <c r="THQ4" s="168"/>
      <c r="THR4" s="168"/>
      <c r="THS4" s="168"/>
      <c r="THT4" s="168"/>
      <c r="THU4" s="168"/>
      <c r="THV4" s="168"/>
      <c r="THW4" s="168"/>
      <c r="THX4" s="168"/>
      <c r="THY4" s="168"/>
      <c r="THZ4" s="168"/>
      <c r="TIA4" s="168"/>
      <c r="TIB4" s="168"/>
      <c r="TIC4" s="168"/>
      <c r="TID4" s="168"/>
      <c r="TIE4" s="168"/>
      <c r="TIF4" s="168"/>
      <c r="TIG4" s="168"/>
      <c r="TIH4" s="168"/>
      <c r="TII4" s="168"/>
      <c r="TIJ4" s="168"/>
      <c r="TIK4" s="168"/>
      <c r="TIL4" s="168"/>
      <c r="TIM4" s="168"/>
      <c r="TIN4" s="168"/>
      <c r="TIO4" s="168"/>
      <c r="TIP4" s="168"/>
      <c r="TIQ4" s="168"/>
      <c r="TIR4" s="168"/>
      <c r="TIS4" s="168"/>
      <c r="TIT4" s="168"/>
      <c r="TIU4" s="168"/>
      <c r="TIV4" s="168"/>
      <c r="TIW4" s="168"/>
      <c r="TIX4" s="168"/>
      <c r="TIY4" s="168"/>
      <c r="TIZ4" s="168"/>
      <c r="TJA4" s="168"/>
      <c r="TJB4" s="168"/>
      <c r="TJC4" s="168"/>
      <c r="TJD4" s="168"/>
      <c r="TJE4" s="168"/>
      <c r="TJF4" s="168"/>
      <c r="TJG4" s="168"/>
      <c r="TJH4" s="168"/>
      <c r="TJI4" s="168"/>
      <c r="TJJ4" s="168"/>
      <c r="TJK4" s="168"/>
      <c r="TJL4" s="168"/>
      <c r="TJM4" s="168"/>
      <c r="TJN4" s="168"/>
      <c r="TJO4" s="168"/>
      <c r="TJP4" s="168"/>
      <c r="TJQ4" s="168"/>
      <c r="TJR4" s="168"/>
      <c r="TJS4" s="168"/>
      <c r="TJT4" s="168"/>
      <c r="TJU4" s="168"/>
      <c r="TJV4" s="168"/>
      <c r="TJW4" s="168"/>
      <c r="TJX4" s="168"/>
      <c r="TJY4" s="168"/>
      <c r="TJZ4" s="168"/>
      <c r="TKA4" s="168"/>
      <c r="TKB4" s="168"/>
      <c r="TKC4" s="168"/>
      <c r="TKD4" s="168"/>
      <c r="TKE4" s="168"/>
      <c r="TKF4" s="168"/>
      <c r="TKG4" s="168"/>
      <c r="TKH4" s="168"/>
      <c r="TKI4" s="168"/>
      <c r="TKJ4" s="168"/>
      <c r="TKK4" s="168"/>
      <c r="TKL4" s="168"/>
      <c r="TKM4" s="168"/>
      <c r="TKN4" s="168"/>
      <c r="TKO4" s="168"/>
      <c r="TKP4" s="168"/>
      <c r="TKQ4" s="168"/>
      <c r="TKR4" s="168"/>
      <c r="TKS4" s="168"/>
      <c r="TKT4" s="168"/>
      <c r="TKU4" s="168"/>
      <c r="TKV4" s="168"/>
      <c r="TKW4" s="168"/>
      <c r="TKX4" s="168"/>
      <c r="TKY4" s="168"/>
      <c r="TKZ4" s="168"/>
      <c r="TLA4" s="168"/>
      <c r="TLB4" s="168"/>
      <c r="TLC4" s="168"/>
      <c r="TLD4" s="168"/>
      <c r="TLE4" s="168"/>
      <c r="TLF4" s="168"/>
      <c r="TLG4" s="168"/>
      <c r="TLH4" s="168"/>
      <c r="TLI4" s="168"/>
      <c r="TLJ4" s="168"/>
      <c r="TLK4" s="168"/>
      <c r="TLL4" s="168"/>
      <c r="TLM4" s="168"/>
      <c r="TLN4" s="168"/>
      <c r="TLO4" s="168"/>
      <c r="TLP4" s="168"/>
      <c r="TLQ4" s="168"/>
      <c r="TLR4" s="168"/>
      <c r="TLS4" s="168"/>
      <c r="TLT4" s="168"/>
      <c r="TLU4" s="168"/>
      <c r="TLV4" s="168"/>
      <c r="TLW4" s="168"/>
      <c r="TLX4" s="168"/>
      <c r="TLY4" s="168"/>
      <c r="TLZ4" s="168"/>
      <c r="TMA4" s="168"/>
      <c r="TMB4" s="168"/>
      <c r="TMC4" s="168"/>
      <c r="TMD4" s="168"/>
      <c r="TME4" s="168"/>
      <c r="TMF4" s="168"/>
      <c r="TMG4" s="168"/>
      <c r="TMH4" s="168"/>
      <c r="TMI4" s="168"/>
      <c r="TMJ4" s="168"/>
      <c r="TMK4" s="168"/>
      <c r="TML4" s="168"/>
      <c r="TMM4" s="168"/>
      <c r="TMN4" s="168"/>
      <c r="TMO4" s="168"/>
      <c r="TMP4" s="168"/>
      <c r="TMQ4" s="168"/>
      <c r="TMR4" s="168"/>
      <c r="TMS4" s="168"/>
      <c r="TMT4" s="168"/>
      <c r="TMU4" s="168"/>
      <c r="TMV4" s="168"/>
      <c r="TMW4" s="168"/>
      <c r="TMX4" s="168"/>
      <c r="TMY4" s="168"/>
      <c r="TMZ4" s="168"/>
      <c r="TNA4" s="168"/>
      <c r="TNB4" s="168"/>
      <c r="TNC4" s="168"/>
      <c r="TND4" s="168"/>
      <c r="TNE4" s="168"/>
      <c r="TNF4" s="168"/>
      <c r="TNG4" s="168"/>
      <c r="TNH4" s="168"/>
      <c r="TNI4" s="168"/>
      <c r="TNJ4" s="168"/>
      <c r="TNK4" s="168"/>
      <c r="TNL4" s="168"/>
      <c r="TNM4" s="168"/>
      <c r="TNN4" s="168"/>
      <c r="TNO4" s="168"/>
      <c r="TNP4" s="168"/>
      <c r="TNQ4" s="168"/>
      <c r="TNR4" s="168"/>
      <c r="TNS4" s="168"/>
      <c r="TNT4" s="168"/>
      <c r="TNU4" s="168"/>
      <c r="TNV4" s="168"/>
      <c r="TNW4" s="168"/>
      <c r="TNX4" s="168"/>
      <c r="TNY4" s="168"/>
      <c r="TNZ4" s="168"/>
      <c r="TOA4" s="168"/>
      <c r="TOB4" s="168"/>
      <c r="TOC4" s="168"/>
      <c r="TOD4" s="168"/>
      <c r="TOE4" s="168"/>
      <c r="TOF4" s="168"/>
      <c r="TOG4" s="168"/>
      <c r="TOH4" s="168"/>
      <c r="TOI4" s="168"/>
      <c r="TOJ4" s="168"/>
      <c r="TOK4" s="168"/>
      <c r="TOL4" s="168"/>
      <c r="TOM4" s="168"/>
      <c r="TON4" s="168"/>
      <c r="TOO4" s="168"/>
      <c r="TOP4" s="168"/>
      <c r="TOQ4" s="168"/>
      <c r="TOR4" s="168"/>
      <c r="TOS4" s="168"/>
      <c r="TOT4" s="168"/>
      <c r="TOU4" s="168"/>
      <c r="TOV4" s="168"/>
      <c r="TOW4" s="168"/>
      <c r="TOX4" s="168"/>
      <c r="TOY4" s="168"/>
      <c r="TOZ4" s="168"/>
      <c r="TPA4" s="168"/>
      <c r="TPB4" s="168"/>
      <c r="TPC4" s="168"/>
      <c r="TPD4" s="168"/>
      <c r="TPE4" s="168"/>
      <c r="TPF4" s="168"/>
      <c r="TPG4" s="168"/>
      <c r="TPH4" s="168"/>
      <c r="TPI4" s="168"/>
      <c r="TPJ4" s="168"/>
      <c r="TPK4" s="168"/>
      <c r="TPL4" s="168"/>
      <c r="TPM4" s="168"/>
      <c r="TPN4" s="168"/>
      <c r="TPO4" s="168"/>
      <c r="TPP4" s="168"/>
      <c r="TPQ4" s="168"/>
      <c r="TPR4" s="168"/>
      <c r="TPS4" s="168"/>
      <c r="TPT4" s="168"/>
      <c r="TPU4" s="168"/>
      <c r="TPV4" s="168"/>
      <c r="TPW4" s="168"/>
      <c r="TPX4" s="168"/>
      <c r="TPY4" s="168"/>
      <c r="TPZ4" s="168"/>
      <c r="TQA4" s="168"/>
      <c r="TQB4" s="168"/>
      <c r="TQC4" s="168"/>
      <c r="TQD4" s="168"/>
      <c r="TQE4" s="168"/>
      <c r="TQF4" s="168"/>
      <c r="TQG4" s="168"/>
      <c r="TQH4" s="168"/>
      <c r="TQI4" s="168"/>
      <c r="TQJ4" s="168"/>
      <c r="TQK4" s="168"/>
      <c r="TQL4" s="168"/>
      <c r="TQM4" s="168"/>
      <c r="TQN4" s="168"/>
      <c r="TQO4" s="168"/>
      <c r="TQP4" s="168"/>
      <c r="TQQ4" s="168"/>
      <c r="TQR4" s="168"/>
      <c r="TQS4" s="168"/>
      <c r="TQT4" s="168"/>
      <c r="TQU4" s="168"/>
      <c r="TQV4" s="168"/>
      <c r="TQW4" s="168"/>
      <c r="TQX4" s="168"/>
      <c r="TQY4" s="168"/>
      <c r="TQZ4" s="168"/>
      <c r="TRA4" s="168"/>
      <c r="TRB4" s="168"/>
      <c r="TRC4" s="168"/>
      <c r="TRD4" s="168"/>
      <c r="TRE4" s="168"/>
      <c r="TRF4" s="168"/>
      <c r="TRG4" s="168"/>
      <c r="TRH4" s="168"/>
      <c r="TRI4" s="168"/>
      <c r="TRJ4" s="168"/>
      <c r="TRK4" s="168"/>
      <c r="TRL4" s="168"/>
      <c r="TRM4" s="168"/>
      <c r="TRN4" s="168"/>
      <c r="TRO4" s="168"/>
      <c r="TRP4" s="168"/>
      <c r="TRQ4" s="168"/>
      <c r="TRR4" s="168"/>
      <c r="TRS4" s="168"/>
      <c r="TRT4" s="168"/>
      <c r="TRU4" s="168"/>
      <c r="TRV4" s="168"/>
      <c r="TRW4" s="168"/>
      <c r="TRX4" s="168"/>
      <c r="TRY4" s="168"/>
      <c r="TRZ4" s="168"/>
      <c r="TSA4" s="168"/>
      <c r="TSB4" s="168"/>
      <c r="TSC4" s="168"/>
      <c r="TSD4" s="168"/>
      <c r="TSE4" s="168"/>
      <c r="TSF4" s="168"/>
      <c r="TSG4" s="168"/>
      <c r="TSH4" s="168"/>
      <c r="TSI4" s="168"/>
      <c r="TSJ4" s="168"/>
      <c r="TSK4" s="168"/>
      <c r="TSL4" s="168"/>
      <c r="TSM4" s="168"/>
      <c r="TSN4" s="168"/>
      <c r="TSO4" s="168"/>
      <c r="TSP4" s="168"/>
      <c r="TSQ4" s="168"/>
      <c r="TSR4" s="168"/>
      <c r="TSS4" s="168"/>
      <c r="TST4" s="168"/>
      <c r="TSU4" s="168"/>
      <c r="TSV4" s="168"/>
      <c r="TSW4" s="168"/>
      <c r="TSX4" s="168"/>
      <c r="TSY4" s="168"/>
      <c r="TSZ4" s="168"/>
      <c r="TTA4" s="168"/>
      <c r="TTB4" s="168"/>
      <c r="TTC4" s="168"/>
      <c r="TTD4" s="168"/>
      <c r="TTE4" s="168"/>
      <c r="TTF4" s="168"/>
      <c r="TTG4" s="168"/>
      <c r="TTH4" s="168"/>
      <c r="TTI4" s="168"/>
      <c r="TTJ4" s="168"/>
      <c r="TTK4" s="168"/>
      <c r="TTL4" s="168"/>
      <c r="TTM4" s="168"/>
      <c r="TTN4" s="168"/>
      <c r="TTO4" s="168"/>
      <c r="TTP4" s="168"/>
      <c r="TTQ4" s="168"/>
      <c r="TTR4" s="168"/>
      <c r="TTS4" s="168"/>
      <c r="TTT4" s="168"/>
      <c r="TTU4" s="168"/>
      <c r="TTV4" s="168"/>
      <c r="TTW4" s="168"/>
      <c r="TTX4" s="168"/>
      <c r="TTY4" s="168"/>
      <c r="TTZ4" s="168"/>
      <c r="TUA4" s="168"/>
      <c r="TUB4" s="168"/>
      <c r="TUC4" s="168"/>
      <c r="TUD4" s="168"/>
      <c r="TUE4" s="168"/>
      <c r="TUF4" s="168"/>
      <c r="TUG4" s="168"/>
      <c r="TUH4" s="168"/>
      <c r="TUI4" s="168"/>
      <c r="TUJ4" s="168"/>
      <c r="TUK4" s="168"/>
      <c r="TUL4" s="168"/>
      <c r="TUM4" s="168"/>
      <c r="TUN4" s="168"/>
      <c r="TUO4" s="168"/>
      <c r="TUP4" s="168"/>
      <c r="TUQ4" s="168"/>
      <c r="TUR4" s="168"/>
      <c r="TUS4" s="168"/>
      <c r="TUT4" s="168"/>
      <c r="TUU4" s="168"/>
      <c r="TUV4" s="168"/>
      <c r="TUW4" s="168"/>
      <c r="TUX4" s="168"/>
      <c r="TUY4" s="168"/>
      <c r="TUZ4" s="168"/>
      <c r="TVA4" s="168"/>
      <c r="TVB4" s="168"/>
      <c r="TVC4" s="168"/>
      <c r="TVD4" s="168"/>
      <c r="TVE4" s="168"/>
      <c r="TVF4" s="168"/>
      <c r="TVG4" s="168"/>
      <c r="TVH4" s="168"/>
      <c r="TVI4" s="168"/>
      <c r="TVJ4" s="168"/>
      <c r="TVK4" s="168"/>
      <c r="TVL4" s="168"/>
      <c r="TVM4" s="168"/>
      <c r="TVN4" s="168"/>
      <c r="TVO4" s="168"/>
      <c r="TVP4" s="168"/>
      <c r="TVQ4" s="168"/>
      <c r="TVR4" s="168"/>
      <c r="TVS4" s="168"/>
      <c r="TVT4" s="168"/>
      <c r="TVU4" s="168"/>
      <c r="TVV4" s="168"/>
      <c r="TVW4" s="168"/>
      <c r="TVX4" s="168"/>
      <c r="TVY4" s="168"/>
      <c r="TVZ4" s="168"/>
      <c r="TWA4" s="168"/>
      <c r="TWB4" s="168"/>
      <c r="TWC4" s="168"/>
      <c r="TWD4" s="168"/>
      <c r="TWE4" s="168"/>
      <c r="TWF4" s="168"/>
      <c r="TWG4" s="168"/>
      <c r="TWH4" s="168"/>
      <c r="TWI4" s="168"/>
      <c r="TWJ4" s="168"/>
      <c r="TWK4" s="168"/>
      <c r="TWL4" s="168"/>
      <c r="TWM4" s="168"/>
      <c r="TWN4" s="168"/>
      <c r="TWO4" s="168"/>
      <c r="TWP4" s="168"/>
      <c r="TWQ4" s="168"/>
      <c r="TWR4" s="168"/>
      <c r="TWS4" s="168"/>
      <c r="TWT4" s="168"/>
      <c r="TWU4" s="168"/>
      <c r="TWV4" s="168"/>
      <c r="TWW4" s="168"/>
      <c r="TWX4" s="168"/>
      <c r="TWY4" s="168"/>
      <c r="TWZ4" s="168"/>
      <c r="TXA4" s="168"/>
      <c r="TXB4" s="168"/>
      <c r="TXC4" s="168"/>
      <c r="TXD4" s="168"/>
      <c r="TXE4" s="168"/>
      <c r="TXF4" s="168"/>
      <c r="TXG4" s="168"/>
      <c r="TXH4" s="168"/>
      <c r="TXI4" s="168"/>
      <c r="TXJ4" s="168"/>
      <c r="TXK4" s="168"/>
      <c r="TXL4" s="168"/>
      <c r="TXM4" s="168"/>
      <c r="TXN4" s="168"/>
      <c r="TXO4" s="168"/>
      <c r="TXP4" s="168"/>
      <c r="TXQ4" s="168"/>
      <c r="TXR4" s="168"/>
      <c r="TXS4" s="168"/>
      <c r="TXT4" s="168"/>
      <c r="TXU4" s="168"/>
      <c r="TXV4" s="168"/>
      <c r="TXW4" s="168"/>
      <c r="TXX4" s="168"/>
      <c r="TXY4" s="168"/>
      <c r="TXZ4" s="168"/>
      <c r="TYA4" s="168"/>
      <c r="TYB4" s="168"/>
      <c r="TYC4" s="168"/>
      <c r="TYD4" s="168"/>
      <c r="TYE4" s="168"/>
      <c r="TYF4" s="168"/>
      <c r="TYG4" s="168"/>
      <c r="TYH4" s="168"/>
      <c r="TYI4" s="168"/>
      <c r="TYJ4" s="168"/>
      <c r="TYK4" s="168"/>
      <c r="TYL4" s="168"/>
      <c r="TYM4" s="168"/>
      <c r="TYN4" s="168"/>
      <c r="TYO4" s="168"/>
      <c r="TYP4" s="168"/>
      <c r="TYQ4" s="168"/>
      <c r="TYR4" s="168"/>
      <c r="TYS4" s="168"/>
      <c r="TYT4" s="168"/>
      <c r="TYU4" s="168"/>
      <c r="TYV4" s="168"/>
      <c r="TYW4" s="168"/>
      <c r="TYX4" s="168"/>
      <c r="TYY4" s="168"/>
      <c r="TYZ4" s="168"/>
      <c r="TZA4" s="168"/>
      <c r="TZB4" s="168"/>
      <c r="TZC4" s="168"/>
      <c r="TZD4" s="168"/>
      <c r="TZE4" s="168"/>
      <c r="TZF4" s="168"/>
      <c r="TZG4" s="168"/>
      <c r="TZH4" s="168"/>
      <c r="TZI4" s="168"/>
      <c r="TZJ4" s="168"/>
      <c r="TZK4" s="168"/>
      <c r="TZL4" s="168"/>
      <c r="TZM4" s="168"/>
      <c r="TZN4" s="168"/>
      <c r="TZO4" s="168"/>
      <c r="TZP4" s="168"/>
      <c r="TZQ4" s="168"/>
      <c r="TZR4" s="168"/>
      <c r="TZS4" s="168"/>
      <c r="TZT4" s="168"/>
      <c r="TZU4" s="168"/>
      <c r="TZV4" s="168"/>
      <c r="TZW4" s="168"/>
      <c r="TZX4" s="168"/>
      <c r="TZY4" s="168"/>
      <c r="TZZ4" s="168"/>
      <c r="UAA4" s="168"/>
      <c r="UAB4" s="168"/>
      <c r="UAC4" s="168"/>
      <c r="UAD4" s="168"/>
      <c r="UAE4" s="168"/>
      <c r="UAF4" s="168"/>
      <c r="UAG4" s="168"/>
      <c r="UAH4" s="168"/>
      <c r="UAI4" s="168"/>
      <c r="UAJ4" s="168"/>
      <c r="UAK4" s="168"/>
      <c r="UAL4" s="168"/>
      <c r="UAM4" s="168"/>
      <c r="UAN4" s="168"/>
      <c r="UAO4" s="168"/>
      <c r="UAP4" s="168"/>
      <c r="UAQ4" s="168"/>
      <c r="UAR4" s="168"/>
      <c r="UAS4" s="168"/>
      <c r="UAT4" s="168"/>
      <c r="UAU4" s="168"/>
      <c r="UAV4" s="168"/>
      <c r="UAW4" s="168"/>
      <c r="UAX4" s="168"/>
      <c r="UAY4" s="168"/>
      <c r="UAZ4" s="168"/>
      <c r="UBA4" s="168"/>
      <c r="UBB4" s="168"/>
      <c r="UBC4" s="168"/>
      <c r="UBD4" s="168"/>
      <c r="UBE4" s="168"/>
      <c r="UBF4" s="168"/>
      <c r="UBG4" s="168"/>
      <c r="UBH4" s="168"/>
      <c r="UBI4" s="168"/>
      <c r="UBJ4" s="168"/>
      <c r="UBK4" s="168"/>
      <c r="UBL4" s="168"/>
      <c r="UBM4" s="168"/>
      <c r="UBN4" s="168"/>
      <c r="UBO4" s="168"/>
      <c r="UBP4" s="168"/>
      <c r="UBQ4" s="168"/>
      <c r="UBR4" s="168"/>
      <c r="UBS4" s="168"/>
      <c r="UBT4" s="168"/>
      <c r="UBU4" s="168"/>
      <c r="UBV4" s="168"/>
      <c r="UBW4" s="168"/>
      <c r="UBX4" s="168"/>
      <c r="UBY4" s="168"/>
      <c r="UBZ4" s="168"/>
      <c r="UCA4" s="168"/>
      <c r="UCB4" s="168"/>
      <c r="UCC4" s="168"/>
      <c r="UCD4" s="168"/>
      <c r="UCE4" s="168"/>
      <c r="UCF4" s="168"/>
      <c r="UCG4" s="168"/>
      <c r="UCH4" s="168"/>
      <c r="UCI4" s="168"/>
      <c r="UCJ4" s="168"/>
      <c r="UCK4" s="168"/>
      <c r="UCL4" s="168"/>
      <c r="UCM4" s="168"/>
      <c r="UCN4" s="168"/>
      <c r="UCO4" s="168"/>
      <c r="UCP4" s="168"/>
      <c r="UCQ4" s="168"/>
      <c r="UCR4" s="168"/>
      <c r="UCS4" s="168"/>
      <c r="UCT4" s="168"/>
      <c r="UCU4" s="168"/>
      <c r="UCV4" s="168"/>
      <c r="UCW4" s="168"/>
      <c r="UCX4" s="168"/>
      <c r="UCY4" s="168"/>
      <c r="UCZ4" s="168"/>
      <c r="UDA4" s="168"/>
      <c r="UDB4" s="168"/>
      <c r="UDC4" s="168"/>
      <c r="UDD4" s="168"/>
      <c r="UDE4" s="168"/>
      <c r="UDF4" s="168"/>
      <c r="UDG4" s="168"/>
      <c r="UDH4" s="168"/>
      <c r="UDI4" s="168"/>
      <c r="UDJ4" s="168"/>
      <c r="UDK4" s="168"/>
      <c r="UDL4" s="168"/>
      <c r="UDM4" s="168"/>
      <c r="UDN4" s="168"/>
      <c r="UDO4" s="168"/>
      <c r="UDP4" s="168"/>
      <c r="UDQ4" s="168"/>
      <c r="UDR4" s="168"/>
      <c r="UDS4" s="168"/>
      <c r="UDT4" s="168"/>
      <c r="UDU4" s="168"/>
      <c r="UDV4" s="168"/>
      <c r="UDW4" s="168"/>
      <c r="UDX4" s="168"/>
      <c r="UDY4" s="168"/>
      <c r="UDZ4" s="168"/>
      <c r="UEA4" s="168"/>
      <c r="UEB4" s="168"/>
      <c r="UEC4" s="168"/>
      <c r="UED4" s="168"/>
      <c r="UEE4" s="168"/>
      <c r="UEF4" s="168"/>
      <c r="UEG4" s="168"/>
      <c r="UEH4" s="168"/>
      <c r="UEI4" s="168"/>
      <c r="UEJ4" s="168"/>
      <c r="UEK4" s="168"/>
      <c r="UEL4" s="168"/>
      <c r="UEM4" s="168"/>
      <c r="UEN4" s="168"/>
      <c r="UEO4" s="168"/>
      <c r="UEP4" s="168"/>
      <c r="UEQ4" s="168"/>
      <c r="UER4" s="168"/>
      <c r="UES4" s="168"/>
      <c r="UET4" s="168"/>
      <c r="UEU4" s="168"/>
      <c r="UEV4" s="168"/>
      <c r="UEW4" s="168"/>
      <c r="UEX4" s="168"/>
      <c r="UEY4" s="168"/>
      <c r="UEZ4" s="168"/>
      <c r="UFA4" s="168"/>
      <c r="UFB4" s="168"/>
      <c r="UFC4" s="168"/>
      <c r="UFD4" s="168"/>
      <c r="UFE4" s="168"/>
      <c r="UFF4" s="168"/>
      <c r="UFG4" s="168"/>
      <c r="UFH4" s="168"/>
      <c r="UFI4" s="168"/>
      <c r="UFJ4" s="168"/>
      <c r="UFK4" s="168"/>
      <c r="UFL4" s="168"/>
      <c r="UFM4" s="168"/>
      <c r="UFN4" s="168"/>
      <c r="UFO4" s="168"/>
      <c r="UFP4" s="168"/>
      <c r="UFQ4" s="168"/>
      <c r="UFR4" s="168"/>
      <c r="UFS4" s="168"/>
      <c r="UFT4" s="168"/>
      <c r="UFU4" s="168"/>
      <c r="UFV4" s="168"/>
      <c r="UFW4" s="168"/>
      <c r="UFX4" s="168"/>
      <c r="UFY4" s="168"/>
      <c r="UFZ4" s="168"/>
      <c r="UGA4" s="168"/>
      <c r="UGB4" s="168"/>
      <c r="UGC4" s="168"/>
      <c r="UGD4" s="168"/>
      <c r="UGE4" s="168"/>
      <c r="UGF4" s="168"/>
      <c r="UGG4" s="168"/>
      <c r="UGH4" s="168"/>
      <c r="UGI4" s="168"/>
      <c r="UGJ4" s="168"/>
      <c r="UGK4" s="168"/>
      <c r="UGL4" s="168"/>
      <c r="UGM4" s="168"/>
      <c r="UGN4" s="168"/>
      <c r="UGO4" s="168"/>
      <c r="UGP4" s="168"/>
      <c r="UGQ4" s="168"/>
      <c r="UGR4" s="168"/>
      <c r="UGS4" s="168"/>
      <c r="UGT4" s="168"/>
      <c r="UGU4" s="168"/>
      <c r="UGV4" s="168"/>
      <c r="UGW4" s="168"/>
      <c r="UGX4" s="168"/>
      <c r="UGY4" s="168"/>
      <c r="UGZ4" s="168"/>
      <c r="UHA4" s="168"/>
      <c r="UHB4" s="168"/>
      <c r="UHC4" s="168"/>
      <c r="UHD4" s="168"/>
      <c r="UHE4" s="168"/>
      <c r="UHF4" s="168"/>
      <c r="UHG4" s="168"/>
      <c r="UHH4" s="168"/>
      <c r="UHI4" s="168"/>
      <c r="UHJ4" s="168"/>
      <c r="UHK4" s="168"/>
      <c r="UHL4" s="168"/>
      <c r="UHM4" s="168"/>
      <c r="UHN4" s="168"/>
      <c r="UHO4" s="168"/>
      <c r="UHP4" s="168"/>
      <c r="UHQ4" s="168"/>
      <c r="UHR4" s="168"/>
      <c r="UHS4" s="168"/>
      <c r="UHT4" s="168"/>
      <c r="UHU4" s="168"/>
      <c r="UHV4" s="168"/>
      <c r="UHW4" s="168"/>
      <c r="UHX4" s="168"/>
      <c r="UHY4" s="168"/>
      <c r="UHZ4" s="168"/>
      <c r="UIA4" s="168"/>
      <c r="UIB4" s="168"/>
      <c r="UIC4" s="168"/>
      <c r="UID4" s="168"/>
      <c r="UIE4" s="168"/>
      <c r="UIF4" s="168"/>
      <c r="UIG4" s="168"/>
      <c r="UIH4" s="168"/>
      <c r="UII4" s="168"/>
      <c r="UIJ4" s="168"/>
      <c r="UIK4" s="168"/>
      <c r="UIL4" s="168"/>
      <c r="UIM4" s="168"/>
      <c r="UIN4" s="168"/>
      <c r="UIO4" s="168"/>
      <c r="UIP4" s="168"/>
      <c r="UIQ4" s="168"/>
      <c r="UIR4" s="168"/>
      <c r="UIS4" s="168"/>
      <c r="UIT4" s="168"/>
      <c r="UIU4" s="168"/>
      <c r="UIV4" s="168"/>
      <c r="UIW4" s="168"/>
      <c r="UIX4" s="168"/>
      <c r="UIY4" s="168"/>
      <c r="UIZ4" s="168"/>
      <c r="UJA4" s="168"/>
      <c r="UJB4" s="168"/>
      <c r="UJC4" s="168"/>
      <c r="UJD4" s="168"/>
      <c r="UJE4" s="168"/>
      <c r="UJF4" s="168"/>
      <c r="UJG4" s="168"/>
      <c r="UJH4" s="168"/>
      <c r="UJI4" s="168"/>
      <c r="UJJ4" s="168"/>
      <c r="UJK4" s="168"/>
      <c r="UJL4" s="168"/>
      <c r="UJM4" s="168"/>
      <c r="UJN4" s="168"/>
      <c r="UJO4" s="168"/>
      <c r="UJP4" s="168"/>
      <c r="UJQ4" s="168"/>
      <c r="UJR4" s="168"/>
      <c r="UJS4" s="168"/>
      <c r="UJT4" s="168"/>
      <c r="UJU4" s="168"/>
      <c r="UJV4" s="168"/>
      <c r="UJW4" s="168"/>
      <c r="UJX4" s="168"/>
      <c r="UJY4" s="168"/>
      <c r="UJZ4" s="168"/>
      <c r="UKA4" s="168"/>
      <c r="UKB4" s="168"/>
      <c r="UKC4" s="168"/>
      <c r="UKD4" s="168"/>
      <c r="UKE4" s="168"/>
      <c r="UKF4" s="168"/>
      <c r="UKG4" s="168"/>
      <c r="UKH4" s="168"/>
      <c r="UKI4" s="168"/>
      <c r="UKJ4" s="168"/>
      <c r="UKK4" s="168"/>
      <c r="UKL4" s="168"/>
      <c r="UKM4" s="168"/>
      <c r="UKN4" s="168"/>
      <c r="UKO4" s="168"/>
      <c r="UKP4" s="168"/>
      <c r="UKQ4" s="168"/>
      <c r="UKR4" s="168"/>
      <c r="UKS4" s="168"/>
      <c r="UKT4" s="168"/>
      <c r="UKU4" s="168"/>
      <c r="UKV4" s="168"/>
      <c r="UKW4" s="168"/>
      <c r="UKX4" s="168"/>
      <c r="UKY4" s="168"/>
      <c r="UKZ4" s="168"/>
      <c r="ULA4" s="168"/>
      <c r="ULB4" s="168"/>
      <c r="ULC4" s="168"/>
      <c r="ULD4" s="168"/>
      <c r="ULE4" s="168"/>
      <c r="ULF4" s="168"/>
      <c r="ULG4" s="168"/>
      <c r="ULH4" s="168"/>
      <c r="ULI4" s="168"/>
      <c r="ULJ4" s="168"/>
      <c r="ULK4" s="168"/>
      <c r="ULL4" s="168"/>
      <c r="ULM4" s="168"/>
      <c r="ULN4" s="168"/>
      <c r="ULO4" s="168"/>
      <c r="ULP4" s="168"/>
      <c r="ULQ4" s="168"/>
      <c r="ULR4" s="168"/>
      <c r="ULS4" s="168"/>
      <c r="ULT4" s="168"/>
      <c r="ULU4" s="168"/>
      <c r="ULV4" s="168"/>
      <c r="ULW4" s="168"/>
      <c r="ULX4" s="168"/>
      <c r="ULY4" s="168"/>
      <c r="ULZ4" s="168"/>
      <c r="UMA4" s="168"/>
      <c r="UMB4" s="168"/>
      <c r="UMC4" s="168"/>
      <c r="UMD4" s="168"/>
      <c r="UME4" s="168"/>
      <c r="UMF4" s="168"/>
      <c r="UMG4" s="168"/>
      <c r="UMH4" s="168"/>
      <c r="UMI4" s="168"/>
      <c r="UMJ4" s="168"/>
      <c r="UMK4" s="168"/>
      <c r="UML4" s="168"/>
      <c r="UMM4" s="168"/>
      <c r="UMN4" s="168"/>
      <c r="UMO4" s="168"/>
      <c r="UMP4" s="168"/>
      <c r="UMQ4" s="168"/>
      <c r="UMR4" s="168"/>
      <c r="UMS4" s="168"/>
      <c r="UMT4" s="168"/>
      <c r="UMU4" s="168"/>
      <c r="UMV4" s="168"/>
      <c r="UMW4" s="168"/>
      <c r="UMX4" s="168"/>
      <c r="UMY4" s="168"/>
      <c r="UMZ4" s="168"/>
      <c r="UNA4" s="168"/>
      <c r="UNB4" s="168"/>
      <c r="UNC4" s="168"/>
      <c r="UND4" s="168"/>
      <c r="UNE4" s="168"/>
      <c r="UNF4" s="168"/>
      <c r="UNG4" s="168"/>
      <c r="UNH4" s="168"/>
      <c r="UNI4" s="168"/>
      <c r="UNJ4" s="168"/>
      <c r="UNK4" s="168"/>
      <c r="UNL4" s="168"/>
      <c r="UNM4" s="168"/>
      <c r="UNN4" s="168"/>
      <c r="UNO4" s="168"/>
      <c r="UNP4" s="168"/>
      <c r="UNQ4" s="168"/>
      <c r="UNR4" s="168"/>
      <c r="UNS4" s="168"/>
      <c r="UNT4" s="168"/>
      <c r="UNU4" s="168"/>
      <c r="UNV4" s="168"/>
      <c r="UNW4" s="168"/>
      <c r="UNX4" s="168"/>
      <c r="UNY4" s="168"/>
      <c r="UNZ4" s="168"/>
      <c r="UOA4" s="168"/>
      <c r="UOB4" s="168"/>
      <c r="UOC4" s="168"/>
      <c r="UOD4" s="168"/>
      <c r="UOE4" s="168"/>
      <c r="UOF4" s="168"/>
      <c r="UOG4" s="168"/>
      <c r="UOH4" s="168"/>
      <c r="UOI4" s="168"/>
      <c r="UOJ4" s="168"/>
      <c r="UOK4" s="168"/>
      <c r="UOL4" s="168"/>
      <c r="UOM4" s="168"/>
      <c r="UON4" s="168"/>
      <c r="UOO4" s="168"/>
      <c r="UOP4" s="168"/>
      <c r="UOQ4" s="168"/>
      <c r="UOR4" s="168"/>
      <c r="UOS4" s="168"/>
      <c r="UOT4" s="168"/>
      <c r="UOU4" s="168"/>
      <c r="UOV4" s="168"/>
      <c r="UOW4" s="168"/>
      <c r="UOX4" s="168"/>
      <c r="UOY4" s="168"/>
      <c r="UOZ4" s="168"/>
      <c r="UPA4" s="168"/>
      <c r="UPB4" s="168"/>
      <c r="UPC4" s="168"/>
      <c r="UPD4" s="168"/>
      <c r="UPE4" s="168"/>
      <c r="UPF4" s="168"/>
      <c r="UPG4" s="168"/>
      <c r="UPH4" s="168"/>
      <c r="UPI4" s="168"/>
      <c r="UPJ4" s="168"/>
      <c r="UPK4" s="168"/>
      <c r="UPL4" s="168"/>
      <c r="UPM4" s="168"/>
      <c r="UPN4" s="168"/>
      <c r="UPO4" s="168"/>
      <c r="UPP4" s="168"/>
      <c r="UPQ4" s="168"/>
      <c r="UPR4" s="168"/>
      <c r="UPS4" s="168"/>
      <c r="UPT4" s="168"/>
      <c r="UPU4" s="168"/>
      <c r="UPV4" s="168"/>
      <c r="UPW4" s="168"/>
      <c r="UPX4" s="168"/>
      <c r="UPY4" s="168"/>
      <c r="UPZ4" s="168"/>
      <c r="UQA4" s="168"/>
      <c r="UQB4" s="168"/>
      <c r="UQC4" s="168"/>
      <c r="UQD4" s="168"/>
      <c r="UQE4" s="168"/>
      <c r="UQF4" s="168"/>
      <c r="UQG4" s="168"/>
      <c r="UQH4" s="168"/>
      <c r="UQI4" s="168"/>
      <c r="UQJ4" s="168"/>
      <c r="UQK4" s="168"/>
      <c r="UQL4" s="168"/>
      <c r="UQM4" s="168"/>
      <c r="UQN4" s="168"/>
      <c r="UQO4" s="168"/>
      <c r="UQP4" s="168"/>
      <c r="UQQ4" s="168"/>
      <c r="UQR4" s="168"/>
      <c r="UQS4" s="168"/>
      <c r="UQT4" s="168"/>
      <c r="UQU4" s="168"/>
      <c r="UQV4" s="168"/>
      <c r="UQW4" s="168"/>
      <c r="UQX4" s="168"/>
      <c r="UQY4" s="168"/>
      <c r="UQZ4" s="168"/>
      <c r="URA4" s="168"/>
      <c r="URB4" s="168"/>
      <c r="URC4" s="168"/>
      <c r="URD4" s="168"/>
      <c r="URE4" s="168"/>
      <c r="URF4" s="168"/>
      <c r="URG4" s="168"/>
      <c r="URH4" s="168"/>
      <c r="URI4" s="168"/>
      <c r="URJ4" s="168"/>
      <c r="URK4" s="168"/>
      <c r="URL4" s="168"/>
      <c r="URM4" s="168"/>
      <c r="URN4" s="168"/>
      <c r="URO4" s="168"/>
      <c r="URP4" s="168"/>
      <c r="URQ4" s="168"/>
      <c r="URR4" s="168"/>
      <c r="URS4" s="168"/>
      <c r="URT4" s="168"/>
      <c r="URU4" s="168"/>
      <c r="URV4" s="168"/>
      <c r="URW4" s="168"/>
      <c r="URX4" s="168"/>
      <c r="URY4" s="168"/>
      <c r="URZ4" s="168"/>
      <c r="USA4" s="168"/>
      <c r="USB4" s="168"/>
      <c r="USC4" s="168"/>
      <c r="USD4" s="168"/>
      <c r="USE4" s="168"/>
      <c r="USF4" s="168"/>
      <c r="USG4" s="168"/>
      <c r="USH4" s="168"/>
      <c r="USI4" s="168"/>
      <c r="USJ4" s="168"/>
      <c r="USK4" s="168"/>
      <c r="USL4" s="168"/>
      <c r="USM4" s="168"/>
      <c r="USN4" s="168"/>
      <c r="USO4" s="168"/>
      <c r="USP4" s="168"/>
      <c r="USQ4" s="168"/>
      <c r="USR4" s="168"/>
      <c r="USS4" s="168"/>
      <c r="UST4" s="168"/>
      <c r="USU4" s="168"/>
      <c r="USV4" s="168"/>
      <c r="USW4" s="168"/>
      <c r="USX4" s="168"/>
      <c r="USY4" s="168"/>
      <c r="USZ4" s="168"/>
      <c r="UTA4" s="168"/>
      <c r="UTB4" s="168"/>
      <c r="UTC4" s="168"/>
      <c r="UTD4" s="168"/>
      <c r="UTE4" s="168"/>
      <c r="UTF4" s="168"/>
      <c r="UTG4" s="168"/>
      <c r="UTH4" s="168"/>
      <c r="UTI4" s="168"/>
      <c r="UTJ4" s="168"/>
      <c r="UTK4" s="168"/>
      <c r="UTL4" s="168"/>
      <c r="UTM4" s="168"/>
      <c r="UTN4" s="168"/>
      <c r="UTO4" s="168"/>
      <c r="UTP4" s="168"/>
      <c r="UTQ4" s="168"/>
      <c r="UTR4" s="168"/>
      <c r="UTS4" s="168"/>
      <c r="UTT4" s="168"/>
      <c r="UTU4" s="168"/>
      <c r="UTV4" s="168"/>
      <c r="UTW4" s="168"/>
      <c r="UTX4" s="168"/>
      <c r="UTY4" s="168"/>
      <c r="UTZ4" s="168"/>
      <c r="UUA4" s="168"/>
      <c r="UUB4" s="168"/>
      <c r="UUC4" s="168"/>
      <c r="UUD4" s="168"/>
      <c r="UUE4" s="168"/>
      <c r="UUF4" s="168"/>
      <c r="UUG4" s="168"/>
      <c r="UUH4" s="168"/>
      <c r="UUI4" s="168"/>
      <c r="UUJ4" s="168"/>
      <c r="UUK4" s="168"/>
      <c r="UUL4" s="168"/>
      <c r="UUM4" s="168"/>
      <c r="UUN4" s="168"/>
      <c r="UUO4" s="168"/>
      <c r="UUP4" s="168"/>
      <c r="UUQ4" s="168"/>
      <c r="UUR4" s="168"/>
      <c r="UUS4" s="168"/>
      <c r="UUT4" s="168"/>
      <c r="UUU4" s="168"/>
      <c r="UUV4" s="168"/>
      <c r="UUW4" s="168"/>
      <c r="UUX4" s="168"/>
      <c r="UUY4" s="168"/>
      <c r="UUZ4" s="168"/>
      <c r="UVA4" s="168"/>
      <c r="UVB4" s="168"/>
      <c r="UVC4" s="168"/>
      <c r="UVD4" s="168"/>
      <c r="UVE4" s="168"/>
      <c r="UVF4" s="168"/>
      <c r="UVG4" s="168"/>
      <c r="UVH4" s="168"/>
      <c r="UVI4" s="168"/>
      <c r="UVJ4" s="168"/>
      <c r="UVK4" s="168"/>
      <c r="UVL4" s="168"/>
      <c r="UVM4" s="168"/>
      <c r="UVN4" s="168"/>
      <c r="UVO4" s="168"/>
      <c r="UVP4" s="168"/>
      <c r="UVQ4" s="168"/>
      <c r="UVR4" s="168"/>
      <c r="UVS4" s="168"/>
      <c r="UVT4" s="168"/>
      <c r="UVU4" s="168"/>
      <c r="UVV4" s="168"/>
      <c r="UVW4" s="168"/>
      <c r="UVX4" s="168"/>
      <c r="UVY4" s="168"/>
      <c r="UVZ4" s="168"/>
      <c r="UWA4" s="168"/>
      <c r="UWB4" s="168"/>
      <c r="UWC4" s="168"/>
      <c r="UWD4" s="168"/>
      <c r="UWE4" s="168"/>
      <c r="UWF4" s="168"/>
      <c r="UWG4" s="168"/>
      <c r="UWH4" s="168"/>
      <c r="UWI4" s="168"/>
      <c r="UWJ4" s="168"/>
      <c r="UWK4" s="168"/>
      <c r="UWL4" s="168"/>
      <c r="UWM4" s="168"/>
      <c r="UWN4" s="168"/>
      <c r="UWO4" s="168"/>
      <c r="UWP4" s="168"/>
      <c r="UWQ4" s="168"/>
      <c r="UWR4" s="168"/>
      <c r="UWS4" s="168"/>
      <c r="UWT4" s="168"/>
      <c r="UWU4" s="168"/>
      <c r="UWV4" s="168"/>
      <c r="UWW4" s="168"/>
      <c r="UWX4" s="168"/>
      <c r="UWY4" s="168"/>
      <c r="UWZ4" s="168"/>
      <c r="UXA4" s="168"/>
      <c r="UXB4" s="168"/>
      <c r="UXC4" s="168"/>
      <c r="UXD4" s="168"/>
      <c r="UXE4" s="168"/>
      <c r="UXF4" s="168"/>
      <c r="UXG4" s="168"/>
      <c r="UXH4" s="168"/>
      <c r="UXI4" s="168"/>
      <c r="UXJ4" s="168"/>
      <c r="UXK4" s="168"/>
      <c r="UXL4" s="168"/>
      <c r="UXM4" s="168"/>
      <c r="UXN4" s="168"/>
      <c r="UXO4" s="168"/>
      <c r="UXP4" s="168"/>
      <c r="UXQ4" s="168"/>
      <c r="UXR4" s="168"/>
      <c r="UXS4" s="168"/>
      <c r="UXT4" s="168"/>
      <c r="UXU4" s="168"/>
      <c r="UXV4" s="168"/>
      <c r="UXW4" s="168"/>
      <c r="UXX4" s="168"/>
      <c r="UXY4" s="168"/>
      <c r="UXZ4" s="168"/>
      <c r="UYA4" s="168"/>
      <c r="UYB4" s="168"/>
      <c r="UYC4" s="168"/>
      <c r="UYD4" s="168"/>
      <c r="UYE4" s="168"/>
      <c r="UYF4" s="168"/>
      <c r="UYG4" s="168"/>
      <c r="UYH4" s="168"/>
      <c r="UYI4" s="168"/>
      <c r="UYJ4" s="168"/>
      <c r="UYK4" s="168"/>
      <c r="UYL4" s="168"/>
      <c r="UYM4" s="168"/>
      <c r="UYN4" s="168"/>
      <c r="UYO4" s="168"/>
      <c r="UYP4" s="168"/>
      <c r="UYQ4" s="168"/>
      <c r="UYR4" s="168"/>
      <c r="UYS4" s="168"/>
      <c r="UYT4" s="168"/>
      <c r="UYU4" s="168"/>
      <c r="UYV4" s="168"/>
      <c r="UYW4" s="168"/>
      <c r="UYX4" s="168"/>
      <c r="UYY4" s="168"/>
      <c r="UYZ4" s="168"/>
      <c r="UZA4" s="168"/>
      <c r="UZB4" s="168"/>
      <c r="UZC4" s="168"/>
      <c r="UZD4" s="168"/>
      <c r="UZE4" s="168"/>
      <c r="UZF4" s="168"/>
      <c r="UZG4" s="168"/>
      <c r="UZH4" s="168"/>
      <c r="UZI4" s="168"/>
      <c r="UZJ4" s="168"/>
      <c r="UZK4" s="168"/>
      <c r="UZL4" s="168"/>
      <c r="UZM4" s="168"/>
      <c r="UZN4" s="168"/>
      <c r="UZO4" s="168"/>
      <c r="UZP4" s="168"/>
      <c r="UZQ4" s="168"/>
      <c r="UZR4" s="168"/>
      <c r="UZS4" s="168"/>
      <c r="UZT4" s="168"/>
      <c r="UZU4" s="168"/>
      <c r="UZV4" s="168"/>
      <c r="UZW4" s="168"/>
      <c r="UZX4" s="168"/>
      <c r="UZY4" s="168"/>
      <c r="UZZ4" s="168"/>
      <c r="VAA4" s="168"/>
      <c r="VAB4" s="168"/>
      <c r="VAC4" s="168"/>
      <c r="VAD4" s="168"/>
      <c r="VAE4" s="168"/>
      <c r="VAF4" s="168"/>
      <c r="VAG4" s="168"/>
      <c r="VAH4" s="168"/>
      <c r="VAI4" s="168"/>
      <c r="VAJ4" s="168"/>
      <c r="VAK4" s="168"/>
      <c r="VAL4" s="168"/>
      <c r="VAM4" s="168"/>
      <c r="VAN4" s="168"/>
      <c r="VAO4" s="168"/>
      <c r="VAP4" s="168"/>
      <c r="VAQ4" s="168"/>
      <c r="VAR4" s="168"/>
      <c r="VAS4" s="168"/>
      <c r="VAT4" s="168"/>
      <c r="VAU4" s="168"/>
      <c r="VAV4" s="168"/>
      <c r="VAW4" s="168"/>
      <c r="VAX4" s="168"/>
      <c r="VAY4" s="168"/>
      <c r="VAZ4" s="168"/>
      <c r="VBA4" s="168"/>
      <c r="VBB4" s="168"/>
      <c r="VBC4" s="168"/>
      <c r="VBD4" s="168"/>
      <c r="VBE4" s="168"/>
      <c r="VBF4" s="168"/>
      <c r="VBG4" s="168"/>
      <c r="VBH4" s="168"/>
      <c r="VBI4" s="168"/>
      <c r="VBJ4" s="168"/>
      <c r="VBK4" s="168"/>
      <c r="VBL4" s="168"/>
      <c r="VBM4" s="168"/>
      <c r="VBN4" s="168"/>
      <c r="VBO4" s="168"/>
      <c r="VBP4" s="168"/>
      <c r="VBQ4" s="168"/>
      <c r="VBR4" s="168"/>
      <c r="VBS4" s="168"/>
      <c r="VBT4" s="168"/>
      <c r="VBU4" s="168"/>
      <c r="VBV4" s="168"/>
      <c r="VBW4" s="168"/>
      <c r="VBX4" s="168"/>
      <c r="VBY4" s="168"/>
      <c r="VBZ4" s="168"/>
      <c r="VCA4" s="168"/>
      <c r="VCB4" s="168"/>
      <c r="VCC4" s="168"/>
      <c r="VCD4" s="168"/>
      <c r="VCE4" s="168"/>
      <c r="VCF4" s="168"/>
      <c r="VCG4" s="168"/>
      <c r="VCH4" s="168"/>
      <c r="VCI4" s="168"/>
      <c r="VCJ4" s="168"/>
      <c r="VCK4" s="168"/>
      <c r="VCL4" s="168"/>
      <c r="VCM4" s="168"/>
      <c r="VCN4" s="168"/>
      <c r="VCO4" s="168"/>
      <c r="VCP4" s="168"/>
      <c r="VCQ4" s="168"/>
      <c r="VCR4" s="168"/>
      <c r="VCS4" s="168"/>
      <c r="VCT4" s="168"/>
      <c r="VCU4" s="168"/>
      <c r="VCV4" s="168"/>
      <c r="VCW4" s="168"/>
      <c r="VCX4" s="168"/>
      <c r="VCY4" s="168"/>
      <c r="VCZ4" s="168"/>
      <c r="VDA4" s="168"/>
      <c r="VDB4" s="168"/>
      <c r="VDC4" s="168"/>
      <c r="VDD4" s="168"/>
      <c r="VDE4" s="168"/>
      <c r="VDF4" s="168"/>
      <c r="VDG4" s="168"/>
      <c r="VDH4" s="168"/>
      <c r="VDI4" s="168"/>
      <c r="VDJ4" s="168"/>
      <c r="VDK4" s="168"/>
      <c r="VDL4" s="168"/>
      <c r="VDM4" s="168"/>
      <c r="VDN4" s="168"/>
      <c r="VDO4" s="168"/>
      <c r="VDP4" s="168"/>
      <c r="VDQ4" s="168"/>
      <c r="VDR4" s="168"/>
      <c r="VDS4" s="168"/>
      <c r="VDT4" s="168"/>
      <c r="VDU4" s="168"/>
      <c r="VDV4" s="168"/>
      <c r="VDW4" s="168"/>
      <c r="VDX4" s="168"/>
      <c r="VDY4" s="168"/>
      <c r="VDZ4" s="168"/>
      <c r="VEA4" s="168"/>
      <c r="VEB4" s="168"/>
      <c r="VEC4" s="168"/>
      <c r="VED4" s="168"/>
      <c r="VEE4" s="168"/>
      <c r="VEF4" s="168"/>
      <c r="VEG4" s="168"/>
      <c r="VEH4" s="168"/>
      <c r="VEI4" s="168"/>
      <c r="VEJ4" s="168"/>
      <c r="VEK4" s="168"/>
      <c r="VEL4" s="168"/>
      <c r="VEM4" s="168"/>
      <c r="VEN4" s="168"/>
      <c r="VEO4" s="168"/>
      <c r="VEP4" s="168"/>
      <c r="VEQ4" s="168"/>
      <c r="VER4" s="168"/>
      <c r="VES4" s="168"/>
      <c r="VET4" s="168"/>
      <c r="VEU4" s="168"/>
      <c r="VEV4" s="168"/>
      <c r="VEW4" s="168"/>
      <c r="VEX4" s="168"/>
      <c r="VEY4" s="168"/>
      <c r="VEZ4" s="168"/>
      <c r="VFA4" s="168"/>
      <c r="VFB4" s="168"/>
      <c r="VFC4" s="168"/>
      <c r="VFD4" s="168"/>
      <c r="VFE4" s="168"/>
      <c r="VFF4" s="168"/>
      <c r="VFG4" s="168"/>
      <c r="VFH4" s="168"/>
      <c r="VFI4" s="168"/>
      <c r="VFJ4" s="168"/>
      <c r="VFK4" s="168"/>
      <c r="VFL4" s="168"/>
      <c r="VFM4" s="168"/>
      <c r="VFN4" s="168"/>
      <c r="VFO4" s="168"/>
      <c r="VFP4" s="168"/>
      <c r="VFQ4" s="168"/>
      <c r="VFR4" s="168"/>
      <c r="VFS4" s="168"/>
      <c r="VFT4" s="168"/>
      <c r="VFU4" s="168"/>
      <c r="VFV4" s="168"/>
      <c r="VFW4" s="168"/>
      <c r="VFX4" s="168"/>
      <c r="VFY4" s="168"/>
      <c r="VFZ4" s="168"/>
      <c r="VGA4" s="168"/>
      <c r="VGB4" s="168"/>
      <c r="VGC4" s="168"/>
      <c r="VGD4" s="168"/>
      <c r="VGE4" s="168"/>
      <c r="VGF4" s="168"/>
      <c r="VGG4" s="168"/>
      <c r="VGH4" s="168"/>
      <c r="VGI4" s="168"/>
      <c r="VGJ4" s="168"/>
      <c r="VGK4" s="168"/>
      <c r="VGL4" s="168"/>
      <c r="VGM4" s="168"/>
      <c r="VGN4" s="168"/>
      <c r="VGO4" s="168"/>
      <c r="VGP4" s="168"/>
      <c r="VGQ4" s="168"/>
      <c r="VGR4" s="168"/>
      <c r="VGS4" s="168"/>
      <c r="VGT4" s="168"/>
      <c r="VGU4" s="168"/>
      <c r="VGV4" s="168"/>
      <c r="VGW4" s="168"/>
      <c r="VGX4" s="168"/>
      <c r="VGY4" s="168"/>
      <c r="VGZ4" s="168"/>
      <c r="VHA4" s="168"/>
      <c r="VHB4" s="168"/>
      <c r="VHC4" s="168"/>
      <c r="VHD4" s="168"/>
      <c r="VHE4" s="168"/>
      <c r="VHF4" s="168"/>
      <c r="VHG4" s="168"/>
      <c r="VHH4" s="168"/>
      <c r="VHI4" s="168"/>
      <c r="VHJ4" s="168"/>
      <c r="VHK4" s="168"/>
      <c r="VHL4" s="168"/>
      <c r="VHM4" s="168"/>
      <c r="VHN4" s="168"/>
      <c r="VHO4" s="168"/>
      <c r="VHP4" s="168"/>
      <c r="VHQ4" s="168"/>
      <c r="VHR4" s="168"/>
      <c r="VHS4" s="168"/>
      <c r="VHT4" s="168"/>
      <c r="VHU4" s="168"/>
      <c r="VHV4" s="168"/>
      <c r="VHW4" s="168"/>
      <c r="VHX4" s="168"/>
      <c r="VHY4" s="168"/>
      <c r="VHZ4" s="168"/>
      <c r="VIA4" s="168"/>
      <c r="VIB4" s="168"/>
      <c r="VIC4" s="168"/>
      <c r="VID4" s="168"/>
      <c r="VIE4" s="168"/>
      <c r="VIF4" s="168"/>
      <c r="VIG4" s="168"/>
      <c r="VIH4" s="168"/>
      <c r="VII4" s="168"/>
      <c r="VIJ4" s="168"/>
      <c r="VIK4" s="168"/>
      <c r="VIL4" s="168"/>
      <c r="VIM4" s="168"/>
      <c r="VIN4" s="168"/>
      <c r="VIO4" s="168"/>
      <c r="VIP4" s="168"/>
      <c r="VIQ4" s="168"/>
      <c r="VIR4" s="168"/>
      <c r="VIS4" s="168"/>
      <c r="VIT4" s="168"/>
      <c r="VIU4" s="168"/>
      <c r="VIV4" s="168"/>
      <c r="VIW4" s="168"/>
      <c r="VIX4" s="168"/>
      <c r="VIY4" s="168"/>
      <c r="VIZ4" s="168"/>
      <c r="VJA4" s="168"/>
      <c r="VJB4" s="168"/>
      <c r="VJC4" s="168"/>
      <c r="VJD4" s="168"/>
      <c r="VJE4" s="168"/>
      <c r="VJF4" s="168"/>
      <c r="VJG4" s="168"/>
      <c r="VJH4" s="168"/>
      <c r="VJI4" s="168"/>
      <c r="VJJ4" s="168"/>
      <c r="VJK4" s="168"/>
      <c r="VJL4" s="168"/>
      <c r="VJM4" s="168"/>
      <c r="VJN4" s="168"/>
      <c r="VJO4" s="168"/>
      <c r="VJP4" s="168"/>
      <c r="VJQ4" s="168"/>
      <c r="VJR4" s="168"/>
      <c r="VJS4" s="168"/>
      <c r="VJT4" s="168"/>
      <c r="VJU4" s="168"/>
      <c r="VJV4" s="168"/>
      <c r="VJW4" s="168"/>
      <c r="VJX4" s="168"/>
      <c r="VJY4" s="168"/>
      <c r="VJZ4" s="168"/>
      <c r="VKA4" s="168"/>
      <c r="VKB4" s="168"/>
      <c r="VKC4" s="168"/>
      <c r="VKD4" s="168"/>
      <c r="VKE4" s="168"/>
      <c r="VKF4" s="168"/>
      <c r="VKG4" s="168"/>
      <c r="VKH4" s="168"/>
      <c r="VKI4" s="168"/>
      <c r="VKJ4" s="168"/>
      <c r="VKK4" s="168"/>
      <c r="VKL4" s="168"/>
      <c r="VKM4" s="168"/>
      <c r="VKN4" s="168"/>
      <c r="VKO4" s="168"/>
      <c r="VKP4" s="168"/>
      <c r="VKQ4" s="168"/>
      <c r="VKR4" s="168"/>
      <c r="VKS4" s="168"/>
      <c r="VKT4" s="168"/>
      <c r="VKU4" s="168"/>
      <c r="VKV4" s="168"/>
      <c r="VKW4" s="168"/>
      <c r="VKX4" s="168"/>
      <c r="VKY4" s="168"/>
      <c r="VKZ4" s="168"/>
      <c r="VLA4" s="168"/>
      <c r="VLB4" s="168"/>
      <c r="VLC4" s="168"/>
      <c r="VLD4" s="168"/>
      <c r="VLE4" s="168"/>
      <c r="VLF4" s="168"/>
      <c r="VLG4" s="168"/>
      <c r="VLH4" s="168"/>
      <c r="VLI4" s="168"/>
      <c r="VLJ4" s="168"/>
      <c r="VLK4" s="168"/>
      <c r="VLL4" s="168"/>
      <c r="VLM4" s="168"/>
      <c r="VLN4" s="168"/>
      <c r="VLO4" s="168"/>
      <c r="VLP4" s="168"/>
      <c r="VLQ4" s="168"/>
      <c r="VLR4" s="168"/>
      <c r="VLS4" s="168"/>
      <c r="VLT4" s="168"/>
      <c r="VLU4" s="168"/>
      <c r="VLV4" s="168"/>
      <c r="VLW4" s="168"/>
      <c r="VLX4" s="168"/>
      <c r="VLY4" s="168"/>
      <c r="VLZ4" s="168"/>
      <c r="VMA4" s="168"/>
      <c r="VMB4" s="168"/>
      <c r="VMC4" s="168"/>
      <c r="VMD4" s="168"/>
      <c r="VME4" s="168"/>
      <c r="VMF4" s="168"/>
      <c r="VMG4" s="168"/>
      <c r="VMH4" s="168"/>
      <c r="VMI4" s="168"/>
      <c r="VMJ4" s="168"/>
      <c r="VMK4" s="168"/>
      <c r="VML4" s="168"/>
      <c r="VMM4" s="168"/>
      <c r="VMN4" s="168"/>
      <c r="VMO4" s="168"/>
      <c r="VMP4" s="168"/>
      <c r="VMQ4" s="168"/>
      <c r="VMR4" s="168"/>
      <c r="VMS4" s="168"/>
      <c r="VMT4" s="168"/>
      <c r="VMU4" s="168"/>
      <c r="VMV4" s="168"/>
      <c r="VMW4" s="168"/>
      <c r="VMX4" s="168"/>
      <c r="VMY4" s="168"/>
      <c r="VMZ4" s="168"/>
      <c r="VNA4" s="168"/>
      <c r="VNB4" s="168"/>
      <c r="VNC4" s="168"/>
      <c r="VND4" s="168"/>
      <c r="VNE4" s="168"/>
      <c r="VNF4" s="168"/>
      <c r="VNG4" s="168"/>
      <c r="VNH4" s="168"/>
      <c r="VNI4" s="168"/>
      <c r="VNJ4" s="168"/>
      <c r="VNK4" s="168"/>
      <c r="VNL4" s="168"/>
      <c r="VNM4" s="168"/>
      <c r="VNN4" s="168"/>
      <c r="VNO4" s="168"/>
      <c r="VNP4" s="168"/>
      <c r="VNQ4" s="168"/>
      <c r="VNR4" s="168"/>
      <c r="VNS4" s="168"/>
      <c r="VNT4" s="168"/>
      <c r="VNU4" s="168"/>
      <c r="VNV4" s="168"/>
      <c r="VNW4" s="168"/>
      <c r="VNX4" s="168"/>
      <c r="VNY4" s="168"/>
      <c r="VNZ4" s="168"/>
      <c r="VOA4" s="168"/>
      <c r="VOB4" s="168"/>
      <c r="VOC4" s="168"/>
      <c r="VOD4" s="168"/>
      <c r="VOE4" s="168"/>
      <c r="VOF4" s="168"/>
      <c r="VOG4" s="168"/>
      <c r="VOH4" s="168"/>
      <c r="VOI4" s="168"/>
      <c r="VOJ4" s="168"/>
      <c r="VOK4" s="168"/>
      <c r="VOL4" s="168"/>
      <c r="VOM4" s="168"/>
      <c r="VON4" s="168"/>
      <c r="VOO4" s="168"/>
      <c r="VOP4" s="168"/>
      <c r="VOQ4" s="168"/>
      <c r="VOR4" s="168"/>
      <c r="VOS4" s="168"/>
      <c r="VOT4" s="168"/>
      <c r="VOU4" s="168"/>
      <c r="VOV4" s="168"/>
      <c r="VOW4" s="168"/>
      <c r="VOX4" s="168"/>
      <c r="VOY4" s="168"/>
      <c r="VOZ4" s="168"/>
      <c r="VPA4" s="168"/>
      <c r="VPB4" s="168"/>
      <c r="VPC4" s="168"/>
      <c r="VPD4" s="168"/>
      <c r="VPE4" s="168"/>
      <c r="VPF4" s="168"/>
      <c r="VPG4" s="168"/>
      <c r="VPH4" s="168"/>
      <c r="VPI4" s="168"/>
      <c r="VPJ4" s="168"/>
      <c r="VPK4" s="168"/>
      <c r="VPL4" s="168"/>
      <c r="VPM4" s="168"/>
      <c r="VPN4" s="168"/>
      <c r="VPO4" s="168"/>
      <c r="VPP4" s="168"/>
      <c r="VPQ4" s="168"/>
      <c r="VPR4" s="168"/>
      <c r="VPS4" s="168"/>
      <c r="VPT4" s="168"/>
      <c r="VPU4" s="168"/>
      <c r="VPV4" s="168"/>
      <c r="VPW4" s="168"/>
      <c r="VPX4" s="168"/>
      <c r="VPY4" s="168"/>
      <c r="VPZ4" s="168"/>
      <c r="VQA4" s="168"/>
      <c r="VQB4" s="168"/>
      <c r="VQC4" s="168"/>
      <c r="VQD4" s="168"/>
      <c r="VQE4" s="168"/>
      <c r="VQF4" s="168"/>
      <c r="VQG4" s="168"/>
      <c r="VQH4" s="168"/>
      <c r="VQI4" s="168"/>
      <c r="VQJ4" s="168"/>
      <c r="VQK4" s="168"/>
      <c r="VQL4" s="168"/>
      <c r="VQM4" s="168"/>
      <c r="VQN4" s="168"/>
      <c r="VQO4" s="168"/>
      <c r="VQP4" s="168"/>
      <c r="VQQ4" s="168"/>
      <c r="VQR4" s="168"/>
      <c r="VQS4" s="168"/>
      <c r="VQT4" s="168"/>
      <c r="VQU4" s="168"/>
      <c r="VQV4" s="168"/>
      <c r="VQW4" s="168"/>
      <c r="VQX4" s="168"/>
      <c r="VQY4" s="168"/>
      <c r="VQZ4" s="168"/>
      <c r="VRA4" s="168"/>
      <c r="VRB4" s="168"/>
      <c r="VRC4" s="168"/>
      <c r="VRD4" s="168"/>
      <c r="VRE4" s="168"/>
      <c r="VRF4" s="168"/>
      <c r="VRG4" s="168"/>
      <c r="VRH4" s="168"/>
      <c r="VRI4" s="168"/>
      <c r="VRJ4" s="168"/>
      <c r="VRK4" s="168"/>
      <c r="VRL4" s="168"/>
      <c r="VRM4" s="168"/>
      <c r="VRN4" s="168"/>
      <c r="VRO4" s="168"/>
      <c r="VRP4" s="168"/>
      <c r="VRQ4" s="168"/>
      <c r="VRR4" s="168"/>
      <c r="VRS4" s="168"/>
      <c r="VRT4" s="168"/>
      <c r="VRU4" s="168"/>
      <c r="VRV4" s="168"/>
      <c r="VRW4" s="168"/>
      <c r="VRX4" s="168"/>
      <c r="VRY4" s="168"/>
      <c r="VRZ4" s="168"/>
      <c r="VSA4" s="168"/>
      <c r="VSB4" s="168"/>
      <c r="VSC4" s="168"/>
      <c r="VSD4" s="168"/>
      <c r="VSE4" s="168"/>
      <c r="VSF4" s="168"/>
      <c r="VSG4" s="168"/>
      <c r="VSH4" s="168"/>
      <c r="VSI4" s="168"/>
      <c r="VSJ4" s="168"/>
      <c r="VSK4" s="168"/>
      <c r="VSL4" s="168"/>
      <c r="VSM4" s="168"/>
      <c r="VSN4" s="168"/>
      <c r="VSO4" s="168"/>
      <c r="VSP4" s="168"/>
      <c r="VSQ4" s="168"/>
      <c r="VSR4" s="168"/>
      <c r="VSS4" s="168"/>
      <c r="VST4" s="168"/>
      <c r="VSU4" s="168"/>
      <c r="VSV4" s="168"/>
      <c r="VSW4" s="168"/>
      <c r="VSX4" s="168"/>
      <c r="VSY4" s="168"/>
      <c r="VSZ4" s="168"/>
      <c r="VTA4" s="168"/>
      <c r="VTB4" s="168"/>
      <c r="VTC4" s="168"/>
      <c r="VTD4" s="168"/>
      <c r="VTE4" s="168"/>
      <c r="VTF4" s="168"/>
      <c r="VTG4" s="168"/>
      <c r="VTH4" s="168"/>
      <c r="VTI4" s="168"/>
      <c r="VTJ4" s="168"/>
      <c r="VTK4" s="168"/>
      <c r="VTL4" s="168"/>
      <c r="VTM4" s="168"/>
      <c r="VTN4" s="168"/>
      <c r="VTO4" s="168"/>
      <c r="VTP4" s="168"/>
      <c r="VTQ4" s="168"/>
      <c r="VTR4" s="168"/>
      <c r="VTS4" s="168"/>
      <c r="VTT4" s="168"/>
      <c r="VTU4" s="168"/>
      <c r="VTV4" s="168"/>
      <c r="VTW4" s="168"/>
      <c r="VTX4" s="168"/>
      <c r="VTY4" s="168"/>
      <c r="VTZ4" s="168"/>
      <c r="VUA4" s="168"/>
      <c r="VUB4" s="168"/>
      <c r="VUC4" s="168"/>
      <c r="VUD4" s="168"/>
      <c r="VUE4" s="168"/>
      <c r="VUF4" s="168"/>
      <c r="VUG4" s="168"/>
      <c r="VUH4" s="168"/>
      <c r="VUI4" s="168"/>
      <c r="VUJ4" s="168"/>
      <c r="VUK4" s="168"/>
      <c r="VUL4" s="168"/>
      <c r="VUM4" s="168"/>
      <c r="VUN4" s="168"/>
      <c r="VUO4" s="168"/>
      <c r="VUP4" s="168"/>
      <c r="VUQ4" s="168"/>
      <c r="VUR4" s="168"/>
      <c r="VUS4" s="168"/>
      <c r="VUT4" s="168"/>
      <c r="VUU4" s="168"/>
      <c r="VUV4" s="168"/>
      <c r="VUW4" s="168"/>
      <c r="VUX4" s="168"/>
      <c r="VUY4" s="168"/>
      <c r="VUZ4" s="168"/>
      <c r="VVA4" s="168"/>
      <c r="VVB4" s="168"/>
      <c r="VVC4" s="168"/>
      <c r="VVD4" s="168"/>
      <c r="VVE4" s="168"/>
      <c r="VVF4" s="168"/>
      <c r="VVG4" s="168"/>
      <c r="VVH4" s="168"/>
      <c r="VVI4" s="168"/>
      <c r="VVJ4" s="168"/>
      <c r="VVK4" s="168"/>
      <c r="VVL4" s="168"/>
      <c r="VVM4" s="168"/>
      <c r="VVN4" s="168"/>
      <c r="VVO4" s="168"/>
      <c r="VVP4" s="168"/>
      <c r="VVQ4" s="168"/>
      <c r="VVR4" s="168"/>
      <c r="VVS4" s="168"/>
      <c r="VVT4" s="168"/>
      <c r="VVU4" s="168"/>
      <c r="VVV4" s="168"/>
      <c r="VVW4" s="168"/>
      <c r="VVX4" s="168"/>
      <c r="VVY4" s="168"/>
      <c r="VVZ4" s="168"/>
      <c r="VWA4" s="168"/>
      <c r="VWB4" s="168"/>
      <c r="VWC4" s="168"/>
      <c r="VWD4" s="168"/>
      <c r="VWE4" s="168"/>
      <c r="VWF4" s="168"/>
      <c r="VWG4" s="168"/>
      <c r="VWH4" s="168"/>
      <c r="VWI4" s="168"/>
      <c r="VWJ4" s="168"/>
      <c r="VWK4" s="168"/>
      <c r="VWL4" s="168"/>
      <c r="VWM4" s="168"/>
      <c r="VWN4" s="168"/>
      <c r="VWO4" s="168"/>
      <c r="VWP4" s="168"/>
      <c r="VWQ4" s="168"/>
      <c r="VWR4" s="168"/>
      <c r="VWS4" s="168"/>
      <c r="VWT4" s="168"/>
      <c r="VWU4" s="168"/>
      <c r="VWV4" s="168"/>
      <c r="VWW4" s="168"/>
      <c r="VWX4" s="168"/>
      <c r="VWY4" s="168"/>
      <c r="VWZ4" s="168"/>
      <c r="VXA4" s="168"/>
      <c r="VXB4" s="168"/>
      <c r="VXC4" s="168"/>
      <c r="VXD4" s="168"/>
      <c r="VXE4" s="168"/>
      <c r="VXF4" s="168"/>
      <c r="VXG4" s="168"/>
      <c r="VXH4" s="168"/>
      <c r="VXI4" s="168"/>
      <c r="VXJ4" s="168"/>
      <c r="VXK4" s="168"/>
      <c r="VXL4" s="168"/>
      <c r="VXM4" s="168"/>
      <c r="VXN4" s="168"/>
      <c r="VXO4" s="168"/>
      <c r="VXP4" s="168"/>
      <c r="VXQ4" s="168"/>
      <c r="VXR4" s="168"/>
      <c r="VXS4" s="168"/>
      <c r="VXT4" s="168"/>
      <c r="VXU4" s="168"/>
      <c r="VXV4" s="168"/>
      <c r="VXW4" s="168"/>
      <c r="VXX4" s="168"/>
      <c r="VXY4" s="168"/>
      <c r="VXZ4" s="168"/>
      <c r="VYA4" s="168"/>
      <c r="VYB4" s="168"/>
      <c r="VYC4" s="168"/>
      <c r="VYD4" s="168"/>
      <c r="VYE4" s="168"/>
      <c r="VYF4" s="168"/>
      <c r="VYG4" s="168"/>
      <c r="VYH4" s="168"/>
      <c r="VYI4" s="168"/>
      <c r="VYJ4" s="168"/>
      <c r="VYK4" s="168"/>
      <c r="VYL4" s="168"/>
      <c r="VYM4" s="168"/>
      <c r="VYN4" s="168"/>
      <c r="VYO4" s="168"/>
      <c r="VYP4" s="168"/>
      <c r="VYQ4" s="168"/>
      <c r="VYR4" s="168"/>
      <c r="VYS4" s="168"/>
      <c r="VYT4" s="168"/>
      <c r="VYU4" s="168"/>
      <c r="VYV4" s="168"/>
      <c r="VYW4" s="168"/>
      <c r="VYX4" s="168"/>
      <c r="VYY4" s="168"/>
      <c r="VYZ4" s="168"/>
      <c r="VZA4" s="168"/>
      <c r="VZB4" s="168"/>
      <c r="VZC4" s="168"/>
      <c r="VZD4" s="168"/>
      <c r="VZE4" s="168"/>
      <c r="VZF4" s="168"/>
      <c r="VZG4" s="168"/>
      <c r="VZH4" s="168"/>
      <c r="VZI4" s="168"/>
      <c r="VZJ4" s="168"/>
      <c r="VZK4" s="168"/>
      <c r="VZL4" s="168"/>
      <c r="VZM4" s="168"/>
      <c r="VZN4" s="168"/>
      <c r="VZO4" s="168"/>
      <c r="VZP4" s="168"/>
      <c r="VZQ4" s="168"/>
      <c r="VZR4" s="168"/>
      <c r="VZS4" s="168"/>
      <c r="VZT4" s="168"/>
      <c r="VZU4" s="168"/>
      <c r="VZV4" s="168"/>
      <c r="VZW4" s="168"/>
      <c r="VZX4" s="168"/>
      <c r="VZY4" s="168"/>
      <c r="VZZ4" s="168"/>
      <c r="WAA4" s="168"/>
      <c r="WAB4" s="168"/>
      <c r="WAC4" s="168"/>
      <c r="WAD4" s="168"/>
      <c r="WAE4" s="168"/>
      <c r="WAF4" s="168"/>
      <c r="WAG4" s="168"/>
      <c r="WAH4" s="168"/>
      <c r="WAI4" s="168"/>
      <c r="WAJ4" s="168"/>
      <c r="WAK4" s="168"/>
      <c r="WAL4" s="168"/>
      <c r="WAM4" s="168"/>
      <c r="WAN4" s="168"/>
      <c r="WAO4" s="168"/>
      <c r="WAP4" s="168"/>
      <c r="WAQ4" s="168"/>
      <c r="WAR4" s="168"/>
      <c r="WAS4" s="168"/>
      <c r="WAT4" s="168"/>
      <c r="WAU4" s="168"/>
      <c r="WAV4" s="168"/>
      <c r="WAW4" s="168"/>
      <c r="WAX4" s="168"/>
      <c r="WAY4" s="168"/>
      <c r="WAZ4" s="168"/>
      <c r="WBA4" s="168"/>
      <c r="WBB4" s="168"/>
      <c r="WBC4" s="168"/>
      <c r="WBD4" s="168"/>
      <c r="WBE4" s="168"/>
      <c r="WBF4" s="168"/>
      <c r="WBG4" s="168"/>
      <c r="WBH4" s="168"/>
      <c r="WBI4" s="168"/>
      <c r="WBJ4" s="168"/>
      <c r="WBK4" s="168"/>
      <c r="WBL4" s="168"/>
      <c r="WBM4" s="168"/>
      <c r="WBN4" s="168"/>
      <c r="WBO4" s="168"/>
      <c r="WBP4" s="168"/>
      <c r="WBQ4" s="168"/>
      <c r="WBR4" s="168"/>
      <c r="WBS4" s="168"/>
      <c r="WBT4" s="168"/>
      <c r="WBU4" s="168"/>
      <c r="WBV4" s="168"/>
      <c r="WBW4" s="168"/>
      <c r="WBX4" s="168"/>
      <c r="WBY4" s="168"/>
      <c r="WBZ4" s="168"/>
      <c r="WCA4" s="168"/>
      <c r="WCB4" s="168"/>
      <c r="WCC4" s="168"/>
      <c r="WCD4" s="168"/>
      <c r="WCE4" s="168"/>
      <c r="WCF4" s="168"/>
      <c r="WCG4" s="168"/>
      <c r="WCH4" s="168"/>
      <c r="WCI4" s="168"/>
      <c r="WCJ4" s="168"/>
      <c r="WCK4" s="168"/>
      <c r="WCL4" s="168"/>
      <c r="WCM4" s="168"/>
      <c r="WCN4" s="168"/>
      <c r="WCO4" s="168"/>
      <c r="WCP4" s="168"/>
      <c r="WCQ4" s="168"/>
      <c r="WCR4" s="168"/>
      <c r="WCS4" s="168"/>
      <c r="WCT4" s="168"/>
      <c r="WCU4" s="168"/>
      <c r="WCV4" s="168"/>
      <c r="WCW4" s="168"/>
      <c r="WCX4" s="168"/>
      <c r="WCY4" s="168"/>
      <c r="WCZ4" s="168"/>
      <c r="WDA4" s="168"/>
      <c r="WDB4" s="168"/>
      <c r="WDC4" s="168"/>
      <c r="WDD4" s="168"/>
      <c r="WDE4" s="168"/>
      <c r="WDF4" s="168"/>
      <c r="WDG4" s="168"/>
      <c r="WDH4" s="168"/>
      <c r="WDI4" s="168"/>
      <c r="WDJ4" s="168"/>
      <c r="WDK4" s="168"/>
      <c r="WDL4" s="168"/>
      <c r="WDM4" s="168"/>
      <c r="WDN4" s="168"/>
      <c r="WDO4" s="168"/>
      <c r="WDP4" s="168"/>
      <c r="WDQ4" s="168"/>
      <c r="WDR4" s="168"/>
      <c r="WDS4" s="168"/>
      <c r="WDT4" s="168"/>
      <c r="WDU4" s="168"/>
      <c r="WDV4" s="168"/>
      <c r="WDW4" s="168"/>
      <c r="WDX4" s="168"/>
      <c r="WDY4" s="168"/>
      <c r="WDZ4" s="168"/>
      <c r="WEA4" s="168"/>
      <c r="WEB4" s="168"/>
      <c r="WEC4" s="168"/>
      <c r="WED4" s="168"/>
      <c r="WEE4" s="168"/>
      <c r="WEF4" s="168"/>
      <c r="WEG4" s="168"/>
      <c r="WEH4" s="168"/>
      <c r="WEI4" s="168"/>
      <c r="WEJ4" s="168"/>
      <c r="WEK4" s="168"/>
      <c r="WEL4" s="168"/>
      <c r="WEM4" s="168"/>
      <c r="WEN4" s="168"/>
      <c r="WEO4" s="168"/>
      <c r="WEP4" s="168"/>
      <c r="WEQ4" s="168"/>
      <c r="WER4" s="168"/>
      <c r="WES4" s="168"/>
      <c r="WET4" s="168"/>
      <c r="WEU4" s="168"/>
      <c r="WEV4" s="168"/>
      <c r="WEW4" s="168"/>
      <c r="WEX4" s="168"/>
      <c r="WEY4" s="168"/>
      <c r="WEZ4" s="168"/>
      <c r="WFA4" s="168"/>
      <c r="WFB4" s="168"/>
      <c r="WFC4" s="168"/>
      <c r="WFD4" s="168"/>
      <c r="WFE4" s="168"/>
      <c r="WFF4" s="168"/>
      <c r="WFG4" s="168"/>
      <c r="WFH4" s="168"/>
      <c r="WFI4" s="168"/>
      <c r="WFJ4" s="168"/>
      <c r="WFK4" s="168"/>
      <c r="WFL4" s="168"/>
      <c r="WFM4" s="168"/>
      <c r="WFN4" s="168"/>
      <c r="WFO4" s="168"/>
      <c r="WFP4" s="168"/>
      <c r="WFQ4" s="168"/>
      <c r="WFR4" s="168"/>
      <c r="WFS4" s="168"/>
      <c r="WFT4" s="168"/>
      <c r="WFU4" s="168"/>
      <c r="WFV4" s="168"/>
      <c r="WFW4" s="168"/>
      <c r="WFX4" s="168"/>
      <c r="WFY4" s="168"/>
      <c r="WFZ4" s="168"/>
      <c r="WGA4" s="168"/>
      <c r="WGB4" s="168"/>
      <c r="WGC4" s="168"/>
      <c r="WGD4" s="168"/>
      <c r="WGE4" s="168"/>
      <c r="WGF4" s="168"/>
      <c r="WGG4" s="168"/>
      <c r="WGH4" s="168"/>
      <c r="WGI4" s="168"/>
      <c r="WGJ4" s="168"/>
      <c r="WGK4" s="168"/>
      <c r="WGL4" s="168"/>
      <c r="WGM4" s="168"/>
      <c r="WGN4" s="168"/>
      <c r="WGO4" s="168"/>
      <c r="WGP4" s="168"/>
      <c r="WGQ4" s="168"/>
      <c r="WGR4" s="168"/>
      <c r="WGS4" s="168"/>
      <c r="WGT4" s="168"/>
      <c r="WGU4" s="168"/>
      <c r="WGV4" s="168"/>
      <c r="WGW4" s="168"/>
      <c r="WGX4" s="168"/>
      <c r="WGY4" s="168"/>
      <c r="WGZ4" s="168"/>
      <c r="WHA4" s="168"/>
      <c r="WHB4" s="168"/>
      <c r="WHC4" s="168"/>
      <c r="WHD4" s="168"/>
      <c r="WHE4" s="168"/>
      <c r="WHF4" s="168"/>
      <c r="WHG4" s="168"/>
      <c r="WHH4" s="168"/>
      <c r="WHI4" s="168"/>
      <c r="WHJ4" s="168"/>
      <c r="WHK4" s="168"/>
      <c r="WHL4" s="168"/>
      <c r="WHM4" s="168"/>
      <c r="WHN4" s="168"/>
      <c r="WHO4" s="168"/>
      <c r="WHP4" s="168"/>
      <c r="WHQ4" s="168"/>
      <c r="WHR4" s="168"/>
      <c r="WHS4" s="168"/>
      <c r="WHT4" s="168"/>
      <c r="WHU4" s="168"/>
      <c r="WHV4" s="168"/>
      <c r="WHW4" s="168"/>
      <c r="WHX4" s="168"/>
      <c r="WHY4" s="168"/>
      <c r="WHZ4" s="168"/>
      <c r="WIA4" s="168"/>
      <c r="WIB4" s="168"/>
      <c r="WIC4" s="168"/>
      <c r="WID4" s="168"/>
      <c r="WIE4" s="168"/>
      <c r="WIF4" s="168"/>
      <c r="WIG4" s="168"/>
      <c r="WIH4" s="168"/>
      <c r="WII4" s="168"/>
      <c r="WIJ4" s="168"/>
      <c r="WIK4" s="168"/>
      <c r="WIL4" s="168"/>
      <c r="WIM4" s="168"/>
      <c r="WIN4" s="168"/>
      <c r="WIO4" s="168"/>
      <c r="WIP4" s="168"/>
      <c r="WIQ4" s="168"/>
      <c r="WIR4" s="168"/>
      <c r="WIS4" s="168"/>
      <c r="WIT4" s="168"/>
      <c r="WIU4" s="168"/>
      <c r="WIV4" s="168"/>
      <c r="WIW4" s="168"/>
      <c r="WIX4" s="168"/>
      <c r="WIY4" s="168"/>
      <c r="WIZ4" s="168"/>
      <c r="WJA4" s="168"/>
      <c r="WJB4" s="168"/>
      <c r="WJC4" s="168"/>
      <c r="WJD4" s="168"/>
      <c r="WJE4" s="168"/>
      <c r="WJF4" s="168"/>
      <c r="WJG4" s="168"/>
      <c r="WJH4" s="168"/>
      <c r="WJI4" s="168"/>
      <c r="WJJ4" s="168"/>
      <c r="WJK4" s="168"/>
      <c r="WJL4" s="168"/>
      <c r="WJM4" s="168"/>
      <c r="WJN4" s="168"/>
      <c r="WJO4" s="168"/>
      <c r="WJP4" s="168"/>
      <c r="WJQ4" s="168"/>
      <c r="WJR4" s="168"/>
      <c r="WJS4" s="168"/>
      <c r="WJT4" s="168"/>
      <c r="WJU4" s="168"/>
      <c r="WJV4" s="168"/>
      <c r="WJW4" s="168"/>
      <c r="WJX4" s="168"/>
      <c r="WJY4" s="168"/>
      <c r="WJZ4" s="168"/>
      <c r="WKA4" s="168"/>
      <c r="WKB4" s="168"/>
      <c r="WKC4" s="168"/>
      <c r="WKD4" s="168"/>
      <c r="WKE4" s="168"/>
      <c r="WKF4" s="168"/>
      <c r="WKG4" s="168"/>
      <c r="WKH4" s="168"/>
      <c r="WKI4" s="168"/>
      <c r="WKJ4" s="168"/>
      <c r="WKK4" s="168"/>
      <c r="WKL4" s="168"/>
      <c r="WKM4" s="168"/>
      <c r="WKN4" s="168"/>
      <c r="WKO4" s="168"/>
      <c r="WKP4" s="168"/>
      <c r="WKQ4" s="168"/>
      <c r="WKR4" s="168"/>
      <c r="WKS4" s="168"/>
      <c r="WKT4" s="168"/>
      <c r="WKU4" s="168"/>
      <c r="WKV4" s="168"/>
      <c r="WKW4" s="168"/>
      <c r="WKX4" s="168"/>
      <c r="WKY4" s="168"/>
      <c r="WKZ4" s="168"/>
      <c r="WLA4" s="168"/>
      <c r="WLB4" s="168"/>
      <c r="WLC4" s="168"/>
      <c r="WLD4" s="168"/>
      <c r="WLE4" s="168"/>
      <c r="WLF4" s="168"/>
      <c r="WLG4" s="168"/>
      <c r="WLH4" s="168"/>
      <c r="WLI4" s="168"/>
      <c r="WLJ4" s="168"/>
      <c r="WLK4" s="168"/>
      <c r="WLL4" s="168"/>
      <c r="WLM4" s="168"/>
      <c r="WLN4" s="168"/>
      <c r="WLO4" s="168"/>
      <c r="WLP4" s="168"/>
      <c r="WLQ4" s="168"/>
      <c r="WLR4" s="168"/>
      <c r="WLS4" s="168"/>
      <c r="WLT4" s="168"/>
      <c r="WLU4" s="168"/>
      <c r="WLV4" s="168"/>
      <c r="WLW4" s="168"/>
      <c r="WLX4" s="168"/>
      <c r="WLY4" s="168"/>
      <c r="WLZ4" s="168"/>
      <c r="WMA4" s="168"/>
      <c r="WMB4" s="168"/>
      <c r="WMC4" s="168"/>
      <c r="WMD4" s="168"/>
      <c r="WME4" s="168"/>
      <c r="WMF4" s="168"/>
      <c r="WMG4" s="168"/>
      <c r="WMH4" s="168"/>
      <c r="WMI4" s="168"/>
      <c r="WMJ4" s="168"/>
      <c r="WMK4" s="168"/>
      <c r="WML4" s="168"/>
      <c r="WMM4" s="168"/>
      <c r="WMN4" s="168"/>
      <c r="WMO4" s="168"/>
      <c r="WMP4" s="168"/>
      <c r="WMQ4" s="168"/>
      <c r="WMR4" s="168"/>
      <c r="WMS4" s="168"/>
      <c r="WMT4" s="168"/>
      <c r="WMU4" s="168"/>
      <c r="WMV4" s="168"/>
      <c r="WMW4" s="168"/>
      <c r="WMX4" s="168"/>
      <c r="WMY4" s="168"/>
      <c r="WMZ4" s="168"/>
      <c r="WNA4" s="168"/>
      <c r="WNB4" s="168"/>
      <c r="WNC4" s="168"/>
      <c r="WND4" s="168"/>
      <c r="WNE4" s="168"/>
      <c r="WNF4" s="168"/>
      <c r="WNG4" s="168"/>
      <c r="WNH4" s="168"/>
      <c r="WNI4" s="168"/>
      <c r="WNJ4" s="168"/>
      <c r="WNK4" s="168"/>
      <c r="WNL4" s="168"/>
      <c r="WNM4" s="168"/>
      <c r="WNN4" s="168"/>
      <c r="WNO4" s="168"/>
      <c r="WNP4" s="168"/>
      <c r="WNQ4" s="168"/>
      <c r="WNR4" s="168"/>
      <c r="WNS4" s="168"/>
      <c r="WNT4" s="168"/>
      <c r="WNU4" s="168"/>
      <c r="WNV4" s="168"/>
      <c r="WNW4" s="168"/>
      <c r="WNX4" s="168"/>
      <c r="WNY4" s="168"/>
      <c r="WNZ4" s="168"/>
      <c r="WOA4" s="168"/>
      <c r="WOB4" s="168"/>
      <c r="WOC4" s="168"/>
      <c r="WOD4" s="168"/>
      <c r="WOE4" s="168"/>
      <c r="WOF4" s="168"/>
      <c r="WOG4" s="168"/>
      <c r="WOH4" s="168"/>
      <c r="WOI4" s="168"/>
      <c r="WOJ4" s="168"/>
      <c r="WOK4" s="168"/>
      <c r="WOL4" s="168"/>
      <c r="WOM4" s="168"/>
      <c r="WON4" s="168"/>
      <c r="WOO4" s="168"/>
      <c r="WOP4" s="168"/>
      <c r="WOQ4" s="168"/>
      <c r="WOR4" s="168"/>
      <c r="WOS4" s="168"/>
      <c r="WOT4" s="168"/>
      <c r="WOU4" s="168"/>
      <c r="WOV4" s="168"/>
      <c r="WOW4" s="168"/>
      <c r="WOX4" s="168"/>
      <c r="WOY4" s="168"/>
      <c r="WOZ4" s="168"/>
      <c r="WPA4" s="168"/>
      <c r="WPB4" s="168"/>
      <c r="WPC4" s="168"/>
      <c r="WPD4" s="168"/>
      <c r="WPE4" s="168"/>
      <c r="WPF4" s="168"/>
      <c r="WPG4" s="168"/>
      <c r="WPH4" s="168"/>
      <c r="WPI4" s="168"/>
      <c r="WPJ4" s="168"/>
      <c r="WPK4" s="168"/>
      <c r="WPL4" s="168"/>
      <c r="WPM4" s="168"/>
      <c r="WPN4" s="168"/>
      <c r="WPO4" s="168"/>
      <c r="WPP4" s="168"/>
      <c r="WPQ4" s="168"/>
      <c r="WPR4" s="168"/>
      <c r="WPS4" s="168"/>
      <c r="WPT4" s="168"/>
      <c r="WPU4" s="168"/>
      <c r="WPV4" s="168"/>
      <c r="WPW4" s="168"/>
      <c r="WPX4" s="168"/>
      <c r="WPY4" s="168"/>
      <c r="WPZ4" s="168"/>
      <c r="WQA4" s="168"/>
      <c r="WQB4" s="168"/>
      <c r="WQC4" s="168"/>
      <c r="WQD4" s="168"/>
      <c r="WQE4" s="168"/>
      <c r="WQF4" s="168"/>
      <c r="WQG4" s="168"/>
      <c r="WQH4" s="168"/>
      <c r="WQI4" s="168"/>
      <c r="WQJ4" s="168"/>
      <c r="WQK4" s="168"/>
      <c r="WQL4" s="168"/>
      <c r="WQM4" s="168"/>
      <c r="WQN4" s="168"/>
      <c r="WQO4" s="168"/>
      <c r="WQP4" s="168"/>
      <c r="WQQ4" s="168"/>
      <c r="WQR4" s="168"/>
      <c r="WQS4" s="168"/>
      <c r="WQT4" s="168"/>
      <c r="WQU4" s="168"/>
      <c r="WQV4" s="168"/>
      <c r="WQW4" s="168"/>
      <c r="WQX4" s="168"/>
      <c r="WQY4" s="168"/>
      <c r="WQZ4" s="168"/>
      <c r="WRA4" s="168"/>
      <c r="WRB4" s="168"/>
      <c r="WRC4" s="168"/>
      <c r="WRD4" s="168"/>
      <c r="WRE4" s="168"/>
      <c r="WRF4" s="168"/>
      <c r="WRG4" s="168"/>
      <c r="WRH4" s="168"/>
      <c r="WRI4" s="168"/>
      <c r="WRJ4" s="168"/>
      <c r="WRK4" s="168"/>
      <c r="WRL4" s="168"/>
      <c r="WRM4" s="168"/>
      <c r="WRN4" s="168"/>
      <c r="WRO4" s="168"/>
      <c r="WRP4" s="168"/>
      <c r="WRQ4" s="168"/>
      <c r="WRR4" s="168"/>
      <c r="WRS4" s="168"/>
      <c r="WRT4" s="168"/>
      <c r="WRU4" s="168"/>
      <c r="WRV4" s="168"/>
      <c r="WRW4" s="168"/>
      <c r="WRX4" s="168"/>
      <c r="WRY4" s="168"/>
      <c r="WRZ4" s="168"/>
      <c r="WSA4" s="168"/>
      <c r="WSB4" s="168"/>
      <c r="WSC4" s="168"/>
      <c r="WSD4" s="168"/>
      <c r="WSE4" s="168"/>
      <c r="WSF4" s="168"/>
      <c r="WSG4" s="168"/>
      <c r="WSH4" s="168"/>
      <c r="WSI4" s="168"/>
      <c r="WSJ4" s="168"/>
      <c r="WSK4" s="168"/>
      <c r="WSL4" s="168"/>
      <c r="WSM4" s="168"/>
      <c r="WSN4" s="168"/>
      <c r="WSO4" s="168"/>
      <c r="WSP4" s="168"/>
      <c r="WSQ4" s="168"/>
      <c r="WSR4" s="168"/>
      <c r="WSS4" s="168"/>
      <c r="WST4" s="168"/>
      <c r="WSU4" s="168"/>
      <c r="WSV4" s="168"/>
      <c r="WSW4" s="168"/>
      <c r="WSX4" s="168"/>
      <c r="WSY4" s="168"/>
      <c r="WSZ4" s="168"/>
      <c r="WTA4" s="168"/>
      <c r="WTB4" s="168"/>
      <c r="WTC4" s="168"/>
      <c r="WTD4" s="168"/>
      <c r="WTE4" s="168"/>
      <c r="WTF4" s="168"/>
      <c r="WTG4" s="168"/>
      <c r="WTH4" s="168"/>
      <c r="WTI4" s="168"/>
      <c r="WTJ4" s="168"/>
      <c r="WTK4" s="168"/>
      <c r="WTL4" s="168"/>
      <c r="WTM4" s="168"/>
      <c r="WTN4" s="168"/>
      <c r="WTO4" s="168"/>
      <c r="WTP4" s="168"/>
      <c r="WTQ4" s="168"/>
      <c r="WTR4" s="168"/>
      <c r="WTS4" s="168"/>
      <c r="WTT4" s="168"/>
      <c r="WTU4" s="168"/>
      <c r="WTV4" s="168"/>
      <c r="WTW4" s="168"/>
      <c r="WTX4" s="168"/>
      <c r="WTY4" s="168"/>
      <c r="WTZ4" s="168"/>
      <c r="WUA4" s="168"/>
      <c r="WUB4" s="168"/>
      <c r="WUC4" s="168"/>
      <c r="WUD4" s="168"/>
      <c r="WUE4" s="168"/>
      <c r="WUF4" s="168"/>
      <c r="WUG4" s="168"/>
      <c r="WUH4" s="168"/>
      <c r="WUI4" s="168"/>
      <c r="WUJ4" s="168"/>
      <c r="WUK4" s="168"/>
      <c r="WUL4" s="168"/>
      <c r="WUM4" s="168"/>
      <c r="WUN4" s="168"/>
      <c r="WUO4" s="168"/>
      <c r="WUP4" s="168"/>
      <c r="WUQ4" s="168"/>
      <c r="WUR4" s="168"/>
      <c r="WUS4" s="168"/>
      <c r="WUT4" s="168"/>
      <c r="WUU4" s="168"/>
      <c r="WUV4" s="168"/>
      <c r="WUW4" s="168"/>
      <c r="WUX4" s="168"/>
      <c r="WUY4" s="168"/>
      <c r="WUZ4" s="168"/>
      <c r="WVA4" s="168"/>
      <c r="WVB4" s="168"/>
      <c r="WVC4" s="168"/>
      <c r="WVD4" s="168"/>
      <c r="WVE4" s="168"/>
      <c r="WVF4" s="168"/>
      <c r="WVG4" s="168"/>
      <c r="WVH4" s="168"/>
      <c r="WVI4" s="168"/>
      <c r="WVJ4" s="168"/>
      <c r="WVK4" s="168"/>
      <c r="WVL4" s="168"/>
      <c r="WVM4" s="168"/>
      <c r="WVN4" s="168"/>
      <c r="WVO4" s="168"/>
      <c r="WVP4" s="168"/>
      <c r="WVQ4" s="168"/>
      <c r="WVR4" s="168"/>
      <c r="WVS4" s="168"/>
      <c r="WVT4" s="168"/>
      <c r="WVU4" s="168"/>
      <c r="WVV4" s="168"/>
      <c r="WVW4" s="168"/>
      <c r="WVX4" s="168"/>
      <c r="WVY4" s="168"/>
      <c r="WVZ4" s="168"/>
      <c r="WWA4" s="168"/>
      <c r="WWB4" s="168"/>
      <c r="WWC4" s="168"/>
      <c r="WWD4" s="168"/>
      <c r="WWE4" s="168"/>
      <c r="WWF4" s="168"/>
      <c r="WWG4" s="168"/>
      <c r="WWH4" s="168"/>
      <c r="WWI4" s="168"/>
      <c r="WWJ4" s="168"/>
      <c r="WWK4" s="168"/>
      <c r="WWL4" s="168"/>
      <c r="WWM4" s="168"/>
      <c r="WWN4" s="168"/>
      <c r="WWO4" s="168"/>
      <c r="WWP4" s="168"/>
      <c r="WWQ4" s="168"/>
      <c r="WWR4" s="168"/>
      <c r="WWS4" s="168"/>
      <c r="WWT4" s="168"/>
      <c r="WWU4" s="168"/>
      <c r="WWV4" s="168"/>
      <c r="WWW4" s="168"/>
      <c r="WWX4" s="168"/>
      <c r="WWY4" s="168"/>
      <c r="WWZ4" s="168"/>
      <c r="WXA4" s="168"/>
      <c r="WXB4" s="168"/>
      <c r="WXC4" s="168"/>
      <c r="WXD4" s="168"/>
      <c r="WXE4" s="168"/>
      <c r="WXF4" s="168"/>
      <c r="WXG4" s="168"/>
      <c r="WXH4" s="168"/>
      <c r="WXI4" s="168"/>
      <c r="WXJ4" s="168"/>
      <c r="WXK4" s="168"/>
      <c r="WXL4" s="168"/>
      <c r="WXM4" s="168"/>
      <c r="WXN4" s="168"/>
      <c r="WXO4" s="168"/>
      <c r="WXP4" s="168"/>
      <c r="WXQ4" s="168"/>
      <c r="WXR4" s="168"/>
      <c r="WXS4" s="168"/>
      <c r="WXT4" s="168"/>
      <c r="WXU4" s="168"/>
      <c r="WXV4" s="168"/>
      <c r="WXW4" s="168"/>
      <c r="WXX4" s="168"/>
      <c r="WXY4" s="168"/>
      <c r="WXZ4" s="168"/>
      <c r="WYA4" s="168"/>
      <c r="WYB4" s="168"/>
      <c r="WYC4" s="168"/>
      <c r="WYD4" s="168"/>
      <c r="WYE4" s="168"/>
      <c r="WYF4" s="168"/>
      <c r="WYG4" s="168"/>
      <c r="WYH4" s="168"/>
      <c r="WYI4" s="168"/>
      <c r="WYJ4" s="168"/>
      <c r="WYK4" s="168"/>
      <c r="WYL4" s="168"/>
      <c r="WYM4" s="168"/>
      <c r="WYN4" s="168"/>
      <c r="WYO4" s="168"/>
      <c r="WYP4" s="168"/>
      <c r="WYQ4" s="168"/>
      <c r="WYR4" s="168"/>
      <c r="WYS4" s="168"/>
      <c r="WYT4" s="168"/>
      <c r="WYU4" s="168"/>
      <c r="WYV4" s="168"/>
      <c r="WYW4" s="168"/>
      <c r="WYX4" s="168"/>
      <c r="WYY4" s="168"/>
      <c r="WYZ4" s="168"/>
      <c r="WZA4" s="168"/>
      <c r="WZB4" s="168"/>
      <c r="WZC4" s="168"/>
      <c r="WZD4" s="168"/>
      <c r="WZE4" s="168"/>
      <c r="WZF4" s="168"/>
      <c r="WZG4" s="168"/>
      <c r="WZH4" s="168"/>
      <c r="WZI4" s="168"/>
      <c r="WZJ4" s="168"/>
      <c r="WZK4" s="168"/>
      <c r="WZL4" s="168"/>
      <c r="WZM4" s="168"/>
      <c r="WZN4" s="168"/>
      <c r="WZO4" s="168"/>
      <c r="WZP4" s="168"/>
      <c r="WZQ4" s="168"/>
      <c r="WZR4" s="168"/>
      <c r="WZS4" s="168"/>
      <c r="WZT4" s="168"/>
      <c r="WZU4" s="168"/>
      <c r="WZV4" s="168"/>
      <c r="WZW4" s="168"/>
      <c r="WZX4" s="168"/>
      <c r="WZY4" s="168"/>
      <c r="WZZ4" s="168"/>
      <c r="XAA4" s="168"/>
      <c r="XAB4" s="168"/>
      <c r="XAC4" s="168"/>
      <c r="XAD4" s="168"/>
      <c r="XAE4" s="168"/>
      <c r="XAF4" s="168"/>
      <c r="XAG4" s="168"/>
      <c r="XAH4" s="168"/>
      <c r="XAI4" s="168"/>
      <c r="XAJ4" s="168"/>
      <c r="XAK4" s="168"/>
      <c r="XAL4" s="168"/>
      <c r="XAM4" s="168"/>
      <c r="XAN4" s="168"/>
      <c r="XAO4" s="168"/>
      <c r="XAP4" s="168"/>
      <c r="XAQ4" s="168"/>
      <c r="XAR4" s="168"/>
      <c r="XAS4" s="168"/>
      <c r="XAT4" s="168"/>
      <c r="XAU4" s="168"/>
      <c r="XAV4" s="168"/>
      <c r="XAW4" s="168"/>
      <c r="XAX4" s="168"/>
      <c r="XAY4" s="168"/>
      <c r="XAZ4" s="168"/>
      <c r="XBA4" s="168"/>
      <c r="XBB4" s="168"/>
      <c r="XBC4" s="168"/>
      <c r="XBD4" s="168"/>
      <c r="XBE4" s="168"/>
      <c r="XBF4" s="168"/>
      <c r="XBG4" s="168"/>
      <c r="XBH4" s="168"/>
      <c r="XBI4" s="168"/>
      <c r="XBJ4" s="168"/>
      <c r="XBK4" s="168"/>
      <c r="XBL4" s="168"/>
      <c r="XBM4" s="168"/>
      <c r="XBN4" s="168"/>
      <c r="XBO4" s="168"/>
      <c r="XBP4" s="168"/>
      <c r="XBQ4" s="168"/>
      <c r="XBR4" s="168"/>
      <c r="XBS4" s="168"/>
      <c r="XBT4" s="168"/>
      <c r="XBU4" s="168"/>
      <c r="XBV4" s="168"/>
      <c r="XBW4" s="168"/>
      <c r="XBX4" s="168"/>
      <c r="XBY4" s="168"/>
      <c r="XBZ4" s="168"/>
      <c r="XCA4" s="168"/>
      <c r="XCB4" s="168"/>
      <c r="XCC4" s="168"/>
      <c r="XCD4" s="168"/>
      <c r="XCE4" s="168"/>
      <c r="XCF4" s="168"/>
      <c r="XCG4" s="168"/>
      <c r="XCH4" s="168"/>
      <c r="XCI4" s="168"/>
      <c r="XCJ4" s="168"/>
      <c r="XCK4" s="168"/>
      <c r="XCL4" s="168"/>
      <c r="XCM4" s="168"/>
      <c r="XCN4" s="168"/>
      <c r="XCO4" s="168"/>
      <c r="XCP4" s="168"/>
      <c r="XCQ4" s="168"/>
      <c r="XCR4" s="168"/>
      <c r="XCS4" s="168"/>
      <c r="XCT4" s="168"/>
      <c r="XCU4" s="168"/>
      <c r="XCV4" s="168"/>
      <c r="XCW4" s="168"/>
      <c r="XCX4" s="168"/>
      <c r="XCY4" s="168"/>
      <c r="XCZ4" s="168"/>
      <c r="XDA4" s="168"/>
      <c r="XDB4" s="168"/>
      <c r="XDC4" s="168"/>
      <c r="XDD4" s="168"/>
      <c r="XDE4" s="168"/>
      <c r="XDF4" s="168"/>
      <c r="XDG4" s="168"/>
      <c r="XDH4" s="168"/>
      <c r="XDI4" s="168"/>
      <c r="XDJ4" s="168"/>
      <c r="XDK4" s="168"/>
      <c r="XDL4" s="168"/>
      <c r="XDM4" s="168"/>
      <c r="XDN4" s="168"/>
      <c r="XDO4" s="168"/>
      <c r="XDP4" s="168"/>
      <c r="XDQ4" s="168"/>
      <c r="XDR4" s="168"/>
      <c r="XDS4" s="168"/>
      <c r="XDT4" s="168"/>
      <c r="XDU4" s="168"/>
      <c r="XDV4" s="168"/>
      <c r="XDW4" s="168"/>
      <c r="XDX4" s="168"/>
      <c r="XDY4" s="168"/>
      <c r="XDZ4" s="168"/>
      <c r="XEA4" s="168"/>
      <c r="XEB4" s="168"/>
      <c r="XEC4" s="168"/>
      <c r="XED4" s="168"/>
      <c r="XEE4" s="168"/>
      <c r="XEF4" s="168"/>
      <c r="XEG4" s="168"/>
      <c r="XEH4" s="168"/>
      <c r="XEI4" s="168"/>
      <c r="XEJ4" s="168"/>
      <c r="XEK4" s="168"/>
      <c r="XEL4" s="168"/>
      <c r="XEM4" s="168"/>
      <c r="XEN4" s="168"/>
      <c r="XEO4" s="168"/>
      <c r="XEP4" s="168"/>
      <c r="XEQ4" s="168"/>
      <c r="XER4" s="168"/>
      <c r="XES4" s="168"/>
      <c r="XET4" s="168"/>
      <c r="XEU4" s="168"/>
      <c r="XEV4" s="168"/>
      <c r="XEW4" s="168"/>
      <c r="XEX4" s="168"/>
      <c r="XEY4" s="168"/>
      <c r="XEZ4" s="168"/>
      <c r="XFA4" s="168"/>
      <c r="XFB4" s="168"/>
      <c r="XFC4" s="168"/>
    </row>
    <row r="5" spans="1:16383">
      <c r="A5" s="127" t="s">
        <v>32</v>
      </c>
      <c r="B5" s="127" t="s">
        <v>33</v>
      </c>
      <c r="C5" s="176" t="s">
        <v>405</v>
      </c>
      <c r="D5" s="147">
        <f>' Capacity by Location'!E5</f>
        <v>0</v>
      </c>
      <c r="E5" s="147">
        <f>' Capacity by Location'!F5</f>
        <v>0</v>
      </c>
      <c r="F5" s="147">
        <f>' Capacity by Location'!G5</f>
        <v>0</v>
      </c>
      <c r="G5" s="147">
        <f>' Capacity by Location'!H5</f>
        <v>0</v>
      </c>
      <c r="H5" s="147">
        <f>' Capacity by Location'!I5</f>
        <v>0</v>
      </c>
      <c r="I5" s="147">
        <f>' Capacity by Location'!J5</f>
        <v>0</v>
      </c>
      <c r="J5" s="147">
        <f>' Capacity by Location'!K5</f>
        <v>0</v>
      </c>
      <c r="K5" s="147">
        <f>' Capacity by Location'!L5</f>
        <v>0</v>
      </c>
      <c r="L5" s="147">
        <f>' Capacity by Location'!M5</f>
        <v>0</v>
      </c>
      <c r="M5" s="147">
        <f>' Capacity by Location'!N5</f>
        <v>25</v>
      </c>
      <c r="N5" s="147">
        <f>' Capacity by Location'!O5</f>
        <v>25</v>
      </c>
      <c r="O5" s="147">
        <f>' Capacity by Location'!P5</f>
        <v>25</v>
      </c>
      <c r="P5" s="147">
        <f>' Capacity by Location'!Q5</f>
        <v>25</v>
      </c>
      <c r="Q5" s="147">
        <f>' Capacity by Location'!R5</f>
        <v>25</v>
      </c>
      <c r="R5" s="147">
        <f>' Capacity by Location'!S5</f>
        <v>25</v>
      </c>
      <c r="S5" s="147">
        <f>' Capacity by Location'!T5</f>
        <v>25</v>
      </c>
    </row>
    <row r="6" spans="1:16383">
      <c r="A6" s="127" t="s">
        <v>32</v>
      </c>
      <c r="B6" s="127" t="s">
        <v>33</v>
      </c>
      <c r="C6" s="128" t="str">
        <f>' Capacity by Location'!D6</f>
        <v>Others</v>
      </c>
      <c r="D6" s="147">
        <f>' Capacity by Location'!E6</f>
        <v>0</v>
      </c>
      <c r="E6" s="147">
        <f>' Capacity by Location'!F6</f>
        <v>0</v>
      </c>
      <c r="F6" s="147">
        <f>' Capacity by Location'!G6</f>
        <v>0</v>
      </c>
      <c r="G6" s="147">
        <f>' Capacity by Location'!H6</f>
        <v>0</v>
      </c>
      <c r="H6" s="147">
        <f>' Capacity by Location'!I6</f>
        <v>0</v>
      </c>
      <c r="I6" s="147">
        <f>' Capacity by Location'!J6</f>
        <v>0</v>
      </c>
      <c r="J6" s="147">
        <f>' Capacity by Location'!K6</f>
        <v>0</v>
      </c>
      <c r="K6" s="147">
        <f>' Capacity by Location'!L6</f>
        <v>0</v>
      </c>
      <c r="L6" s="147">
        <f>' Capacity by Location'!M6</f>
        <v>0</v>
      </c>
      <c r="M6" s="147">
        <f>' Capacity by Location'!N6</f>
        <v>0</v>
      </c>
      <c r="N6" s="147">
        <f>' Capacity by Location'!O6</f>
        <v>0</v>
      </c>
      <c r="O6" s="147">
        <f>' Capacity by Location'!P6</f>
        <v>0</v>
      </c>
      <c r="P6" s="147">
        <f>' Capacity by Location'!Q6</f>
        <v>0</v>
      </c>
      <c r="Q6" s="147">
        <f>' Capacity by Location'!R6</f>
        <v>0</v>
      </c>
      <c r="R6" s="147">
        <f>' Capacity by Location'!S6</f>
        <v>0</v>
      </c>
      <c r="S6" s="147">
        <f>' Capacity by Location'!T6</f>
        <v>0</v>
      </c>
      <c r="T6" s="203"/>
      <c r="U6" s="168"/>
      <c r="V6" s="168"/>
      <c r="W6" s="168"/>
      <c r="X6" s="168"/>
      <c r="Y6" s="168"/>
      <c r="Z6" s="168"/>
      <c r="AA6" s="168"/>
      <c r="AB6" s="168"/>
      <c r="AC6" s="168"/>
      <c r="AD6" s="168"/>
      <c r="AE6" s="168"/>
      <c r="AF6" s="168"/>
      <c r="AG6" s="168"/>
      <c r="AH6" s="168"/>
      <c r="AI6" s="168"/>
      <c r="AJ6" s="168"/>
      <c r="AK6" s="168"/>
      <c r="AL6" s="168"/>
      <c r="AM6" s="168"/>
      <c r="AN6" s="168"/>
      <c r="AO6" s="168"/>
      <c r="AP6" s="168"/>
      <c r="AQ6" s="168"/>
      <c r="AR6" s="168"/>
      <c r="AS6" s="168"/>
      <c r="AT6" s="168"/>
      <c r="AU6" s="168"/>
      <c r="AV6" s="168"/>
      <c r="AW6" s="168"/>
      <c r="AX6" s="168"/>
      <c r="AY6" s="168"/>
      <c r="AZ6" s="168"/>
      <c r="BA6" s="168"/>
      <c r="BB6" s="168"/>
      <c r="BC6" s="168"/>
      <c r="BD6" s="168"/>
      <c r="BE6" s="168"/>
      <c r="BF6" s="168"/>
      <c r="BG6" s="168"/>
      <c r="BH6" s="168"/>
      <c r="BI6" s="168"/>
      <c r="BJ6" s="168"/>
      <c r="BK6" s="168"/>
      <c r="BL6" s="168"/>
      <c r="BM6" s="168"/>
      <c r="BN6" s="168"/>
      <c r="BO6" s="168"/>
      <c r="BP6" s="168"/>
      <c r="BQ6" s="168"/>
      <c r="BR6" s="168"/>
      <c r="BS6" s="168"/>
      <c r="BT6" s="168"/>
      <c r="BU6" s="168"/>
      <c r="BV6" s="168"/>
      <c r="BW6" s="168"/>
      <c r="BX6" s="168"/>
      <c r="BY6" s="168"/>
      <c r="BZ6" s="168"/>
      <c r="CA6" s="168"/>
      <c r="CB6" s="168"/>
      <c r="CC6" s="168"/>
      <c r="CD6" s="168"/>
      <c r="CE6" s="168"/>
      <c r="CF6" s="168"/>
      <c r="CG6" s="168"/>
      <c r="CH6" s="168"/>
      <c r="CI6" s="168"/>
      <c r="CJ6" s="168"/>
      <c r="CK6" s="168"/>
      <c r="CL6" s="168"/>
      <c r="CM6" s="168"/>
      <c r="CN6" s="168"/>
      <c r="CO6" s="168"/>
      <c r="CP6" s="168"/>
      <c r="CQ6" s="168"/>
      <c r="CR6" s="168"/>
      <c r="CS6" s="168"/>
      <c r="CT6" s="168"/>
      <c r="CU6" s="168"/>
      <c r="CV6" s="168"/>
      <c r="CW6" s="168"/>
      <c r="CX6" s="168"/>
      <c r="CY6" s="168"/>
      <c r="CZ6" s="168"/>
      <c r="DA6" s="168"/>
      <c r="DB6" s="168"/>
      <c r="DC6" s="168"/>
      <c r="DD6" s="168"/>
      <c r="DE6" s="168"/>
      <c r="DF6" s="168"/>
      <c r="DG6" s="168"/>
      <c r="DH6" s="168"/>
      <c r="DI6" s="168"/>
      <c r="DJ6" s="168"/>
      <c r="DK6" s="168"/>
      <c r="DL6" s="168"/>
      <c r="DM6" s="168"/>
      <c r="DN6" s="168"/>
      <c r="DO6" s="168"/>
      <c r="DP6" s="168"/>
      <c r="DQ6" s="168"/>
      <c r="DR6" s="168"/>
      <c r="DS6" s="168"/>
      <c r="DT6" s="168"/>
      <c r="DU6" s="168"/>
      <c r="DV6" s="168"/>
      <c r="DW6" s="168"/>
      <c r="DX6" s="168"/>
      <c r="DY6" s="168"/>
      <c r="DZ6" s="168"/>
      <c r="EA6" s="168"/>
      <c r="EB6" s="168"/>
      <c r="EC6" s="168"/>
      <c r="ED6" s="168"/>
      <c r="EE6" s="168"/>
      <c r="EF6" s="168"/>
      <c r="EG6" s="168"/>
      <c r="EH6" s="168"/>
      <c r="EI6" s="168"/>
      <c r="EJ6" s="168"/>
      <c r="EK6" s="168"/>
      <c r="EL6" s="168"/>
      <c r="EM6" s="168"/>
      <c r="EN6" s="168"/>
      <c r="EO6" s="168"/>
      <c r="EP6" s="168"/>
      <c r="EQ6" s="168"/>
      <c r="ER6" s="168"/>
      <c r="ES6" s="168"/>
      <c r="ET6" s="168"/>
      <c r="EU6" s="168"/>
      <c r="EV6" s="168"/>
      <c r="EW6" s="168"/>
      <c r="EX6" s="168"/>
      <c r="EY6" s="168"/>
      <c r="EZ6" s="168"/>
      <c r="FA6" s="168"/>
      <c r="FB6" s="168"/>
      <c r="FC6" s="168"/>
      <c r="FD6" s="168"/>
      <c r="FE6" s="168"/>
      <c r="FF6" s="168"/>
      <c r="FG6" s="168"/>
      <c r="FH6" s="168"/>
      <c r="FI6" s="168"/>
      <c r="FJ6" s="168"/>
      <c r="FK6" s="168"/>
      <c r="FL6" s="168"/>
      <c r="FM6" s="168"/>
      <c r="FN6" s="168"/>
      <c r="FO6" s="168"/>
      <c r="FP6" s="168"/>
      <c r="FQ6" s="168"/>
      <c r="FR6" s="168"/>
      <c r="FS6" s="168"/>
      <c r="FT6" s="168"/>
      <c r="FU6" s="168"/>
      <c r="FV6" s="168"/>
      <c r="FW6" s="168"/>
      <c r="FX6" s="168"/>
      <c r="FY6" s="168"/>
      <c r="FZ6" s="168"/>
      <c r="GA6" s="168"/>
      <c r="GB6" s="168"/>
      <c r="GC6" s="168"/>
      <c r="GD6" s="168"/>
      <c r="GE6" s="168"/>
      <c r="GF6" s="168"/>
      <c r="GG6" s="168"/>
      <c r="GH6" s="168"/>
      <c r="GI6" s="168"/>
      <c r="GJ6" s="168"/>
      <c r="GK6" s="168"/>
      <c r="GL6" s="168"/>
      <c r="GM6" s="168"/>
      <c r="GN6" s="168"/>
      <c r="GO6" s="168"/>
      <c r="GP6" s="168"/>
      <c r="GQ6" s="168"/>
      <c r="GR6" s="168"/>
      <c r="GS6" s="168"/>
      <c r="GT6" s="168"/>
      <c r="GU6" s="168"/>
      <c r="GV6" s="168"/>
      <c r="GW6" s="168"/>
      <c r="GX6" s="168"/>
      <c r="GY6" s="168"/>
      <c r="GZ6" s="168"/>
      <c r="HA6" s="168"/>
      <c r="HB6" s="168"/>
      <c r="HC6" s="168"/>
      <c r="HD6" s="168"/>
      <c r="HE6" s="168"/>
      <c r="HF6" s="168"/>
      <c r="HG6" s="168"/>
      <c r="HH6" s="168"/>
      <c r="HI6" s="168"/>
      <c r="HJ6" s="168"/>
      <c r="HK6" s="168"/>
      <c r="HL6" s="168"/>
      <c r="HM6" s="168"/>
      <c r="HN6" s="168"/>
      <c r="HO6" s="168"/>
      <c r="HP6" s="168"/>
      <c r="HQ6" s="168"/>
      <c r="HR6" s="168"/>
      <c r="HS6" s="168"/>
      <c r="HT6" s="168"/>
      <c r="HU6" s="168"/>
      <c r="HV6" s="168"/>
      <c r="HW6" s="168"/>
      <c r="HX6" s="168"/>
      <c r="HY6" s="168"/>
      <c r="HZ6" s="168"/>
      <c r="IA6" s="168"/>
      <c r="IB6" s="168"/>
      <c r="IC6" s="168"/>
      <c r="ID6" s="168"/>
      <c r="IE6" s="168"/>
      <c r="IF6" s="168"/>
      <c r="IG6" s="168"/>
      <c r="IH6" s="168"/>
      <c r="II6" s="168"/>
      <c r="IJ6" s="168"/>
      <c r="IK6" s="168"/>
      <c r="IL6" s="168"/>
      <c r="IM6" s="168"/>
      <c r="IN6" s="168"/>
      <c r="IO6" s="168"/>
      <c r="IP6" s="168"/>
      <c r="IQ6" s="168"/>
      <c r="IR6" s="168"/>
      <c r="IS6" s="168"/>
      <c r="IT6" s="168"/>
      <c r="IU6" s="168"/>
      <c r="IV6" s="168"/>
      <c r="IW6" s="168"/>
      <c r="IX6" s="168"/>
      <c r="IY6" s="168"/>
      <c r="IZ6" s="168"/>
      <c r="JA6" s="168"/>
      <c r="JB6" s="168"/>
      <c r="JC6" s="168"/>
      <c r="JD6" s="168"/>
      <c r="JE6" s="168"/>
      <c r="JF6" s="168"/>
      <c r="JG6" s="168"/>
      <c r="JH6" s="168"/>
      <c r="JI6" s="168"/>
      <c r="JJ6" s="168"/>
      <c r="JK6" s="168"/>
      <c r="JL6" s="168"/>
      <c r="JM6" s="168"/>
      <c r="JN6" s="168"/>
      <c r="JO6" s="168"/>
      <c r="JP6" s="168"/>
      <c r="JQ6" s="168"/>
      <c r="JR6" s="168"/>
      <c r="JS6" s="168"/>
      <c r="JT6" s="168"/>
      <c r="JU6" s="168"/>
      <c r="JV6" s="168"/>
      <c r="JW6" s="168"/>
      <c r="JX6" s="168"/>
      <c r="JY6" s="168"/>
      <c r="JZ6" s="168"/>
      <c r="KA6" s="168"/>
      <c r="KB6" s="168"/>
      <c r="KC6" s="168"/>
      <c r="KD6" s="168"/>
      <c r="KE6" s="168"/>
      <c r="KF6" s="168"/>
      <c r="KG6" s="168"/>
      <c r="KH6" s="168"/>
      <c r="KI6" s="168"/>
      <c r="KJ6" s="168"/>
      <c r="KK6" s="168"/>
      <c r="KL6" s="168"/>
      <c r="KM6" s="168"/>
      <c r="KN6" s="168"/>
      <c r="KO6" s="168"/>
      <c r="KP6" s="168"/>
      <c r="KQ6" s="168"/>
      <c r="KR6" s="168"/>
      <c r="KS6" s="168"/>
      <c r="KT6" s="168"/>
      <c r="KU6" s="168"/>
      <c r="KV6" s="168"/>
      <c r="KW6" s="168"/>
      <c r="KX6" s="168"/>
      <c r="KY6" s="168"/>
      <c r="KZ6" s="168"/>
      <c r="LA6" s="168"/>
      <c r="LB6" s="168"/>
      <c r="LC6" s="168"/>
      <c r="LD6" s="168"/>
      <c r="LE6" s="168"/>
      <c r="LF6" s="168"/>
      <c r="LG6" s="168"/>
      <c r="LH6" s="168"/>
      <c r="LI6" s="168"/>
      <c r="LJ6" s="168"/>
      <c r="LK6" s="168"/>
      <c r="LL6" s="168"/>
      <c r="LM6" s="168"/>
      <c r="LN6" s="168"/>
      <c r="LO6" s="168"/>
      <c r="LP6" s="168"/>
      <c r="LQ6" s="168"/>
      <c r="LR6" s="168"/>
      <c r="LS6" s="168"/>
      <c r="LT6" s="168"/>
      <c r="LU6" s="168"/>
      <c r="LV6" s="168"/>
      <c r="LW6" s="168"/>
      <c r="LX6" s="168"/>
      <c r="LY6" s="168"/>
      <c r="LZ6" s="168"/>
      <c r="MA6" s="168"/>
      <c r="MB6" s="168"/>
      <c r="MC6" s="168"/>
      <c r="MD6" s="168"/>
      <c r="ME6" s="168"/>
      <c r="MF6" s="168"/>
      <c r="MG6" s="168"/>
      <c r="MH6" s="168"/>
      <c r="MI6" s="168"/>
      <c r="MJ6" s="168"/>
      <c r="MK6" s="168"/>
      <c r="ML6" s="168"/>
      <c r="MM6" s="168"/>
      <c r="MN6" s="168"/>
      <c r="MO6" s="168"/>
      <c r="MP6" s="168"/>
      <c r="MQ6" s="168"/>
      <c r="MR6" s="168"/>
      <c r="MS6" s="168"/>
      <c r="MT6" s="168"/>
      <c r="MU6" s="168"/>
      <c r="MV6" s="168"/>
      <c r="MW6" s="168"/>
      <c r="MX6" s="168"/>
      <c r="MY6" s="168"/>
      <c r="MZ6" s="168"/>
      <c r="NA6" s="168"/>
      <c r="NB6" s="168"/>
      <c r="NC6" s="168"/>
      <c r="ND6" s="168"/>
      <c r="NE6" s="168"/>
      <c r="NF6" s="168"/>
      <c r="NG6" s="168"/>
      <c r="NH6" s="168"/>
      <c r="NI6" s="168"/>
      <c r="NJ6" s="168"/>
      <c r="NK6" s="168"/>
      <c r="NL6" s="168"/>
      <c r="NM6" s="168"/>
      <c r="NN6" s="168"/>
      <c r="NO6" s="168"/>
      <c r="NP6" s="168"/>
      <c r="NQ6" s="168"/>
      <c r="NR6" s="168"/>
      <c r="NS6" s="168"/>
      <c r="NT6" s="168"/>
      <c r="NU6" s="168"/>
      <c r="NV6" s="168"/>
      <c r="NW6" s="168"/>
      <c r="NX6" s="168"/>
      <c r="NY6" s="168"/>
      <c r="NZ6" s="168"/>
      <c r="OA6" s="168"/>
      <c r="OB6" s="168"/>
      <c r="OC6" s="168"/>
      <c r="OD6" s="168"/>
      <c r="OE6" s="168"/>
      <c r="OF6" s="168"/>
      <c r="OG6" s="168"/>
      <c r="OH6" s="168"/>
      <c r="OI6" s="168"/>
      <c r="OJ6" s="168"/>
      <c r="OK6" s="168"/>
      <c r="OL6" s="168"/>
      <c r="OM6" s="168"/>
      <c r="ON6" s="168"/>
      <c r="OO6" s="168"/>
      <c r="OP6" s="168"/>
      <c r="OQ6" s="168"/>
      <c r="OR6" s="168"/>
      <c r="OS6" s="168"/>
      <c r="OT6" s="168"/>
      <c r="OU6" s="168"/>
      <c r="OV6" s="168"/>
      <c r="OW6" s="168"/>
      <c r="OX6" s="168"/>
      <c r="OY6" s="168"/>
      <c r="OZ6" s="168"/>
      <c r="PA6" s="168"/>
      <c r="PB6" s="168"/>
      <c r="PC6" s="168"/>
      <c r="PD6" s="168"/>
      <c r="PE6" s="168"/>
      <c r="PF6" s="168"/>
      <c r="PG6" s="168"/>
      <c r="PH6" s="168"/>
      <c r="PI6" s="168"/>
      <c r="PJ6" s="168"/>
      <c r="PK6" s="168"/>
      <c r="PL6" s="168"/>
      <c r="PM6" s="168"/>
      <c r="PN6" s="168"/>
      <c r="PO6" s="168"/>
      <c r="PP6" s="168"/>
      <c r="PQ6" s="168"/>
      <c r="PR6" s="168"/>
      <c r="PS6" s="168"/>
      <c r="PT6" s="168"/>
      <c r="PU6" s="168"/>
      <c r="PV6" s="168"/>
      <c r="PW6" s="168"/>
      <c r="PX6" s="168"/>
      <c r="PY6" s="168"/>
      <c r="PZ6" s="168"/>
      <c r="QA6" s="168"/>
      <c r="QB6" s="168"/>
      <c r="QC6" s="168"/>
      <c r="QD6" s="168"/>
      <c r="QE6" s="168"/>
      <c r="QF6" s="168"/>
      <c r="QG6" s="168"/>
      <c r="QH6" s="168"/>
      <c r="QI6" s="168"/>
      <c r="QJ6" s="168"/>
      <c r="QK6" s="168"/>
      <c r="QL6" s="168"/>
      <c r="QM6" s="168"/>
      <c r="QN6" s="168"/>
      <c r="QO6" s="168"/>
      <c r="QP6" s="168"/>
      <c r="QQ6" s="168"/>
      <c r="QR6" s="168"/>
      <c r="QS6" s="168"/>
      <c r="QT6" s="168"/>
      <c r="QU6" s="168"/>
      <c r="QV6" s="168"/>
      <c r="QW6" s="168"/>
      <c r="QX6" s="168"/>
      <c r="QY6" s="168"/>
      <c r="QZ6" s="168"/>
      <c r="RA6" s="168"/>
      <c r="RB6" s="168"/>
      <c r="RC6" s="168"/>
      <c r="RD6" s="168"/>
      <c r="RE6" s="168"/>
      <c r="RF6" s="168"/>
      <c r="RG6" s="168"/>
      <c r="RH6" s="168"/>
      <c r="RI6" s="168"/>
      <c r="RJ6" s="168"/>
      <c r="RK6" s="168"/>
      <c r="RL6" s="168"/>
      <c r="RM6" s="168"/>
      <c r="RN6" s="168"/>
      <c r="RO6" s="168"/>
      <c r="RP6" s="168"/>
      <c r="RQ6" s="168"/>
      <c r="RR6" s="168"/>
      <c r="RS6" s="168"/>
      <c r="RT6" s="168"/>
      <c r="RU6" s="168"/>
      <c r="RV6" s="168"/>
      <c r="RW6" s="168"/>
      <c r="RX6" s="168"/>
      <c r="RY6" s="168"/>
      <c r="RZ6" s="168"/>
      <c r="SA6" s="168"/>
      <c r="SB6" s="168"/>
      <c r="SC6" s="168"/>
      <c r="SD6" s="168"/>
      <c r="SE6" s="168"/>
      <c r="SF6" s="168"/>
      <c r="SG6" s="168"/>
      <c r="SH6" s="168"/>
      <c r="SI6" s="168"/>
      <c r="SJ6" s="168"/>
      <c r="SK6" s="168"/>
      <c r="SL6" s="168"/>
      <c r="SM6" s="168"/>
      <c r="SN6" s="168"/>
      <c r="SO6" s="168"/>
      <c r="SP6" s="168"/>
      <c r="SQ6" s="168"/>
      <c r="SR6" s="168"/>
      <c r="SS6" s="168"/>
      <c r="ST6" s="168"/>
      <c r="SU6" s="168"/>
      <c r="SV6" s="168"/>
      <c r="SW6" s="168"/>
      <c r="SX6" s="168"/>
      <c r="SY6" s="168"/>
      <c r="SZ6" s="168"/>
      <c r="TA6" s="168"/>
      <c r="TB6" s="168"/>
      <c r="TC6" s="168"/>
      <c r="TD6" s="168"/>
      <c r="TE6" s="168"/>
      <c r="TF6" s="168"/>
      <c r="TG6" s="168"/>
      <c r="TH6" s="168"/>
      <c r="TI6" s="168"/>
      <c r="TJ6" s="168"/>
      <c r="TK6" s="168"/>
      <c r="TL6" s="168"/>
      <c r="TM6" s="168"/>
      <c r="TN6" s="168"/>
      <c r="TO6" s="168"/>
      <c r="TP6" s="168"/>
      <c r="TQ6" s="168"/>
      <c r="TR6" s="168"/>
      <c r="TS6" s="168"/>
      <c r="TT6" s="168"/>
      <c r="TU6" s="168"/>
      <c r="TV6" s="168"/>
      <c r="TW6" s="168"/>
      <c r="TX6" s="168"/>
      <c r="TY6" s="168"/>
      <c r="TZ6" s="168"/>
      <c r="UA6" s="168"/>
      <c r="UB6" s="168"/>
      <c r="UC6" s="168"/>
      <c r="UD6" s="168"/>
      <c r="UE6" s="168"/>
      <c r="UF6" s="168"/>
      <c r="UG6" s="168"/>
      <c r="UH6" s="168"/>
      <c r="UI6" s="168"/>
      <c r="UJ6" s="168"/>
      <c r="UK6" s="168"/>
      <c r="UL6" s="168"/>
      <c r="UM6" s="168"/>
      <c r="UN6" s="168"/>
      <c r="UO6" s="168"/>
      <c r="UP6" s="168"/>
      <c r="UQ6" s="168"/>
      <c r="UR6" s="168"/>
      <c r="US6" s="168"/>
      <c r="UT6" s="168"/>
      <c r="UU6" s="168"/>
      <c r="UV6" s="168"/>
      <c r="UW6" s="168"/>
      <c r="UX6" s="168"/>
      <c r="UY6" s="168"/>
      <c r="UZ6" s="168"/>
      <c r="VA6" s="168"/>
      <c r="VB6" s="168"/>
      <c r="VC6" s="168"/>
      <c r="VD6" s="168"/>
      <c r="VE6" s="168"/>
      <c r="VF6" s="168"/>
      <c r="VG6" s="168"/>
      <c r="VH6" s="168"/>
      <c r="VI6" s="168"/>
      <c r="VJ6" s="168"/>
      <c r="VK6" s="168"/>
      <c r="VL6" s="168"/>
      <c r="VM6" s="168"/>
      <c r="VN6" s="168"/>
      <c r="VO6" s="168"/>
      <c r="VP6" s="168"/>
      <c r="VQ6" s="168"/>
      <c r="VR6" s="168"/>
      <c r="VS6" s="168"/>
      <c r="VT6" s="168"/>
      <c r="VU6" s="168"/>
      <c r="VV6" s="168"/>
      <c r="VW6" s="168"/>
      <c r="VX6" s="168"/>
      <c r="VY6" s="168"/>
      <c r="VZ6" s="168"/>
      <c r="WA6" s="168"/>
      <c r="WB6" s="168"/>
      <c r="WC6" s="168"/>
      <c r="WD6" s="168"/>
      <c r="WE6" s="168"/>
      <c r="WF6" s="168"/>
      <c r="WG6" s="168"/>
      <c r="WH6" s="168"/>
      <c r="WI6" s="168"/>
      <c r="WJ6" s="168"/>
      <c r="WK6" s="168"/>
      <c r="WL6" s="168"/>
      <c r="WM6" s="168"/>
      <c r="WN6" s="168"/>
      <c r="WO6" s="168"/>
      <c r="WP6" s="168"/>
      <c r="WQ6" s="168"/>
      <c r="WR6" s="168"/>
      <c r="WS6" s="168"/>
      <c r="WT6" s="168"/>
      <c r="WU6" s="168"/>
      <c r="WV6" s="168"/>
      <c r="WW6" s="168"/>
      <c r="WX6" s="168"/>
      <c r="WY6" s="168"/>
      <c r="WZ6" s="168"/>
      <c r="XA6" s="168"/>
      <c r="XB6" s="168"/>
      <c r="XC6" s="168"/>
      <c r="XD6" s="168"/>
      <c r="XE6" s="168"/>
      <c r="XF6" s="168"/>
      <c r="XG6" s="168"/>
      <c r="XH6" s="168"/>
      <c r="XI6" s="168"/>
      <c r="XJ6" s="168"/>
      <c r="XK6" s="168"/>
      <c r="XL6" s="168"/>
      <c r="XM6" s="168"/>
      <c r="XN6" s="168"/>
      <c r="XO6" s="168"/>
      <c r="XP6" s="168"/>
      <c r="XQ6" s="168"/>
      <c r="XR6" s="168"/>
      <c r="XS6" s="168"/>
      <c r="XT6" s="168"/>
      <c r="XU6" s="168"/>
      <c r="XV6" s="168"/>
      <c r="XW6" s="168"/>
      <c r="XX6" s="168"/>
      <c r="XY6" s="168"/>
      <c r="XZ6" s="168"/>
      <c r="YA6" s="168"/>
      <c r="YB6" s="168"/>
      <c r="YC6" s="168"/>
      <c r="YD6" s="168"/>
      <c r="YE6" s="168"/>
      <c r="YF6" s="168"/>
      <c r="YG6" s="168"/>
      <c r="YH6" s="168"/>
      <c r="YI6" s="168"/>
      <c r="YJ6" s="168"/>
      <c r="YK6" s="168"/>
      <c r="YL6" s="168"/>
      <c r="YM6" s="168"/>
      <c r="YN6" s="168"/>
      <c r="YO6" s="168"/>
      <c r="YP6" s="168"/>
      <c r="YQ6" s="168"/>
      <c r="YR6" s="168"/>
      <c r="YS6" s="168"/>
      <c r="YT6" s="168"/>
      <c r="YU6" s="168"/>
      <c r="YV6" s="168"/>
      <c r="YW6" s="168"/>
      <c r="YX6" s="168"/>
      <c r="YY6" s="168"/>
      <c r="YZ6" s="168"/>
      <c r="ZA6" s="168"/>
      <c r="ZB6" s="168"/>
      <c r="ZC6" s="168"/>
      <c r="ZD6" s="168"/>
      <c r="ZE6" s="168"/>
      <c r="ZF6" s="168"/>
      <c r="ZG6" s="168"/>
      <c r="ZH6" s="168"/>
      <c r="ZI6" s="168"/>
      <c r="ZJ6" s="168"/>
      <c r="ZK6" s="168"/>
      <c r="ZL6" s="168"/>
      <c r="ZM6" s="168"/>
      <c r="ZN6" s="168"/>
      <c r="ZO6" s="168"/>
      <c r="ZP6" s="168"/>
      <c r="ZQ6" s="168"/>
      <c r="ZR6" s="168"/>
      <c r="ZS6" s="168"/>
      <c r="ZT6" s="168"/>
      <c r="ZU6" s="168"/>
      <c r="ZV6" s="168"/>
      <c r="ZW6" s="168"/>
      <c r="ZX6" s="168"/>
      <c r="ZY6" s="168"/>
      <c r="ZZ6" s="168"/>
      <c r="AAA6" s="168"/>
      <c r="AAB6" s="168"/>
      <c r="AAC6" s="168"/>
      <c r="AAD6" s="168"/>
      <c r="AAE6" s="168"/>
      <c r="AAF6" s="168"/>
      <c r="AAG6" s="168"/>
      <c r="AAH6" s="168"/>
      <c r="AAI6" s="168"/>
      <c r="AAJ6" s="168"/>
      <c r="AAK6" s="168"/>
      <c r="AAL6" s="168"/>
      <c r="AAM6" s="168"/>
      <c r="AAN6" s="168"/>
      <c r="AAO6" s="168"/>
      <c r="AAP6" s="168"/>
      <c r="AAQ6" s="168"/>
      <c r="AAR6" s="168"/>
      <c r="AAS6" s="168"/>
      <c r="AAT6" s="168"/>
      <c r="AAU6" s="168"/>
      <c r="AAV6" s="168"/>
      <c r="AAW6" s="168"/>
      <c r="AAX6" s="168"/>
      <c r="AAY6" s="168"/>
      <c r="AAZ6" s="168"/>
      <c r="ABA6" s="168"/>
      <c r="ABB6" s="168"/>
      <c r="ABC6" s="168"/>
      <c r="ABD6" s="168"/>
      <c r="ABE6" s="168"/>
      <c r="ABF6" s="168"/>
      <c r="ABG6" s="168"/>
      <c r="ABH6" s="168"/>
      <c r="ABI6" s="168"/>
      <c r="ABJ6" s="168"/>
      <c r="ABK6" s="168"/>
      <c r="ABL6" s="168"/>
      <c r="ABM6" s="168"/>
      <c r="ABN6" s="168"/>
      <c r="ABO6" s="168"/>
      <c r="ABP6" s="168"/>
      <c r="ABQ6" s="168"/>
      <c r="ABR6" s="168"/>
      <c r="ABS6" s="168"/>
      <c r="ABT6" s="168"/>
      <c r="ABU6" s="168"/>
      <c r="ABV6" s="168"/>
      <c r="ABW6" s="168"/>
      <c r="ABX6" s="168"/>
      <c r="ABY6" s="168"/>
      <c r="ABZ6" s="168"/>
      <c r="ACA6" s="168"/>
      <c r="ACB6" s="168"/>
      <c r="ACC6" s="168"/>
      <c r="ACD6" s="168"/>
      <c r="ACE6" s="168"/>
      <c r="ACF6" s="168"/>
      <c r="ACG6" s="168"/>
      <c r="ACH6" s="168"/>
      <c r="ACI6" s="168"/>
      <c r="ACJ6" s="168"/>
      <c r="ACK6" s="168"/>
      <c r="ACL6" s="168"/>
      <c r="ACM6" s="168"/>
      <c r="ACN6" s="168"/>
      <c r="ACO6" s="168"/>
      <c r="ACP6" s="168"/>
      <c r="ACQ6" s="168"/>
      <c r="ACR6" s="168"/>
      <c r="ACS6" s="168"/>
      <c r="ACT6" s="168"/>
      <c r="ACU6" s="168"/>
      <c r="ACV6" s="168"/>
      <c r="ACW6" s="168"/>
      <c r="ACX6" s="168"/>
      <c r="ACY6" s="168"/>
      <c r="ACZ6" s="168"/>
      <c r="ADA6" s="168"/>
      <c r="ADB6" s="168"/>
      <c r="ADC6" s="168"/>
      <c r="ADD6" s="168"/>
      <c r="ADE6" s="168"/>
      <c r="ADF6" s="168"/>
      <c r="ADG6" s="168"/>
      <c r="ADH6" s="168"/>
      <c r="ADI6" s="168"/>
      <c r="ADJ6" s="168"/>
      <c r="ADK6" s="168"/>
      <c r="ADL6" s="168"/>
      <c r="ADM6" s="168"/>
      <c r="ADN6" s="168"/>
      <c r="ADO6" s="168"/>
      <c r="ADP6" s="168"/>
      <c r="ADQ6" s="168"/>
      <c r="ADR6" s="168"/>
      <c r="ADS6" s="168"/>
      <c r="ADT6" s="168"/>
      <c r="ADU6" s="168"/>
      <c r="ADV6" s="168"/>
      <c r="ADW6" s="168"/>
      <c r="ADX6" s="168"/>
      <c r="ADY6" s="168"/>
      <c r="ADZ6" s="168"/>
      <c r="AEA6" s="168"/>
      <c r="AEB6" s="168"/>
      <c r="AEC6" s="168"/>
      <c r="AED6" s="168"/>
      <c r="AEE6" s="168"/>
      <c r="AEF6" s="168"/>
      <c r="AEG6" s="168"/>
      <c r="AEH6" s="168"/>
      <c r="AEI6" s="168"/>
      <c r="AEJ6" s="168"/>
      <c r="AEK6" s="168"/>
      <c r="AEL6" s="168"/>
      <c r="AEM6" s="168"/>
      <c r="AEN6" s="168"/>
      <c r="AEO6" s="168"/>
      <c r="AEP6" s="168"/>
      <c r="AEQ6" s="168"/>
      <c r="AER6" s="168"/>
      <c r="AES6" s="168"/>
      <c r="AET6" s="168"/>
      <c r="AEU6" s="168"/>
      <c r="AEV6" s="168"/>
      <c r="AEW6" s="168"/>
      <c r="AEX6" s="168"/>
      <c r="AEY6" s="168"/>
      <c r="AEZ6" s="168"/>
      <c r="AFA6" s="168"/>
      <c r="AFB6" s="168"/>
      <c r="AFC6" s="168"/>
      <c r="AFD6" s="168"/>
      <c r="AFE6" s="168"/>
      <c r="AFF6" s="168"/>
      <c r="AFG6" s="168"/>
      <c r="AFH6" s="168"/>
      <c r="AFI6" s="168"/>
      <c r="AFJ6" s="168"/>
      <c r="AFK6" s="168"/>
      <c r="AFL6" s="168"/>
      <c r="AFM6" s="168"/>
      <c r="AFN6" s="168"/>
      <c r="AFO6" s="168"/>
      <c r="AFP6" s="168"/>
      <c r="AFQ6" s="168"/>
      <c r="AFR6" s="168"/>
      <c r="AFS6" s="168"/>
      <c r="AFT6" s="168"/>
      <c r="AFU6" s="168"/>
      <c r="AFV6" s="168"/>
      <c r="AFW6" s="168"/>
      <c r="AFX6" s="168"/>
      <c r="AFY6" s="168"/>
      <c r="AFZ6" s="168"/>
      <c r="AGA6" s="168"/>
      <c r="AGB6" s="168"/>
      <c r="AGC6" s="168"/>
      <c r="AGD6" s="168"/>
      <c r="AGE6" s="168"/>
      <c r="AGF6" s="168"/>
      <c r="AGG6" s="168"/>
      <c r="AGH6" s="168"/>
      <c r="AGI6" s="168"/>
      <c r="AGJ6" s="168"/>
      <c r="AGK6" s="168"/>
      <c r="AGL6" s="168"/>
      <c r="AGM6" s="168"/>
      <c r="AGN6" s="168"/>
      <c r="AGO6" s="168"/>
      <c r="AGP6" s="168"/>
      <c r="AGQ6" s="168"/>
      <c r="AGR6" s="168"/>
      <c r="AGS6" s="168"/>
      <c r="AGT6" s="168"/>
      <c r="AGU6" s="168"/>
      <c r="AGV6" s="168"/>
      <c r="AGW6" s="168"/>
      <c r="AGX6" s="168"/>
      <c r="AGY6" s="168"/>
      <c r="AGZ6" s="168"/>
      <c r="AHA6" s="168"/>
      <c r="AHB6" s="168"/>
      <c r="AHC6" s="168"/>
      <c r="AHD6" s="168"/>
      <c r="AHE6" s="168"/>
      <c r="AHF6" s="168"/>
      <c r="AHG6" s="168"/>
      <c r="AHH6" s="168"/>
      <c r="AHI6" s="168"/>
      <c r="AHJ6" s="168"/>
      <c r="AHK6" s="168"/>
      <c r="AHL6" s="168"/>
      <c r="AHM6" s="168"/>
      <c r="AHN6" s="168"/>
      <c r="AHO6" s="168"/>
      <c r="AHP6" s="168"/>
      <c r="AHQ6" s="168"/>
      <c r="AHR6" s="168"/>
      <c r="AHS6" s="168"/>
      <c r="AHT6" s="168"/>
      <c r="AHU6" s="168"/>
      <c r="AHV6" s="168"/>
      <c r="AHW6" s="168"/>
      <c r="AHX6" s="168"/>
      <c r="AHY6" s="168"/>
      <c r="AHZ6" s="168"/>
      <c r="AIA6" s="168"/>
      <c r="AIB6" s="168"/>
      <c r="AIC6" s="168"/>
      <c r="AID6" s="168"/>
      <c r="AIE6" s="168"/>
      <c r="AIF6" s="168"/>
      <c r="AIG6" s="168"/>
      <c r="AIH6" s="168"/>
      <c r="AII6" s="168"/>
      <c r="AIJ6" s="168"/>
      <c r="AIK6" s="168"/>
      <c r="AIL6" s="168"/>
      <c r="AIM6" s="168"/>
      <c r="AIN6" s="168"/>
      <c r="AIO6" s="168"/>
      <c r="AIP6" s="168"/>
      <c r="AIQ6" s="168"/>
      <c r="AIR6" s="168"/>
      <c r="AIS6" s="168"/>
      <c r="AIT6" s="168"/>
      <c r="AIU6" s="168"/>
      <c r="AIV6" s="168"/>
      <c r="AIW6" s="168"/>
      <c r="AIX6" s="168"/>
      <c r="AIY6" s="168"/>
      <c r="AIZ6" s="168"/>
      <c r="AJA6" s="168"/>
      <c r="AJB6" s="168"/>
      <c r="AJC6" s="168"/>
      <c r="AJD6" s="168"/>
      <c r="AJE6" s="168"/>
      <c r="AJF6" s="168"/>
      <c r="AJG6" s="168"/>
      <c r="AJH6" s="168"/>
      <c r="AJI6" s="168"/>
      <c r="AJJ6" s="168"/>
      <c r="AJK6" s="168"/>
      <c r="AJL6" s="168"/>
      <c r="AJM6" s="168"/>
      <c r="AJN6" s="168"/>
      <c r="AJO6" s="168"/>
      <c r="AJP6" s="168"/>
      <c r="AJQ6" s="168"/>
      <c r="AJR6" s="168"/>
      <c r="AJS6" s="168"/>
      <c r="AJT6" s="168"/>
      <c r="AJU6" s="168"/>
      <c r="AJV6" s="168"/>
      <c r="AJW6" s="168"/>
      <c r="AJX6" s="168"/>
      <c r="AJY6" s="168"/>
      <c r="AJZ6" s="168"/>
      <c r="AKA6" s="168"/>
      <c r="AKB6" s="168"/>
      <c r="AKC6" s="168"/>
      <c r="AKD6" s="168"/>
      <c r="AKE6" s="168"/>
      <c r="AKF6" s="168"/>
      <c r="AKG6" s="168"/>
      <c r="AKH6" s="168"/>
      <c r="AKI6" s="168"/>
      <c r="AKJ6" s="168"/>
      <c r="AKK6" s="168"/>
      <c r="AKL6" s="168"/>
      <c r="AKM6" s="168"/>
      <c r="AKN6" s="168"/>
      <c r="AKO6" s="168"/>
      <c r="AKP6" s="168"/>
      <c r="AKQ6" s="168"/>
      <c r="AKR6" s="168"/>
      <c r="AKS6" s="168"/>
      <c r="AKT6" s="168"/>
      <c r="AKU6" s="168"/>
      <c r="AKV6" s="168"/>
      <c r="AKW6" s="168"/>
      <c r="AKX6" s="168"/>
      <c r="AKY6" s="168"/>
      <c r="AKZ6" s="168"/>
      <c r="ALA6" s="168"/>
      <c r="ALB6" s="168"/>
      <c r="ALC6" s="168"/>
      <c r="ALD6" s="168"/>
      <c r="ALE6" s="168"/>
      <c r="ALF6" s="168"/>
      <c r="ALG6" s="168"/>
      <c r="ALH6" s="168"/>
      <c r="ALI6" s="168"/>
      <c r="ALJ6" s="168"/>
      <c r="ALK6" s="168"/>
      <c r="ALL6" s="168"/>
      <c r="ALM6" s="168"/>
      <c r="ALN6" s="168"/>
      <c r="ALO6" s="168"/>
      <c r="ALP6" s="168"/>
      <c r="ALQ6" s="168"/>
      <c r="ALR6" s="168"/>
      <c r="ALS6" s="168"/>
      <c r="ALT6" s="168"/>
      <c r="ALU6" s="168"/>
      <c r="ALV6" s="168"/>
      <c r="ALW6" s="168"/>
      <c r="ALX6" s="168"/>
      <c r="ALY6" s="168"/>
      <c r="ALZ6" s="168"/>
      <c r="AMA6" s="168"/>
      <c r="AMB6" s="168"/>
      <c r="AMC6" s="168"/>
      <c r="AMD6" s="168"/>
      <c r="AME6" s="168"/>
      <c r="AMF6" s="168"/>
      <c r="AMG6" s="168"/>
      <c r="AMH6" s="168"/>
      <c r="AMI6" s="168"/>
      <c r="AMJ6" s="168"/>
      <c r="AMK6" s="168"/>
      <c r="AML6" s="168"/>
      <c r="AMM6" s="168"/>
      <c r="AMN6" s="168"/>
      <c r="AMO6" s="168"/>
      <c r="AMP6" s="168"/>
      <c r="AMQ6" s="168"/>
      <c r="AMR6" s="168"/>
      <c r="AMS6" s="168"/>
      <c r="AMT6" s="168"/>
      <c r="AMU6" s="168"/>
      <c r="AMV6" s="168"/>
      <c r="AMW6" s="168"/>
      <c r="AMX6" s="168"/>
      <c r="AMY6" s="168"/>
      <c r="AMZ6" s="168"/>
      <c r="ANA6" s="168"/>
      <c r="ANB6" s="168"/>
      <c r="ANC6" s="168"/>
      <c r="AND6" s="168"/>
      <c r="ANE6" s="168"/>
      <c r="ANF6" s="168"/>
      <c r="ANG6" s="168"/>
      <c r="ANH6" s="168"/>
      <c r="ANI6" s="168"/>
      <c r="ANJ6" s="168"/>
      <c r="ANK6" s="168"/>
      <c r="ANL6" s="168"/>
      <c r="ANM6" s="168"/>
      <c r="ANN6" s="168"/>
      <c r="ANO6" s="168"/>
      <c r="ANP6" s="168"/>
      <c r="ANQ6" s="168"/>
      <c r="ANR6" s="168"/>
      <c r="ANS6" s="168"/>
      <c r="ANT6" s="168"/>
      <c r="ANU6" s="168"/>
      <c r="ANV6" s="168"/>
      <c r="ANW6" s="168"/>
      <c r="ANX6" s="168"/>
      <c r="ANY6" s="168"/>
      <c r="ANZ6" s="168"/>
      <c r="AOA6" s="168"/>
      <c r="AOB6" s="168"/>
      <c r="AOC6" s="168"/>
      <c r="AOD6" s="168"/>
      <c r="AOE6" s="168"/>
      <c r="AOF6" s="168"/>
      <c r="AOG6" s="168"/>
      <c r="AOH6" s="168"/>
      <c r="AOI6" s="168"/>
      <c r="AOJ6" s="168"/>
      <c r="AOK6" s="168"/>
      <c r="AOL6" s="168"/>
      <c r="AOM6" s="168"/>
      <c r="AON6" s="168"/>
      <c r="AOO6" s="168"/>
      <c r="AOP6" s="168"/>
      <c r="AOQ6" s="168"/>
      <c r="AOR6" s="168"/>
      <c r="AOS6" s="168"/>
      <c r="AOT6" s="168"/>
      <c r="AOU6" s="168"/>
      <c r="AOV6" s="168"/>
      <c r="AOW6" s="168"/>
      <c r="AOX6" s="168"/>
      <c r="AOY6" s="168"/>
      <c r="AOZ6" s="168"/>
      <c r="APA6" s="168"/>
      <c r="APB6" s="168"/>
      <c r="APC6" s="168"/>
      <c r="APD6" s="168"/>
      <c r="APE6" s="168"/>
      <c r="APF6" s="168"/>
      <c r="APG6" s="168"/>
      <c r="APH6" s="168"/>
      <c r="API6" s="168"/>
      <c r="APJ6" s="168"/>
      <c r="APK6" s="168"/>
      <c r="APL6" s="168"/>
      <c r="APM6" s="168"/>
      <c r="APN6" s="168"/>
      <c r="APO6" s="168"/>
      <c r="APP6" s="168"/>
      <c r="APQ6" s="168"/>
      <c r="APR6" s="168"/>
      <c r="APS6" s="168"/>
      <c r="APT6" s="168"/>
      <c r="APU6" s="168"/>
      <c r="APV6" s="168"/>
      <c r="APW6" s="168"/>
      <c r="APX6" s="168"/>
      <c r="APY6" s="168"/>
      <c r="APZ6" s="168"/>
      <c r="AQA6" s="168"/>
      <c r="AQB6" s="168"/>
      <c r="AQC6" s="168"/>
      <c r="AQD6" s="168"/>
      <c r="AQE6" s="168"/>
      <c r="AQF6" s="168"/>
      <c r="AQG6" s="168"/>
      <c r="AQH6" s="168"/>
      <c r="AQI6" s="168"/>
      <c r="AQJ6" s="168"/>
      <c r="AQK6" s="168"/>
      <c r="AQL6" s="168"/>
      <c r="AQM6" s="168"/>
      <c r="AQN6" s="168"/>
      <c r="AQO6" s="168"/>
      <c r="AQP6" s="168"/>
      <c r="AQQ6" s="168"/>
      <c r="AQR6" s="168"/>
      <c r="AQS6" s="168"/>
      <c r="AQT6" s="168"/>
      <c r="AQU6" s="168"/>
      <c r="AQV6" s="168"/>
      <c r="AQW6" s="168"/>
      <c r="AQX6" s="168"/>
      <c r="AQY6" s="168"/>
      <c r="AQZ6" s="168"/>
      <c r="ARA6" s="168"/>
      <c r="ARB6" s="168"/>
      <c r="ARC6" s="168"/>
      <c r="ARD6" s="168"/>
      <c r="ARE6" s="168"/>
      <c r="ARF6" s="168"/>
      <c r="ARG6" s="168"/>
      <c r="ARH6" s="168"/>
      <c r="ARI6" s="168"/>
      <c r="ARJ6" s="168"/>
      <c r="ARK6" s="168"/>
      <c r="ARL6" s="168"/>
      <c r="ARM6" s="168"/>
      <c r="ARN6" s="168"/>
      <c r="ARO6" s="168"/>
      <c r="ARP6" s="168"/>
      <c r="ARQ6" s="168"/>
      <c r="ARR6" s="168"/>
      <c r="ARS6" s="168"/>
      <c r="ART6" s="168"/>
      <c r="ARU6" s="168"/>
      <c r="ARV6" s="168"/>
      <c r="ARW6" s="168"/>
      <c r="ARX6" s="168"/>
      <c r="ARY6" s="168"/>
      <c r="ARZ6" s="168"/>
      <c r="ASA6" s="168"/>
      <c r="ASB6" s="168"/>
      <c r="ASC6" s="168"/>
      <c r="ASD6" s="168"/>
      <c r="ASE6" s="168"/>
      <c r="ASF6" s="168"/>
      <c r="ASG6" s="168"/>
      <c r="ASH6" s="168"/>
      <c r="ASI6" s="168"/>
      <c r="ASJ6" s="168"/>
      <c r="ASK6" s="168"/>
      <c r="ASL6" s="168"/>
      <c r="ASM6" s="168"/>
      <c r="ASN6" s="168"/>
      <c r="ASO6" s="168"/>
      <c r="ASP6" s="168"/>
      <c r="ASQ6" s="168"/>
      <c r="ASR6" s="168"/>
      <c r="ASS6" s="168"/>
      <c r="AST6" s="168"/>
      <c r="ASU6" s="168"/>
      <c r="ASV6" s="168"/>
      <c r="ASW6" s="168"/>
      <c r="ASX6" s="168"/>
      <c r="ASY6" s="168"/>
      <c r="ASZ6" s="168"/>
      <c r="ATA6" s="168"/>
      <c r="ATB6" s="168"/>
      <c r="ATC6" s="168"/>
      <c r="ATD6" s="168"/>
      <c r="ATE6" s="168"/>
      <c r="ATF6" s="168"/>
      <c r="ATG6" s="168"/>
      <c r="ATH6" s="168"/>
      <c r="ATI6" s="168"/>
      <c r="ATJ6" s="168"/>
      <c r="ATK6" s="168"/>
      <c r="ATL6" s="168"/>
      <c r="ATM6" s="168"/>
      <c r="ATN6" s="168"/>
      <c r="ATO6" s="168"/>
      <c r="ATP6" s="168"/>
      <c r="ATQ6" s="168"/>
      <c r="ATR6" s="168"/>
      <c r="ATS6" s="168"/>
      <c r="ATT6" s="168"/>
      <c r="ATU6" s="168"/>
      <c r="ATV6" s="168"/>
      <c r="ATW6" s="168"/>
      <c r="ATX6" s="168"/>
      <c r="ATY6" s="168"/>
      <c r="ATZ6" s="168"/>
      <c r="AUA6" s="168"/>
      <c r="AUB6" s="168"/>
      <c r="AUC6" s="168"/>
      <c r="AUD6" s="168"/>
      <c r="AUE6" s="168"/>
      <c r="AUF6" s="168"/>
      <c r="AUG6" s="168"/>
      <c r="AUH6" s="168"/>
      <c r="AUI6" s="168"/>
      <c r="AUJ6" s="168"/>
      <c r="AUK6" s="168"/>
      <c r="AUL6" s="168"/>
      <c r="AUM6" s="168"/>
      <c r="AUN6" s="168"/>
      <c r="AUO6" s="168"/>
      <c r="AUP6" s="168"/>
      <c r="AUQ6" s="168"/>
      <c r="AUR6" s="168"/>
      <c r="AUS6" s="168"/>
      <c r="AUT6" s="168"/>
      <c r="AUU6" s="168"/>
      <c r="AUV6" s="168"/>
      <c r="AUW6" s="168"/>
      <c r="AUX6" s="168"/>
      <c r="AUY6" s="168"/>
      <c r="AUZ6" s="168"/>
      <c r="AVA6" s="168"/>
      <c r="AVB6" s="168"/>
      <c r="AVC6" s="168"/>
      <c r="AVD6" s="168"/>
      <c r="AVE6" s="168"/>
      <c r="AVF6" s="168"/>
      <c r="AVG6" s="168"/>
      <c r="AVH6" s="168"/>
      <c r="AVI6" s="168"/>
      <c r="AVJ6" s="168"/>
      <c r="AVK6" s="168"/>
      <c r="AVL6" s="168"/>
      <c r="AVM6" s="168"/>
      <c r="AVN6" s="168"/>
      <c r="AVO6" s="168"/>
      <c r="AVP6" s="168"/>
      <c r="AVQ6" s="168"/>
      <c r="AVR6" s="168"/>
      <c r="AVS6" s="168"/>
      <c r="AVT6" s="168"/>
      <c r="AVU6" s="168"/>
      <c r="AVV6" s="168"/>
      <c r="AVW6" s="168"/>
      <c r="AVX6" s="168"/>
      <c r="AVY6" s="168"/>
      <c r="AVZ6" s="168"/>
      <c r="AWA6" s="168"/>
      <c r="AWB6" s="168"/>
      <c r="AWC6" s="168"/>
      <c r="AWD6" s="168"/>
      <c r="AWE6" s="168"/>
      <c r="AWF6" s="168"/>
      <c r="AWG6" s="168"/>
      <c r="AWH6" s="168"/>
      <c r="AWI6" s="168"/>
      <c r="AWJ6" s="168"/>
      <c r="AWK6" s="168"/>
      <c r="AWL6" s="168"/>
      <c r="AWM6" s="168"/>
      <c r="AWN6" s="168"/>
      <c r="AWO6" s="168"/>
      <c r="AWP6" s="168"/>
      <c r="AWQ6" s="168"/>
      <c r="AWR6" s="168"/>
      <c r="AWS6" s="168"/>
      <c r="AWT6" s="168"/>
      <c r="AWU6" s="168"/>
      <c r="AWV6" s="168"/>
      <c r="AWW6" s="168"/>
      <c r="AWX6" s="168"/>
      <c r="AWY6" s="168"/>
      <c r="AWZ6" s="168"/>
      <c r="AXA6" s="168"/>
      <c r="AXB6" s="168"/>
      <c r="AXC6" s="168"/>
      <c r="AXD6" s="168"/>
      <c r="AXE6" s="168"/>
      <c r="AXF6" s="168"/>
      <c r="AXG6" s="168"/>
      <c r="AXH6" s="168"/>
      <c r="AXI6" s="168"/>
      <c r="AXJ6" s="168"/>
      <c r="AXK6" s="168"/>
      <c r="AXL6" s="168"/>
      <c r="AXM6" s="168"/>
      <c r="AXN6" s="168"/>
      <c r="AXO6" s="168"/>
      <c r="AXP6" s="168"/>
      <c r="AXQ6" s="168"/>
      <c r="AXR6" s="168"/>
      <c r="AXS6" s="168"/>
      <c r="AXT6" s="168"/>
      <c r="AXU6" s="168"/>
      <c r="AXV6" s="168"/>
      <c r="AXW6" s="168"/>
      <c r="AXX6" s="168"/>
      <c r="AXY6" s="168"/>
      <c r="AXZ6" s="168"/>
      <c r="AYA6" s="168"/>
      <c r="AYB6" s="168"/>
      <c r="AYC6" s="168"/>
      <c r="AYD6" s="168"/>
      <c r="AYE6" s="168"/>
      <c r="AYF6" s="168"/>
      <c r="AYG6" s="168"/>
      <c r="AYH6" s="168"/>
      <c r="AYI6" s="168"/>
      <c r="AYJ6" s="168"/>
      <c r="AYK6" s="168"/>
      <c r="AYL6" s="168"/>
      <c r="AYM6" s="168"/>
      <c r="AYN6" s="168"/>
      <c r="AYO6" s="168"/>
      <c r="AYP6" s="168"/>
      <c r="AYQ6" s="168"/>
      <c r="AYR6" s="168"/>
      <c r="AYS6" s="168"/>
      <c r="AYT6" s="168"/>
      <c r="AYU6" s="168"/>
      <c r="AYV6" s="168"/>
      <c r="AYW6" s="168"/>
      <c r="AYX6" s="168"/>
      <c r="AYY6" s="168"/>
      <c r="AYZ6" s="168"/>
      <c r="AZA6" s="168"/>
      <c r="AZB6" s="168"/>
      <c r="AZC6" s="168"/>
      <c r="AZD6" s="168"/>
      <c r="AZE6" s="168"/>
      <c r="AZF6" s="168"/>
      <c r="AZG6" s="168"/>
      <c r="AZH6" s="168"/>
      <c r="AZI6" s="168"/>
      <c r="AZJ6" s="168"/>
      <c r="AZK6" s="168"/>
      <c r="AZL6" s="168"/>
      <c r="AZM6" s="168"/>
      <c r="AZN6" s="168"/>
      <c r="AZO6" s="168"/>
      <c r="AZP6" s="168"/>
      <c r="AZQ6" s="168"/>
      <c r="AZR6" s="168"/>
      <c r="AZS6" s="168"/>
      <c r="AZT6" s="168"/>
      <c r="AZU6" s="168"/>
      <c r="AZV6" s="168"/>
      <c r="AZW6" s="168"/>
      <c r="AZX6" s="168"/>
      <c r="AZY6" s="168"/>
      <c r="AZZ6" s="168"/>
      <c r="BAA6" s="168"/>
      <c r="BAB6" s="168"/>
      <c r="BAC6" s="168"/>
      <c r="BAD6" s="168"/>
      <c r="BAE6" s="168"/>
      <c r="BAF6" s="168"/>
      <c r="BAG6" s="168"/>
      <c r="BAH6" s="168"/>
      <c r="BAI6" s="168"/>
      <c r="BAJ6" s="168"/>
      <c r="BAK6" s="168"/>
      <c r="BAL6" s="168"/>
      <c r="BAM6" s="168"/>
      <c r="BAN6" s="168"/>
      <c r="BAO6" s="168"/>
      <c r="BAP6" s="168"/>
      <c r="BAQ6" s="168"/>
      <c r="BAR6" s="168"/>
      <c r="BAS6" s="168"/>
      <c r="BAT6" s="168"/>
      <c r="BAU6" s="168"/>
      <c r="BAV6" s="168"/>
      <c r="BAW6" s="168"/>
      <c r="BAX6" s="168"/>
      <c r="BAY6" s="168"/>
      <c r="BAZ6" s="168"/>
      <c r="BBA6" s="168"/>
      <c r="BBB6" s="168"/>
      <c r="BBC6" s="168"/>
      <c r="BBD6" s="168"/>
      <c r="BBE6" s="168"/>
      <c r="BBF6" s="168"/>
      <c r="BBG6" s="168"/>
      <c r="BBH6" s="168"/>
      <c r="BBI6" s="168"/>
      <c r="BBJ6" s="168"/>
      <c r="BBK6" s="168"/>
      <c r="BBL6" s="168"/>
      <c r="BBM6" s="168"/>
      <c r="BBN6" s="168"/>
      <c r="BBO6" s="168"/>
      <c r="BBP6" s="168"/>
      <c r="BBQ6" s="168"/>
      <c r="BBR6" s="168"/>
      <c r="BBS6" s="168"/>
      <c r="BBT6" s="168"/>
      <c r="BBU6" s="168"/>
      <c r="BBV6" s="168"/>
      <c r="BBW6" s="168"/>
      <c r="BBX6" s="168"/>
      <c r="BBY6" s="168"/>
      <c r="BBZ6" s="168"/>
      <c r="BCA6" s="168"/>
      <c r="BCB6" s="168"/>
      <c r="BCC6" s="168"/>
      <c r="BCD6" s="168"/>
      <c r="BCE6" s="168"/>
      <c r="BCF6" s="168"/>
      <c r="BCG6" s="168"/>
      <c r="BCH6" s="168"/>
      <c r="BCI6" s="168"/>
      <c r="BCJ6" s="168"/>
      <c r="BCK6" s="168"/>
      <c r="BCL6" s="168"/>
      <c r="BCM6" s="168"/>
      <c r="BCN6" s="168"/>
      <c r="BCO6" s="168"/>
      <c r="BCP6" s="168"/>
      <c r="BCQ6" s="168"/>
      <c r="BCR6" s="168"/>
      <c r="BCS6" s="168"/>
      <c r="BCT6" s="168"/>
      <c r="BCU6" s="168"/>
      <c r="BCV6" s="168"/>
      <c r="BCW6" s="168"/>
      <c r="BCX6" s="168"/>
      <c r="BCY6" s="168"/>
      <c r="BCZ6" s="168"/>
      <c r="BDA6" s="168"/>
      <c r="BDB6" s="168"/>
      <c r="BDC6" s="168"/>
      <c r="BDD6" s="168"/>
      <c r="BDE6" s="168"/>
      <c r="BDF6" s="168"/>
      <c r="BDG6" s="168"/>
      <c r="BDH6" s="168"/>
      <c r="BDI6" s="168"/>
      <c r="BDJ6" s="168"/>
      <c r="BDK6" s="168"/>
      <c r="BDL6" s="168"/>
      <c r="BDM6" s="168"/>
      <c r="BDN6" s="168"/>
      <c r="BDO6" s="168"/>
      <c r="BDP6" s="168"/>
      <c r="BDQ6" s="168"/>
      <c r="BDR6" s="168"/>
      <c r="BDS6" s="168"/>
      <c r="BDT6" s="168"/>
      <c r="BDU6" s="168"/>
      <c r="BDV6" s="168"/>
      <c r="BDW6" s="168"/>
      <c r="BDX6" s="168"/>
      <c r="BDY6" s="168"/>
      <c r="BDZ6" s="168"/>
      <c r="BEA6" s="168"/>
      <c r="BEB6" s="168"/>
      <c r="BEC6" s="168"/>
      <c r="BED6" s="168"/>
      <c r="BEE6" s="168"/>
      <c r="BEF6" s="168"/>
      <c r="BEG6" s="168"/>
      <c r="BEH6" s="168"/>
      <c r="BEI6" s="168"/>
      <c r="BEJ6" s="168"/>
      <c r="BEK6" s="168"/>
      <c r="BEL6" s="168"/>
      <c r="BEM6" s="168"/>
      <c r="BEN6" s="168"/>
      <c r="BEO6" s="168"/>
      <c r="BEP6" s="168"/>
      <c r="BEQ6" s="168"/>
      <c r="BER6" s="168"/>
      <c r="BES6" s="168"/>
      <c r="BET6" s="168"/>
      <c r="BEU6" s="168"/>
      <c r="BEV6" s="168"/>
      <c r="BEW6" s="168"/>
      <c r="BEX6" s="168"/>
      <c r="BEY6" s="168"/>
      <c r="BEZ6" s="168"/>
      <c r="BFA6" s="168"/>
      <c r="BFB6" s="168"/>
      <c r="BFC6" s="168"/>
      <c r="BFD6" s="168"/>
      <c r="BFE6" s="168"/>
      <c r="BFF6" s="168"/>
      <c r="BFG6" s="168"/>
      <c r="BFH6" s="168"/>
      <c r="BFI6" s="168"/>
      <c r="BFJ6" s="168"/>
      <c r="BFK6" s="168"/>
      <c r="BFL6" s="168"/>
      <c r="BFM6" s="168"/>
      <c r="BFN6" s="168"/>
      <c r="BFO6" s="168"/>
      <c r="BFP6" s="168"/>
      <c r="BFQ6" s="168"/>
      <c r="BFR6" s="168"/>
      <c r="BFS6" s="168"/>
      <c r="BFT6" s="168"/>
      <c r="BFU6" s="168"/>
      <c r="BFV6" s="168"/>
      <c r="BFW6" s="168"/>
      <c r="BFX6" s="168"/>
      <c r="BFY6" s="168"/>
      <c r="BFZ6" s="168"/>
      <c r="BGA6" s="168"/>
      <c r="BGB6" s="168"/>
      <c r="BGC6" s="168"/>
      <c r="BGD6" s="168"/>
      <c r="BGE6" s="168"/>
      <c r="BGF6" s="168"/>
      <c r="BGG6" s="168"/>
      <c r="BGH6" s="168"/>
      <c r="BGI6" s="168"/>
      <c r="BGJ6" s="168"/>
      <c r="BGK6" s="168"/>
      <c r="BGL6" s="168"/>
      <c r="BGM6" s="168"/>
      <c r="BGN6" s="168"/>
      <c r="BGO6" s="168"/>
      <c r="BGP6" s="168"/>
      <c r="BGQ6" s="168"/>
      <c r="BGR6" s="168"/>
      <c r="BGS6" s="168"/>
      <c r="BGT6" s="168"/>
      <c r="BGU6" s="168"/>
      <c r="BGV6" s="168"/>
      <c r="BGW6" s="168"/>
      <c r="BGX6" s="168"/>
      <c r="BGY6" s="168"/>
      <c r="BGZ6" s="168"/>
      <c r="BHA6" s="168"/>
      <c r="BHB6" s="168"/>
      <c r="BHC6" s="168"/>
      <c r="BHD6" s="168"/>
      <c r="BHE6" s="168"/>
      <c r="BHF6" s="168"/>
      <c r="BHG6" s="168"/>
      <c r="BHH6" s="168"/>
      <c r="BHI6" s="168"/>
      <c r="BHJ6" s="168"/>
      <c r="BHK6" s="168"/>
      <c r="BHL6" s="168"/>
      <c r="BHM6" s="168"/>
      <c r="BHN6" s="168"/>
      <c r="BHO6" s="168"/>
      <c r="BHP6" s="168"/>
      <c r="BHQ6" s="168"/>
      <c r="BHR6" s="168"/>
      <c r="BHS6" s="168"/>
      <c r="BHT6" s="168"/>
      <c r="BHU6" s="168"/>
      <c r="BHV6" s="168"/>
      <c r="BHW6" s="168"/>
      <c r="BHX6" s="168"/>
      <c r="BHY6" s="168"/>
      <c r="BHZ6" s="168"/>
      <c r="BIA6" s="168"/>
      <c r="BIB6" s="168"/>
      <c r="BIC6" s="168"/>
      <c r="BID6" s="168"/>
      <c r="BIE6" s="168"/>
      <c r="BIF6" s="168"/>
      <c r="BIG6" s="168"/>
      <c r="BIH6" s="168"/>
      <c r="BII6" s="168"/>
      <c r="BIJ6" s="168"/>
      <c r="BIK6" s="168"/>
      <c r="BIL6" s="168"/>
      <c r="BIM6" s="168"/>
      <c r="BIN6" s="168"/>
      <c r="BIO6" s="168"/>
      <c r="BIP6" s="168"/>
      <c r="BIQ6" s="168"/>
      <c r="BIR6" s="168"/>
      <c r="BIS6" s="168"/>
      <c r="BIT6" s="168"/>
      <c r="BIU6" s="168"/>
      <c r="BIV6" s="168"/>
      <c r="BIW6" s="168"/>
      <c r="BIX6" s="168"/>
      <c r="BIY6" s="168"/>
      <c r="BIZ6" s="168"/>
      <c r="BJA6" s="168"/>
      <c r="BJB6" s="168"/>
      <c r="BJC6" s="168"/>
      <c r="BJD6" s="168"/>
      <c r="BJE6" s="168"/>
      <c r="BJF6" s="168"/>
      <c r="BJG6" s="168"/>
      <c r="BJH6" s="168"/>
      <c r="BJI6" s="168"/>
      <c r="BJJ6" s="168"/>
      <c r="BJK6" s="168"/>
      <c r="BJL6" s="168"/>
      <c r="BJM6" s="168"/>
      <c r="BJN6" s="168"/>
      <c r="BJO6" s="168"/>
      <c r="BJP6" s="168"/>
      <c r="BJQ6" s="168"/>
      <c r="BJR6" s="168"/>
      <c r="BJS6" s="168"/>
      <c r="BJT6" s="168"/>
      <c r="BJU6" s="168"/>
      <c r="BJV6" s="168"/>
      <c r="BJW6" s="168"/>
      <c r="BJX6" s="168"/>
      <c r="BJY6" s="168"/>
      <c r="BJZ6" s="168"/>
      <c r="BKA6" s="168"/>
      <c r="BKB6" s="168"/>
      <c r="BKC6" s="168"/>
      <c r="BKD6" s="168"/>
      <c r="BKE6" s="168"/>
      <c r="BKF6" s="168"/>
      <c r="BKG6" s="168"/>
      <c r="BKH6" s="168"/>
      <c r="BKI6" s="168"/>
      <c r="BKJ6" s="168"/>
      <c r="BKK6" s="168"/>
      <c r="BKL6" s="168"/>
      <c r="BKM6" s="168"/>
      <c r="BKN6" s="168"/>
      <c r="BKO6" s="168"/>
      <c r="BKP6" s="168"/>
      <c r="BKQ6" s="168"/>
      <c r="BKR6" s="168"/>
      <c r="BKS6" s="168"/>
      <c r="BKT6" s="168"/>
      <c r="BKU6" s="168"/>
      <c r="BKV6" s="168"/>
      <c r="BKW6" s="168"/>
      <c r="BKX6" s="168"/>
      <c r="BKY6" s="168"/>
      <c r="BKZ6" s="168"/>
      <c r="BLA6" s="168"/>
      <c r="BLB6" s="168"/>
      <c r="BLC6" s="168"/>
      <c r="BLD6" s="168"/>
      <c r="BLE6" s="168"/>
      <c r="BLF6" s="168"/>
      <c r="BLG6" s="168"/>
      <c r="BLH6" s="168"/>
      <c r="BLI6" s="168"/>
      <c r="BLJ6" s="168"/>
      <c r="BLK6" s="168"/>
      <c r="BLL6" s="168"/>
      <c r="BLM6" s="168"/>
      <c r="BLN6" s="168"/>
      <c r="BLO6" s="168"/>
      <c r="BLP6" s="168"/>
      <c r="BLQ6" s="168"/>
      <c r="BLR6" s="168"/>
      <c r="BLS6" s="168"/>
      <c r="BLT6" s="168"/>
      <c r="BLU6" s="168"/>
      <c r="BLV6" s="168"/>
      <c r="BLW6" s="168"/>
      <c r="BLX6" s="168"/>
      <c r="BLY6" s="168"/>
      <c r="BLZ6" s="168"/>
      <c r="BMA6" s="168"/>
      <c r="BMB6" s="168"/>
      <c r="BMC6" s="168"/>
      <c r="BMD6" s="168"/>
      <c r="BME6" s="168"/>
      <c r="BMF6" s="168"/>
      <c r="BMG6" s="168"/>
      <c r="BMH6" s="168"/>
      <c r="BMI6" s="168"/>
      <c r="BMJ6" s="168"/>
      <c r="BMK6" s="168"/>
      <c r="BML6" s="168"/>
      <c r="BMM6" s="168"/>
      <c r="BMN6" s="168"/>
      <c r="BMO6" s="168"/>
      <c r="BMP6" s="168"/>
      <c r="BMQ6" s="168"/>
      <c r="BMR6" s="168"/>
      <c r="BMS6" s="168"/>
      <c r="BMT6" s="168"/>
      <c r="BMU6" s="168"/>
      <c r="BMV6" s="168"/>
      <c r="BMW6" s="168"/>
      <c r="BMX6" s="168"/>
      <c r="BMY6" s="168"/>
      <c r="BMZ6" s="168"/>
      <c r="BNA6" s="168"/>
      <c r="BNB6" s="168"/>
      <c r="BNC6" s="168"/>
      <c r="BND6" s="168"/>
      <c r="BNE6" s="168"/>
      <c r="BNF6" s="168"/>
      <c r="BNG6" s="168"/>
      <c r="BNH6" s="168"/>
      <c r="BNI6" s="168"/>
      <c r="BNJ6" s="168"/>
      <c r="BNK6" s="168"/>
      <c r="BNL6" s="168"/>
      <c r="BNM6" s="168"/>
      <c r="BNN6" s="168"/>
      <c r="BNO6" s="168"/>
      <c r="BNP6" s="168"/>
      <c r="BNQ6" s="168"/>
      <c r="BNR6" s="168"/>
      <c r="BNS6" s="168"/>
      <c r="BNT6" s="168"/>
      <c r="BNU6" s="168"/>
      <c r="BNV6" s="168"/>
      <c r="BNW6" s="168"/>
      <c r="BNX6" s="168"/>
      <c r="BNY6" s="168"/>
      <c r="BNZ6" s="168"/>
      <c r="BOA6" s="168"/>
      <c r="BOB6" s="168"/>
      <c r="BOC6" s="168"/>
      <c r="BOD6" s="168"/>
      <c r="BOE6" s="168"/>
      <c r="BOF6" s="168"/>
      <c r="BOG6" s="168"/>
      <c r="BOH6" s="168"/>
      <c r="BOI6" s="168"/>
      <c r="BOJ6" s="168"/>
      <c r="BOK6" s="168"/>
      <c r="BOL6" s="168"/>
      <c r="BOM6" s="168"/>
      <c r="BON6" s="168"/>
      <c r="BOO6" s="168"/>
      <c r="BOP6" s="168"/>
      <c r="BOQ6" s="168"/>
      <c r="BOR6" s="168"/>
      <c r="BOS6" s="168"/>
      <c r="BOT6" s="168"/>
      <c r="BOU6" s="168"/>
      <c r="BOV6" s="168"/>
      <c r="BOW6" s="168"/>
      <c r="BOX6" s="168"/>
      <c r="BOY6" s="168"/>
      <c r="BOZ6" s="168"/>
      <c r="BPA6" s="168"/>
      <c r="BPB6" s="168"/>
      <c r="BPC6" s="168"/>
      <c r="BPD6" s="168"/>
      <c r="BPE6" s="168"/>
      <c r="BPF6" s="168"/>
      <c r="BPG6" s="168"/>
      <c r="BPH6" s="168"/>
      <c r="BPI6" s="168"/>
      <c r="BPJ6" s="168"/>
      <c r="BPK6" s="168"/>
      <c r="BPL6" s="168"/>
      <c r="BPM6" s="168"/>
      <c r="BPN6" s="168"/>
      <c r="BPO6" s="168"/>
      <c r="BPP6" s="168"/>
      <c r="BPQ6" s="168"/>
      <c r="BPR6" s="168"/>
      <c r="BPS6" s="168"/>
      <c r="BPT6" s="168"/>
      <c r="BPU6" s="168"/>
      <c r="BPV6" s="168"/>
      <c r="BPW6" s="168"/>
      <c r="BPX6" s="168"/>
      <c r="BPY6" s="168"/>
      <c r="BPZ6" s="168"/>
      <c r="BQA6" s="168"/>
      <c r="BQB6" s="168"/>
      <c r="BQC6" s="168"/>
      <c r="BQD6" s="168"/>
      <c r="BQE6" s="168"/>
      <c r="BQF6" s="168"/>
      <c r="BQG6" s="168"/>
      <c r="BQH6" s="168"/>
      <c r="BQI6" s="168"/>
      <c r="BQJ6" s="168"/>
      <c r="BQK6" s="168"/>
      <c r="BQL6" s="168"/>
      <c r="BQM6" s="168"/>
      <c r="BQN6" s="168"/>
      <c r="BQO6" s="168"/>
      <c r="BQP6" s="168"/>
      <c r="BQQ6" s="168"/>
      <c r="BQR6" s="168"/>
      <c r="BQS6" s="168"/>
      <c r="BQT6" s="168"/>
      <c r="BQU6" s="168"/>
      <c r="BQV6" s="168"/>
      <c r="BQW6" s="168"/>
      <c r="BQX6" s="168"/>
      <c r="BQY6" s="168"/>
      <c r="BQZ6" s="168"/>
      <c r="BRA6" s="168"/>
      <c r="BRB6" s="168"/>
      <c r="BRC6" s="168"/>
      <c r="BRD6" s="168"/>
      <c r="BRE6" s="168"/>
      <c r="BRF6" s="168"/>
      <c r="BRG6" s="168"/>
      <c r="BRH6" s="168"/>
      <c r="BRI6" s="168"/>
      <c r="BRJ6" s="168"/>
      <c r="BRK6" s="168"/>
      <c r="BRL6" s="168"/>
      <c r="BRM6" s="168"/>
      <c r="BRN6" s="168"/>
      <c r="BRO6" s="168"/>
      <c r="BRP6" s="168"/>
      <c r="BRQ6" s="168"/>
      <c r="BRR6" s="168"/>
      <c r="BRS6" s="168"/>
      <c r="BRT6" s="168"/>
      <c r="BRU6" s="168"/>
      <c r="BRV6" s="168"/>
      <c r="BRW6" s="168"/>
      <c r="BRX6" s="168"/>
      <c r="BRY6" s="168"/>
      <c r="BRZ6" s="168"/>
      <c r="BSA6" s="168"/>
      <c r="BSB6" s="168"/>
      <c r="BSC6" s="168"/>
      <c r="BSD6" s="168"/>
      <c r="BSE6" s="168"/>
      <c r="BSF6" s="168"/>
      <c r="BSG6" s="168"/>
      <c r="BSH6" s="168"/>
      <c r="BSI6" s="168"/>
      <c r="BSJ6" s="168"/>
      <c r="BSK6" s="168"/>
      <c r="BSL6" s="168"/>
      <c r="BSM6" s="168"/>
      <c r="BSN6" s="168"/>
      <c r="BSO6" s="168"/>
      <c r="BSP6" s="168"/>
      <c r="BSQ6" s="168"/>
      <c r="BSR6" s="168"/>
      <c r="BSS6" s="168"/>
      <c r="BST6" s="168"/>
      <c r="BSU6" s="168"/>
      <c r="BSV6" s="168"/>
      <c r="BSW6" s="168"/>
      <c r="BSX6" s="168"/>
      <c r="BSY6" s="168"/>
      <c r="BSZ6" s="168"/>
      <c r="BTA6" s="168"/>
      <c r="BTB6" s="168"/>
      <c r="BTC6" s="168"/>
      <c r="BTD6" s="168"/>
      <c r="BTE6" s="168"/>
      <c r="BTF6" s="168"/>
      <c r="BTG6" s="168"/>
      <c r="BTH6" s="168"/>
      <c r="BTI6" s="168"/>
      <c r="BTJ6" s="168"/>
      <c r="BTK6" s="168"/>
      <c r="BTL6" s="168"/>
      <c r="BTM6" s="168"/>
      <c r="BTN6" s="168"/>
      <c r="BTO6" s="168"/>
      <c r="BTP6" s="168"/>
      <c r="BTQ6" s="168"/>
      <c r="BTR6" s="168"/>
      <c r="BTS6" s="168"/>
      <c r="BTT6" s="168"/>
      <c r="BTU6" s="168"/>
      <c r="BTV6" s="168"/>
      <c r="BTW6" s="168"/>
      <c r="BTX6" s="168"/>
      <c r="BTY6" s="168"/>
      <c r="BTZ6" s="168"/>
      <c r="BUA6" s="168"/>
      <c r="BUB6" s="168"/>
      <c r="BUC6" s="168"/>
      <c r="BUD6" s="168"/>
      <c r="BUE6" s="168"/>
      <c r="BUF6" s="168"/>
      <c r="BUG6" s="168"/>
      <c r="BUH6" s="168"/>
      <c r="BUI6" s="168"/>
      <c r="BUJ6" s="168"/>
      <c r="BUK6" s="168"/>
      <c r="BUL6" s="168"/>
      <c r="BUM6" s="168"/>
      <c r="BUN6" s="168"/>
      <c r="BUO6" s="168"/>
      <c r="BUP6" s="168"/>
      <c r="BUQ6" s="168"/>
      <c r="BUR6" s="168"/>
      <c r="BUS6" s="168"/>
      <c r="BUT6" s="168"/>
      <c r="BUU6" s="168"/>
      <c r="BUV6" s="168"/>
      <c r="BUW6" s="168"/>
      <c r="BUX6" s="168"/>
      <c r="BUY6" s="168"/>
      <c r="BUZ6" s="168"/>
      <c r="BVA6" s="168"/>
      <c r="BVB6" s="168"/>
      <c r="BVC6" s="168"/>
      <c r="BVD6" s="168"/>
      <c r="BVE6" s="168"/>
      <c r="BVF6" s="168"/>
      <c r="BVG6" s="168"/>
      <c r="BVH6" s="168"/>
      <c r="BVI6" s="168"/>
      <c r="BVJ6" s="168"/>
      <c r="BVK6" s="168"/>
      <c r="BVL6" s="168"/>
      <c r="BVM6" s="168"/>
      <c r="BVN6" s="168"/>
      <c r="BVO6" s="168"/>
      <c r="BVP6" s="168"/>
      <c r="BVQ6" s="168"/>
      <c r="BVR6" s="168"/>
      <c r="BVS6" s="168"/>
      <c r="BVT6" s="168"/>
      <c r="BVU6" s="168"/>
      <c r="BVV6" s="168"/>
      <c r="BVW6" s="168"/>
      <c r="BVX6" s="168"/>
      <c r="BVY6" s="168"/>
      <c r="BVZ6" s="168"/>
      <c r="BWA6" s="168"/>
      <c r="BWB6" s="168"/>
      <c r="BWC6" s="168"/>
      <c r="BWD6" s="168"/>
      <c r="BWE6" s="168"/>
      <c r="BWF6" s="168"/>
      <c r="BWG6" s="168"/>
      <c r="BWH6" s="168"/>
      <c r="BWI6" s="168"/>
      <c r="BWJ6" s="168"/>
      <c r="BWK6" s="168"/>
      <c r="BWL6" s="168"/>
      <c r="BWM6" s="168"/>
      <c r="BWN6" s="168"/>
      <c r="BWO6" s="168"/>
      <c r="BWP6" s="168"/>
      <c r="BWQ6" s="168"/>
      <c r="BWR6" s="168"/>
      <c r="BWS6" s="168"/>
      <c r="BWT6" s="168"/>
      <c r="BWU6" s="168"/>
      <c r="BWV6" s="168"/>
      <c r="BWW6" s="168"/>
      <c r="BWX6" s="168"/>
      <c r="BWY6" s="168"/>
      <c r="BWZ6" s="168"/>
      <c r="BXA6" s="168"/>
      <c r="BXB6" s="168"/>
      <c r="BXC6" s="168"/>
      <c r="BXD6" s="168"/>
      <c r="BXE6" s="168"/>
      <c r="BXF6" s="168"/>
      <c r="BXG6" s="168"/>
      <c r="BXH6" s="168"/>
      <c r="BXI6" s="168"/>
      <c r="BXJ6" s="168"/>
      <c r="BXK6" s="168"/>
      <c r="BXL6" s="168"/>
      <c r="BXM6" s="168"/>
      <c r="BXN6" s="168"/>
      <c r="BXO6" s="168"/>
      <c r="BXP6" s="168"/>
      <c r="BXQ6" s="168"/>
      <c r="BXR6" s="168"/>
      <c r="BXS6" s="168"/>
      <c r="BXT6" s="168"/>
      <c r="BXU6" s="168"/>
      <c r="BXV6" s="168"/>
      <c r="BXW6" s="168"/>
      <c r="BXX6" s="168"/>
      <c r="BXY6" s="168"/>
      <c r="BXZ6" s="168"/>
      <c r="BYA6" s="168"/>
      <c r="BYB6" s="168"/>
      <c r="BYC6" s="168"/>
      <c r="BYD6" s="168"/>
      <c r="BYE6" s="168"/>
      <c r="BYF6" s="168"/>
      <c r="BYG6" s="168"/>
      <c r="BYH6" s="168"/>
      <c r="BYI6" s="168"/>
      <c r="BYJ6" s="168"/>
      <c r="BYK6" s="168"/>
      <c r="BYL6" s="168"/>
      <c r="BYM6" s="168"/>
      <c r="BYN6" s="168"/>
      <c r="BYO6" s="168"/>
      <c r="BYP6" s="168"/>
      <c r="BYQ6" s="168"/>
      <c r="BYR6" s="168"/>
      <c r="BYS6" s="168"/>
      <c r="BYT6" s="168"/>
      <c r="BYU6" s="168"/>
      <c r="BYV6" s="168"/>
      <c r="BYW6" s="168"/>
      <c r="BYX6" s="168"/>
      <c r="BYY6" s="168"/>
      <c r="BYZ6" s="168"/>
      <c r="BZA6" s="168"/>
      <c r="BZB6" s="168"/>
      <c r="BZC6" s="168"/>
      <c r="BZD6" s="168"/>
      <c r="BZE6" s="168"/>
      <c r="BZF6" s="168"/>
      <c r="BZG6" s="168"/>
      <c r="BZH6" s="168"/>
      <c r="BZI6" s="168"/>
      <c r="BZJ6" s="168"/>
      <c r="BZK6" s="168"/>
      <c r="BZL6" s="168"/>
      <c r="BZM6" s="168"/>
      <c r="BZN6" s="168"/>
      <c r="BZO6" s="168"/>
      <c r="BZP6" s="168"/>
      <c r="BZQ6" s="168"/>
      <c r="BZR6" s="168"/>
      <c r="BZS6" s="168"/>
      <c r="BZT6" s="168"/>
      <c r="BZU6" s="168"/>
      <c r="BZV6" s="168"/>
      <c r="BZW6" s="168"/>
      <c r="BZX6" s="168"/>
      <c r="BZY6" s="168"/>
      <c r="BZZ6" s="168"/>
      <c r="CAA6" s="168"/>
      <c r="CAB6" s="168"/>
      <c r="CAC6" s="168"/>
      <c r="CAD6" s="168"/>
      <c r="CAE6" s="168"/>
      <c r="CAF6" s="168"/>
      <c r="CAG6" s="168"/>
      <c r="CAH6" s="168"/>
      <c r="CAI6" s="168"/>
      <c r="CAJ6" s="168"/>
      <c r="CAK6" s="168"/>
      <c r="CAL6" s="168"/>
      <c r="CAM6" s="168"/>
      <c r="CAN6" s="168"/>
      <c r="CAO6" s="168"/>
      <c r="CAP6" s="168"/>
      <c r="CAQ6" s="168"/>
      <c r="CAR6" s="168"/>
      <c r="CAS6" s="168"/>
      <c r="CAT6" s="168"/>
      <c r="CAU6" s="168"/>
      <c r="CAV6" s="168"/>
      <c r="CAW6" s="168"/>
      <c r="CAX6" s="168"/>
      <c r="CAY6" s="168"/>
      <c r="CAZ6" s="168"/>
      <c r="CBA6" s="168"/>
      <c r="CBB6" s="168"/>
      <c r="CBC6" s="168"/>
      <c r="CBD6" s="168"/>
      <c r="CBE6" s="168"/>
      <c r="CBF6" s="168"/>
      <c r="CBG6" s="168"/>
      <c r="CBH6" s="168"/>
      <c r="CBI6" s="168"/>
      <c r="CBJ6" s="168"/>
      <c r="CBK6" s="168"/>
      <c r="CBL6" s="168"/>
      <c r="CBM6" s="168"/>
      <c r="CBN6" s="168"/>
      <c r="CBO6" s="168"/>
      <c r="CBP6" s="168"/>
      <c r="CBQ6" s="168"/>
      <c r="CBR6" s="168"/>
      <c r="CBS6" s="168"/>
      <c r="CBT6" s="168"/>
      <c r="CBU6" s="168"/>
      <c r="CBV6" s="168"/>
      <c r="CBW6" s="168"/>
      <c r="CBX6" s="168"/>
      <c r="CBY6" s="168"/>
      <c r="CBZ6" s="168"/>
      <c r="CCA6" s="168"/>
      <c r="CCB6" s="168"/>
      <c r="CCC6" s="168"/>
      <c r="CCD6" s="168"/>
      <c r="CCE6" s="168"/>
      <c r="CCF6" s="168"/>
      <c r="CCG6" s="168"/>
      <c r="CCH6" s="168"/>
      <c r="CCI6" s="168"/>
      <c r="CCJ6" s="168"/>
      <c r="CCK6" s="168"/>
      <c r="CCL6" s="168"/>
      <c r="CCM6" s="168"/>
      <c r="CCN6" s="168"/>
      <c r="CCO6" s="168"/>
      <c r="CCP6" s="168"/>
      <c r="CCQ6" s="168"/>
      <c r="CCR6" s="168"/>
      <c r="CCS6" s="168"/>
      <c r="CCT6" s="168"/>
      <c r="CCU6" s="168"/>
      <c r="CCV6" s="168"/>
      <c r="CCW6" s="168"/>
      <c r="CCX6" s="168"/>
      <c r="CCY6" s="168"/>
      <c r="CCZ6" s="168"/>
      <c r="CDA6" s="168"/>
      <c r="CDB6" s="168"/>
      <c r="CDC6" s="168"/>
      <c r="CDD6" s="168"/>
      <c r="CDE6" s="168"/>
      <c r="CDF6" s="168"/>
      <c r="CDG6" s="168"/>
      <c r="CDH6" s="168"/>
      <c r="CDI6" s="168"/>
      <c r="CDJ6" s="168"/>
      <c r="CDK6" s="168"/>
      <c r="CDL6" s="168"/>
      <c r="CDM6" s="168"/>
      <c r="CDN6" s="168"/>
      <c r="CDO6" s="168"/>
      <c r="CDP6" s="168"/>
      <c r="CDQ6" s="168"/>
      <c r="CDR6" s="168"/>
      <c r="CDS6" s="168"/>
      <c r="CDT6" s="168"/>
      <c r="CDU6" s="168"/>
      <c r="CDV6" s="168"/>
      <c r="CDW6" s="168"/>
      <c r="CDX6" s="168"/>
      <c r="CDY6" s="168"/>
      <c r="CDZ6" s="168"/>
      <c r="CEA6" s="168"/>
      <c r="CEB6" s="168"/>
      <c r="CEC6" s="168"/>
      <c r="CED6" s="168"/>
      <c r="CEE6" s="168"/>
      <c r="CEF6" s="168"/>
      <c r="CEG6" s="168"/>
      <c r="CEH6" s="168"/>
      <c r="CEI6" s="168"/>
      <c r="CEJ6" s="168"/>
      <c r="CEK6" s="168"/>
      <c r="CEL6" s="168"/>
      <c r="CEM6" s="168"/>
      <c r="CEN6" s="168"/>
      <c r="CEO6" s="168"/>
      <c r="CEP6" s="168"/>
      <c r="CEQ6" s="168"/>
      <c r="CER6" s="168"/>
      <c r="CES6" s="168"/>
      <c r="CET6" s="168"/>
      <c r="CEU6" s="168"/>
      <c r="CEV6" s="168"/>
      <c r="CEW6" s="168"/>
      <c r="CEX6" s="168"/>
      <c r="CEY6" s="168"/>
      <c r="CEZ6" s="168"/>
      <c r="CFA6" s="168"/>
      <c r="CFB6" s="168"/>
      <c r="CFC6" s="168"/>
      <c r="CFD6" s="168"/>
      <c r="CFE6" s="168"/>
      <c r="CFF6" s="168"/>
      <c r="CFG6" s="168"/>
      <c r="CFH6" s="168"/>
      <c r="CFI6" s="168"/>
      <c r="CFJ6" s="168"/>
      <c r="CFK6" s="168"/>
      <c r="CFL6" s="168"/>
      <c r="CFM6" s="168"/>
      <c r="CFN6" s="168"/>
      <c r="CFO6" s="168"/>
      <c r="CFP6" s="168"/>
      <c r="CFQ6" s="168"/>
      <c r="CFR6" s="168"/>
      <c r="CFS6" s="168"/>
      <c r="CFT6" s="168"/>
      <c r="CFU6" s="168"/>
      <c r="CFV6" s="168"/>
      <c r="CFW6" s="168"/>
      <c r="CFX6" s="168"/>
      <c r="CFY6" s="168"/>
      <c r="CFZ6" s="168"/>
      <c r="CGA6" s="168"/>
      <c r="CGB6" s="168"/>
      <c r="CGC6" s="168"/>
      <c r="CGD6" s="168"/>
      <c r="CGE6" s="168"/>
      <c r="CGF6" s="168"/>
      <c r="CGG6" s="168"/>
      <c r="CGH6" s="168"/>
      <c r="CGI6" s="168"/>
      <c r="CGJ6" s="168"/>
      <c r="CGK6" s="168"/>
      <c r="CGL6" s="168"/>
      <c r="CGM6" s="168"/>
      <c r="CGN6" s="168"/>
      <c r="CGO6" s="168"/>
      <c r="CGP6" s="168"/>
      <c r="CGQ6" s="168"/>
      <c r="CGR6" s="168"/>
      <c r="CGS6" s="168"/>
      <c r="CGT6" s="168"/>
      <c r="CGU6" s="168"/>
      <c r="CGV6" s="168"/>
      <c r="CGW6" s="168"/>
      <c r="CGX6" s="168"/>
      <c r="CGY6" s="168"/>
      <c r="CGZ6" s="168"/>
      <c r="CHA6" s="168"/>
      <c r="CHB6" s="168"/>
      <c r="CHC6" s="168"/>
      <c r="CHD6" s="168"/>
      <c r="CHE6" s="168"/>
      <c r="CHF6" s="168"/>
      <c r="CHG6" s="168"/>
      <c r="CHH6" s="168"/>
      <c r="CHI6" s="168"/>
      <c r="CHJ6" s="168"/>
      <c r="CHK6" s="168"/>
      <c r="CHL6" s="168"/>
      <c r="CHM6" s="168"/>
      <c r="CHN6" s="168"/>
      <c r="CHO6" s="168"/>
      <c r="CHP6" s="168"/>
      <c r="CHQ6" s="168"/>
      <c r="CHR6" s="168"/>
      <c r="CHS6" s="168"/>
      <c r="CHT6" s="168"/>
      <c r="CHU6" s="168"/>
      <c r="CHV6" s="168"/>
      <c r="CHW6" s="168"/>
      <c r="CHX6" s="168"/>
      <c r="CHY6" s="168"/>
      <c r="CHZ6" s="168"/>
      <c r="CIA6" s="168"/>
      <c r="CIB6" s="168"/>
      <c r="CIC6" s="168"/>
      <c r="CID6" s="168"/>
      <c r="CIE6" s="168"/>
      <c r="CIF6" s="168"/>
      <c r="CIG6" s="168"/>
      <c r="CIH6" s="168"/>
      <c r="CII6" s="168"/>
      <c r="CIJ6" s="168"/>
      <c r="CIK6" s="168"/>
      <c r="CIL6" s="168"/>
      <c r="CIM6" s="168"/>
      <c r="CIN6" s="168"/>
      <c r="CIO6" s="168"/>
      <c r="CIP6" s="168"/>
      <c r="CIQ6" s="168"/>
      <c r="CIR6" s="168"/>
      <c r="CIS6" s="168"/>
      <c r="CIT6" s="168"/>
      <c r="CIU6" s="168"/>
      <c r="CIV6" s="168"/>
      <c r="CIW6" s="168"/>
      <c r="CIX6" s="168"/>
      <c r="CIY6" s="168"/>
      <c r="CIZ6" s="168"/>
      <c r="CJA6" s="168"/>
      <c r="CJB6" s="168"/>
      <c r="CJC6" s="168"/>
      <c r="CJD6" s="168"/>
      <c r="CJE6" s="168"/>
      <c r="CJF6" s="168"/>
      <c r="CJG6" s="168"/>
      <c r="CJH6" s="168"/>
      <c r="CJI6" s="168"/>
      <c r="CJJ6" s="168"/>
      <c r="CJK6" s="168"/>
      <c r="CJL6" s="168"/>
      <c r="CJM6" s="168"/>
      <c r="CJN6" s="168"/>
      <c r="CJO6" s="168"/>
      <c r="CJP6" s="168"/>
      <c r="CJQ6" s="168"/>
      <c r="CJR6" s="168"/>
      <c r="CJS6" s="168"/>
      <c r="CJT6" s="168"/>
      <c r="CJU6" s="168"/>
      <c r="CJV6" s="168"/>
      <c r="CJW6" s="168"/>
      <c r="CJX6" s="168"/>
      <c r="CJY6" s="168"/>
      <c r="CJZ6" s="168"/>
      <c r="CKA6" s="168"/>
      <c r="CKB6" s="168"/>
      <c r="CKC6" s="168"/>
      <c r="CKD6" s="168"/>
      <c r="CKE6" s="168"/>
      <c r="CKF6" s="168"/>
      <c r="CKG6" s="168"/>
      <c r="CKH6" s="168"/>
      <c r="CKI6" s="168"/>
      <c r="CKJ6" s="168"/>
      <c r="CKK6" s="168"/>
      <c r="CKL6" s="168"/>
      <c r="CKM6" s="168"/>
      <c r="CKN6" s="168"/>
      <c r="CKO6" s="168"/>
      <c r="CKP6" s="168"/>
      <c r="CKQ6" s="168"/>
      <c r="CKR6" s="168"/>
      <c r="CKS6" s="168"/>
      <c r="CKT6" s="168"/>
      <c r="CKU6" s="168"/>
      <c r="CKV6" s="168"/>
      <c r="CKW6" s="168"/>
      <c r="CKX6" s="168"/>
      <c r="CKY6" s="168"/>
      <c r="CKZ6" s="168"/>
      <c r="CLA6" s="168"/>
      <c r="CLB6" s="168"/>
      <c r="CLC6" s="168"/>
      <c r="CLD6" s="168"/>
      <c r="CLE6" s="168"/>
      <c r="CLF6" s="168"/>
      <c r="CLG6" s="168"/>
      <c r="CLH6" s="168"/>
      <c r="CLI6" s="168"/>
      <c r="CLJ6" s="168"/>
      <c r="CLK6" s="168"/>
      <c r="CLL6" s="168"/>
      <c r="CLM6" s="168"/>
      <c r="CLN6" s="168"/>
      <c r="CLO6" s="168"/>
      <c r="CLP6" s="168"/>
      <c r="CLQ6" s="168"/>
      <c r="CLR6" s="168"/>
      <c r="CLS6" s="168"/>
      <c r="CLT6" s="168"/>
      <c r="CLU6" s="168"/>
      <c r="CLV6" s="168"/>
      <c r="CLW6" s="168"/>
      <c r="CLX6" s="168"/>
      <c r="CLY6" s="168"/>
      <c r="CLZ6" s="168"/>
      <c r="CMA6" s="168"/>
      <c r="CMB6" s="168"/>
      <c r="CMC6" s="168"/>
      <c r="CMD6" s="168"/>
      <c r="CME6" s="168"/>
      <c r="CMF6" s="168"/>
      <c r="CMG6" s="168"/>
      <c r="CMH6" s="168"/>
      <c r="CMI6" s="168"/>
      <c r="CMJ6" s="168"/>
      <c r="CMK6" s="168"/>
      <c r="CML6" s="168"/>
      <c r="CMM6" s="168"/>
      <c r="CMN6" s="168"/>
      <c r="CMO6" s="168"/>
      <c r="CMP6" s="168"/>
      <c r="CMQ6" s="168"/>
      <c r="CMR6" s="168"/>
      <c r="CMS6" s="168"/>
      <c r="CMT6" s="168"/>
      <c r="CMU6" s="168"/>
      <c r="CMV6" s="168"/>
      <c r="CMW6" s="168"/>
      <c r="CMX6" s="168"/>
      <c r="CMY6" s="168"/>
      <c r="CMZ6" s="168"/>
      <c r="CNA6" s="168"/>
      <c r="CNB6" s="168"/>
      <c r="CNC6" s="168"/>
      <c r="CND6" s="168"/>
      <c r="CNE6" s="168"/>
      <c r="CNF6" s="168"/>
      <c r="CNG6" s="168"/>
      <c r="CNH6" s="168"/>
      <c r="CNI6" s="168"/>
      <c r="CNJ6" s="168"/>
      <c r="CNK6" s="168"/>
      <c r="CNL6" s="168"/>
      <c r="CNM6" s="168"/>
      <c r="CNN6" s="168"/>
      <c r="CNO6" s="168"/>
      <c r="CNP6" s="168"/>
      <c r="CNQ6" s="168"/>
      <c r="CNR6" s="168"/>
      <c r="CNS6" s="168"/>
      <c r="CNT6" s="168"/>
      <c r="CNU6" s="168"/>
      <c r="CNV6" s="168"/>
      <c r="CNW6" s="168"/>
      <c r="CNX6" s="168"/>
      <c r="CNY6" s="168"/>
      <c r="CNZ6" s="168"/>
      <c r="COA6" s="168"/>
      <c r="COB6" s="168"/>
      <c r="COC6" s="168"/>
      <c r="COD6" s="168"/>
      <c r="COE6" s="168"/>
      <c r="COF6" s="168"/>
      <c r="COG6" s="168"/>
      <c r="COH6" s="168"/>
      <c r="COI6" s="168"/>
      <c r="COJ6" s="168"/>
      <c r="COK6" s="168"/>
      <c r="COL6" s="168"/>
      <c r="COM6" s="168"/>
      <c r="CON6" s="168"/>
      <c r="COO6" s="168"/>
      <c r="COP6" s="168"/>
      <c r="COQ6" s="168"/>
      <c r="COR6" s="168"/>
      <c r="COS6" s="168"/>
      <c r="COT6" s="168"/>
      <c r="COU6" s="168"/>
      <c r="COV6" s="168"/>
      <c r="COW6" s="168"/>
      <c r="COX6" s="168"/>
      <c r="COY6" s="168"/>
      <c r="COZ6" s="168"/>
      <c r="CPA6" s="168"/>
      <c r="CPB6" s="168"/>
      <c r="CPC6" s="168"/>
      <c r="CPD6" s="168"/>
      <c r="CPE6" s="168"/>
      <c r="CPF6" s="168"/>
      <c r="CPG6" s="168"/>
      <c r="CPH6" s="168"/>
      <c r="CPI6" s="168"/>
      <c r="CPJ6" s="168"/>
      <c r="CPK6" s="168"/>
      <c r="CPL6" s="168"/>
      <c r="CPM6" s="168"/>
      <c r="CPN6" s="168"/>
      <c r="CPO6" s="168"/>
      <c r="CPP6" s="168"/>
      <c r="CPQ6" s="168"/>
      <c r="CPR6" s="168"/>
      <c r="CPS6" s="168"/>
      <c r="CPT6" s="168"/>
      <c r="CPU6" s="168"/>
      <c r="CPV6" s="168"/>
      <c r="CPW6" s="168"/>
      <c r="CPX6" s="168"/>
      <c r="CPY6" s="168"/>
      <c r="CPZ6" s="168"/>
      <c r="CQA6" s="168"/>
      <c r="CQB6" s="168"/>
      <c r="CQC6" s="168"/>
      <c r="CQD6" s="168"/>
      <c r="CQE6" s="168"/>
      <c r="CQF6" s="168"/>
      <c r="CQG6" s="168"/>
      <c r="CQH6" s="168"/>
      <c r="CQI6" s="168"/>
      <c r="CQJ6" s="168"/>
      <c r="CQK6" s="168"/>
      <c r="CQL6" s="168"/>
      <c r="CQM6" s="168"/>
      <c r="CQN6" s="168"/>
      <c r="CQO6" s="168"/>
      <c r="CQP6" s="168"/>
      <c r="CQQ6" s="168"/>
      <c r="CQR6" s="168"/>
      <c r="CQS6" s="168"/>
      <c r="CQT6" s="168"/>
      <c r="CQU6" s="168"/>
      <c r="CQV6" s="168"/>
      <c r="CQW6" s="168"/>
      <c r="CQX6" s="168"/>
      <c r="CQY6" s="168"/>
      <c r="CQZ6" s="168"/>
      <c r="CRA6" s="168"/>
      <c r="CRB6" s="168"/>
      <c r="CRC6" s="168"/>
      <c r="CRD6" s="168"/>
      <c r="CRE6" s="168"/>
      <c r="CRF6" s="168"/>
      <c r="CRG6" s="168"/>
      <c r="CRH6" s="168"/>
      <c r="CRI6" s="168"/>
      <c r="CRJ6" s="168"/>
      <c r="CRK6" s="168"/>
      <c r="CRL6" s="168"/>
      <c r="CRM6" s="168"/>
      <c r="CRN6" s="168"/>
      <c r="CRO6" s="168"/>
      <c r="CRP6" s="168"/>
      <c r="CRQ6" s="168"/>
      <c r="CRR6" s="168"/>
      <c r="CRS6" s="168"/>
      <c r="CRT6" s="168"/>
      <c r="CRU6" s="168"/>
      <c r="CRV6" s="168"/>
      <c r="CRW6" s="168"/>
      <c r="CRX6" s="168"/>
      <c r="CRY6" s="168"/>
      <c r="CRZ6" s="168"/>
      <c r="CSA6" s="168"/>
      <c r="CSB6" s="168"/>
      <c r="CSC6" s="168"/>
      <c r="CSD6" s="168"/>
      <c r="CSE6" s="168"/>
      <c r="CSF6" s="168"/>
      <c r="CSG6" s="168"/>
      <c r="CSH6" s="168"/>
      <c r="CSI6" s="168"/>
      <c r="CSJ6" s="168"/>
      <c r="CSK6" s="168"/>
      <c r="CSL6" s="168"/>
      <c r="CSM6" s="168"/>
      <c r="CSN6" s="168"/>
      <c r="CSO6" s="168"/>
      <c r="CSP6" s="168"/>
      <c r="CSQ6" s="168"/>
      <c r="CSR6" s="168"/>
      <c r="CSS6" s="168"/>
      <c r="CST6" s="168"/>
      <c r="CSU6" s="168"/>
      <c r="CSV6" s="168"/>
      <c r="CSW6" s="168"/>
      <c r="CSX6" s="168"/>
      <c r="CSY6" s="168"/>
      <c r="CSZ6" s="168"/>
      <c r="CTA6" s="168"/>
      <c r="CTB6" s="168"/>
      <c r="CTC6" s="168"/>
      <c r="CTD6" s="168"/>
      <c r="CTE6" s="168"/>
      <c r="CTF6" s="168"/>
      <c r="CTG6" s="168"/>
      <c r="CTH6" s="168"/>
      <c r="CTI6" s="168"/>
      <c r="CTJ6" s="168"/>
      <c r="CTK6" s="168"/>
      <c r="CTL6" s="168"/>
      <c r="CTM6" s="168"/>
      <c r="CTN6" s="168"/>
      <c r="CTO6" s="168"/>
      <c r="CTP6" s="168"/>
      <c r="CTQ6" s="168"/>
      <c r="CTR6" s="168"/>
      <c r="CTS6" s="168"/>
      <c r="CTT6" s="168"/>
      <c r="CTU6" s="168"/>
      <c r="CTV6" s="168"/>
      <c r="CTW6" s="168"/>
      <c r="CTX6" s="168"/>
      <c r="CTY6" s="168"/>
      <c r="CTZ6" s="168"/>
      <c r="CUA6" s="168"/>
      <c r="CUB6" s="168"/>
      <c r="CUC6" s="168"/>
      <c r="CUD6" s="168"/>
      <c r="CUE6" s="168"/>
      <c r="CUF6" s="168"/>
      <c r="CUG6" s="168"/>
      <c r="CUH6" s="168"/>
      <c r="CUI6" s="168"/>
      <c r="CUJ6" s="168"/>
      <c r="CUK6" s="168"/>
      <c r="CUL6" s="168"/>
      <c r="CUM6" s="168"/>
      <c r="CUN6" s="168"/>
      <c r="CUO6" s="168"/>
      <c r="CUP6" s="168"/>
      <c r="CUQ6" s="168"/>
      <c r="CUR6" s="168"/>
      <c r="CUS6" s="168"/>
      <c r="CUT6" s="168"/>
      <c r="CUU6" s="168"/>
      <c r="CUV6" s="168"/>
      <c r="CUW6" s="168"/>
      <c r="CUX6" s="168"/>
      <c r="CUY6" s="168"/>
      <c r="CUZ6" s="168"/>
      <c r="CVA6" s="168"/>
      <c r="CVB6" s="168"/>
      <c r="CVC6" s="168"/>
      <c r="CVD6" s="168"/>
      <c r="CVE6" s="168"/>
      <c r="CVF6" s="168"/>
      <c r="CVG6" s="168"/>
      <c r="CVH6" s="168"/>
      <c r="CVI6" s="168"/>
      <c r="CVJ6" s="168"/>
      <c r="CVK6" s="168"/>
      <c r="CVL6" s="168"/>
      <c r="CVM6" s="168"/>
      <c r="CVN6" s="168"/>
      <c r="CVO6" s="168"/>
      <c r="CVP6" s="168"/>
      <c r="CVQ6" s="168"/>
      <c r="CVR6" s="168"/>
      <c r="CVS6" s="168"/>
      <c r="CVT6" s="168"/>
      <c r="CVU6" s="168"/>
      <c r="CVV6" s="168"/>
      <c r="CVW6" s="168"/>
      <c r="CVX6" s="168"/>
      <c r="CVY6" s="168"/>
      <c r="CVZ6" s="168"/>
      <c r="CWA6" s="168"/>
      <c r="CWB6" s="168"/>
      <c r="CWC6" s="168"/>
      <c r="CWD6" s="168"/>
      <c r="CWE6" s="168"/>
      <c r="CWF6" s="168"/>
      <c r="CWG6" s="168"/>
      <c r="CWH6" s="168"/>
      <c r="CWI6" s="168"/>
      <c r="CWJ6" s="168"/>
      <c r="CWK6" s="168"/>
      <c r="CWL6" s="168"/>
      <c r="CWM6" s="168"/>
      <c r="CWN6" s="168"/>
      <c r="CWO6" s="168"/>
      <c r="CWP6" s="168"/>
      <c r="CWQ6" s="168"/>
      <c r="CWR6" s="168"/>
      <c r="CWS6" s="168"/>
      <c r="CWT6" s="168"/>
      <c r="CWU6" s="168"/>
      <c r="CWV6" s="168"/>
      <c r="CWW6" s="168"/>
      <c r="CWX6" s="168"/>
      <c r="CWY6" s="168"/>
      <c r="CWZ6" s="168"/>
      <c r="CXA6" s="168"/>
      <c r="CXB6" s="168"/>
      <c r="CXC6" s="168"/>
      <c r="CXD6" s="168"/>
      <c r="CXE6" s="168"/>
      <c r="CXF6" s="168"/>
      <c r="CXG6" s="168"/>
      <c r="CXH6" s="168"/>
      <c r="CXI6" s="168"/>
      <c r="CXJ6" s="168"/>
      <c r="CXK6" s="168"/>
      <c r="CXL6" s="168"/>
      <c r="CXM6" s="168"/>
      <c r="CXN6" s="168"/>
      <c r="CXO6" s="168"/>
      <c r="CXP6" s="168"/>
      <c r="CXQ6" s="168"/>
      <c r="CXR6" s="168"/>
      <c r="CXS6" s="168"/>
      <c r="CXT6" s="168"/>
      <c r="CXU6" s="168"/>
      <c r="CXV6" s="168"/>
      <c r="CXW6" s="168"/>
      <c r="CXX6" s="168"/>
      <c r="CXY6" s="168"/>
      <c r="CXZ6" s="168"/>
      <c r="CYA6" s="168"/>
      <c r="CYB6" s="168"/>
      <c r="CYC6" s="168"/>
      <c r="CYD6" s="168"/>
      <c r="CYE6" s="168"/>
      <c r="CYF6" s="168"/>
      <c r="CYG6" s="168"/>
      <c r="CYH6" s="168"/>
      <c r="CYI6" s="168"/>
      <c r="CYJ6" s="168"/>
      <c r="CYK6" s="168"/>
      <c r="CYL6" s="168"/>
      <c r="CYM6" s="168"/>
      <c r="CYN6" s="168"/>
      <c r="CYO6" s="168"/>
      <c r="CYP6" s="168"/>
      <c r="CYQ6" s="168"/>
      <c r="CYR6" s="168"/>
      <c r="CYS6" s="168"/>
      <c r="CYT6" s="168"/>
      <c r="CYU6" s="168"/>
      <c r="CYV6" s="168"/>
      <c r="CYW6" s="168"/>
      <c r="CYX6" s="168"/>
      <c r="CYY6" s="168"/>
      <c r="CYZ6" s="168"/>
      <c r="CZA6" s="168"/>
      <c r="CZB6" s="168"/>
      <c r="CZC6" s="168"/>
      <c r="CZD6" s="168"/>
      <c r="CZE6" s="168"/>
      <c r="CZF6" s="168"/>
      <c r="CZG6" s="168"/>
      <c r="CZH6" s="168"/>
      <c r="CZI6" s="168"/>
      <c r="CZJ6" s="168"/>
      <c r="CZK6" s="168"/>
      <c r="CZL6" s="168"/>
      <c r="CZM6" s="168"/>
      <c r="CZN6" s="168"/>
      <c r="CZO6" s="168"/>
      <c r="CZP6" s="168"/>
      <c r="CZQ6" s="168"/>
      <c r="CZR6" s="168"/>
      <c r="CZS6" s="168"/>
      <c r="CZT6" s="168"/>
      <c r="CZU6" s="168"/>
      <c r="CZV6" s="168"/>
      <c r="CZW6" s="168"/>
      <c r="CZX6" s="168"/>
      <c r="CZY6" s="168"/>
      <c r="CZZ6" s="168"/>
      <c r="DAA6" s="168"/>
      <c r="DAB6" s="168"/>
      <c r="DAC6" s="168"/>
      <c r="DAD6" s="168"/>
      <c r="DAE6" s="168"/>
      <c r="DAF6" s="168"/>
      <c r="DAG6" s="168"/>
      <c r="DAH6" s="168"/>
      <c r="DAI6" s="168"/>
      <c r="DAJ6" s="168"/>
      <c r="DAK6" s="168"/>
      <c r="DAL6" s="168"/>
      <c r="DAM6" s="168"/>
      <c r="DAN6" s="168"/>
      <c r="DAO6" s="168"/>
      <c r="DAP6" s="168"/>
      <c r="DAQ6" s="168"/>
      <c r="DAR6" s="168"/>
      <c r="DAS6" s="168"/>
      <c r="DAT6" s="168"/>
      <c r="DAU6" s="168"/>
      <c r="DAV6" s="168"/>
      <c r="DAW6" s="168"/>
      <c r="DAX6" s="168"/>
      <c r="DAY6" s="168"/>
      <c r="DAZ6" s="168"/>
      <c r="DBA6" s="168"/>
      <c r="DBB6" s="168"/>
      <c r="DBC6" s="168"/>
      <c r="DBD6" s="168"/>
      <c r="DBE6" s="168"/>
      <c r="DBF6" s="168"/>
      <c r="DBG6" s="168"/>
      <c r="DBH6" s="168"/>
      <c r="DBI6" s="168"/>
      <c r="DBJ6" s="168"/>
      <c r="DBK6" s="168"/>
      <c r="DBL6" s="168"/>
      <c r="DBM6" s="168"/>
      <c r="DBN6" s="168"/>
      <c r="DBO6" s="168"/>
      <c r="DBP6" s="168"/>
      <c r="DBQ6" s="168"/>
      <c r="DBR6" s="168"/>
      <c r="DBS6" s="168"/>
      <c r="DBT6" s="168"/>
      <c r="DBU6" s="168"/>
      <c r="DBV6" s="168"/>
      <c r="DBW6" s="168"/>
      <c r="DBX6" s="168"/>
      <c r="DBY6" s="168"/>
      <c r="DBZ6" s="168"/>
      <c r="DCA6" s="168"/>
      <c r="DCB6" s="168"/>
      <c r="DCC6" s="168"/>
      <c r="DCD6" s="168"/>
      <c r="DCE6" s="168"/>
      <c r="DCF6" s="168"/>
      <c r="DCG6" s="168"/>
      <c r="DCH6" s="168"/>
      <c r="DCI6" s="168"/>
      <c r="DCJ6" s="168"/>
      <c r="DCK6" s="168"/>
      <c r="DCL6" s="168"/>
      <c r="DCM6" s="168"/>
      <c r="DCN6" s="168"/>
      <c r="DCO6" s="168"/>
      <c r="DCP6" s="168"/>
      <c r="DCQ6" s="168"/>
      <c r="DCR6" s="168"/>
      <c r="DCS6" s="168"/>
      <c r="DCT6" s="168"/>
      <c r="DCU6" s="168"/>
      <c r="DCV6" s="168"/>
      <c r="DCW6" s="168"/>
      <c r="DCX6" s="168"/>
      <c r="DCY6" s="168"/>
      <c r="DCZ6" s="168"/>
      <c r="DDA6" s="168"/>
      <c r="DDB6" s="168"/>
      <c r="DDC6" s="168"/>
      <c r="DDD6" s="168"/>
      <c r="DDE6" s="168"/>
      <c r="DDF6" s="168"/>
      <c r="DDG6" s="168"/>
      <c r="DDH6" s="168"/>
      <c r="DDI6" s="168"/>
      <c r="DDJ6" s="168"/>
      <c r="DDK6" s="168"/>
      <c r="DDL6" s="168"/>
      <c r="DDM6" s="168"/>
      <c r="DDN6" s="168"/>
      <c r="DDO6" s="168"/>
      <c r="DDP6" s="168"/>
      <c r="DDQ6" s="168"/>
      <c r="DDR6" s="168"/>
      <c r="DDS6" s="168"/>
      <c r="DDT6" s="168"/>
      <c r="DDU6" s="168"/>
      <c r="DDV6" s="168"/>
      <c r="DDW6" s="168"/>
      <c r="DDX6" s="168"/>
      <c r="DDY6" s="168"/>
      <c r="DDZ6" s="168"/>
      <c r="DEA6" s="168"/>
      <c r="DEB6" s="168"/>
      <c r="DEC6" s="168"/>
      <c r="DED6" s="168"/>
      <c r="DEE6" s="168"/>
      <c r="DEF6" s="168"/>
      <c r="DEG6" s="168"/>
      <c r="DEH6" s="168"/>
      <c r="DEI6" s="168"/>
      <c r="DEJ6" s="168"/>
      <c r="DEK6" s="168"/>
      <c r="DEL6" s="168"/>
      <c r="DEM6" s="168"/>
      <c r="DEN6" s="168"/>
      <c r="DEO6" s="168"/>
      <c r="DEP6" s="168"/>
      <c r="DEQ6" s="168"/>
      <c r="DER6" s="168"/>
      <c r="DES6" s="168"/>
      <c r="DET6" s="168"/>
      <c r="DEU6" s="168"/>
      <c r="DEV6" s="168"/>
      <c r="DEW6" s="168"/>
      <c r="DEX6" s="168"/>
      <c r="DEY6" s="168"/>
      <c r="DEZ6" s="168"/>
      <c r="DFA6" s="168"/>
      <c r="DFB6" s="168"/>
      <c r="DFC6" s="168"/>
      <c r="DFD6" s="168"/>
      <c r="DFE6" s="168"/>
      <c r="DFF6" s="168"/>
      <c r="DFG6" s="168"/>
      <c r="DFH6" s="168"/>
      <c r="DFI6" s="168"/>
      <c r="DFJ6" s="168"/>
      <c r="DFK6" s="168"/>
      <c r="DFL6" s="168"/>
      <c r="DFM6" s="168"/>
      <c r="DFN6" s="168"/>
      <c r="DFO6" s="168"/>
      <c r="DFP6" s="168"/>
      <c r="DFQ6" s="168"/>
      <c r="DFR6" s="168"/>
      <c r="DFS6" s="168"/>
      <c r="DFT6" s="168"/>
      <c r="DFU6" s="168"/>
      <c r="DFV6" s="168"/>
      <c r="DFW6" s="168"/>
      <c r="DFX6" s="168"/>
      <c r="DFY6" s="168"/>
      <c r="DFZ6" s="168"/>
      <c r="DGA6" s="168"/>
      <c r="DGB6" s="168"/>
      <c r="DGC6" s="168"/>
      <c r="DGD6" s="168"/>
      <c r="DGE6" s="168"/>
      <c r="DGF6" s="168"/>
      <c r="DGG6" s="168"/>
      <c r="DGH6" s="168"/>
      <c r="DGI6" s="168"/>
      <c r="DGJ6" s="168"/>
      <c r="DGK6" s="168"/>
      <c r="DGL6" s="168"/>
      <c r="DGM6" s="168"/>
      <c r="DGN6" s="168"/>
      <c r="DGO6" s="168"/>
      <c r="DGP6" s="168"/>
      <c r="DGQ6" s="168"/>
      <c r="DGR6" s="168"/>
      <c r="DGS6" s="168"/>
      <c r="DGT6" s="168"/>
      <c r="DGU6" s="168"/>
      <c r="DGV6" s="168"/>
      <c r="DGW6" s="168"/>
      <c r="DGX6" s="168"/>
      <c r="DGY6" s="168"/>
      <c r="DGZ6" s="168"/>
      <c r="DHA6" s="168"/>
      <c r="DHB6" s="168"/>
      <c r="DHC6" s="168"/>
      <c r="DHD6" s="168"/>
      <c r="DHE6" s="168"/>
      <c r="DHF6" s="168"/>
      <c r="DHG6" s="168"/>
      <c r="DHH6" s="168"/>
      <c r="DHI6" s="168"/>
      <c r="DHJ6" s="168"/>
      <c r="DHK6" s="168"/>
      <c r="DHL6" s="168"/>
      <c r="DHM6" s="168"/>
      <c r="DHN6" s="168"/>
      <c r="DHO6" s="168"/>
      <c r="DHP6" s="168"/>
      <c r="DHQ6" s="168"/>
      <c r="DHR6" s="168"/>
      <c r="DHS6" s="168"/>
      <c r="DHT6" s="168"/>
      <c r="DHU6" s="168"/>
      <c r="DHV6" s="168"/>
      <c r="DHW6" s="168"/>
      <c r="DHX6" s="168"/>
      <c r="DHY6" s="168"/>
      <c r="DHZ6" s="168"/>
      <c r="DIA6" s="168"/>
      <c r="DIB6" s="168"/>
      <c r="DIC6" s="168"/>
      <c r="DID6" s="168"/>
      <c r="DIE6" s="168"/>
      <c r="DIF6" s="168"/>
      <c r="DIG6" s="168"/>
      <c r="DIH6" s="168"/>
      <c r="DII6" s="168"/>
      <c r="DIJ6" s="168"/>
      <c r="DIK6" s="168"/>
      <c r="DIL6" s="168"/>
      <c r="DIM6" s="168"/>
      <c r="DIN6" s="168"/>
      <c r="DIO6" s="168"/>
      <c r="DIP6" s="168"/>
      <c r="DIQ6" s="168"/>
      <c r="DIR6" s="168"/>
      <c r="DIS6" s="168"/>
      <c r="DIT6" s="168"/>
      <c r="DIU6" s="168"/>
      <c r="DIV6" s="168"/>
      <c r="DIW6" s="168"/>
      <c r="DIX6" s="168"/>
      <c r="DIY6" s="168"/>
      <c r="DIZ6" s="168"/>
      <c r="DJA6" s="168"/>
      <c r="DJB6" s="168"/>
      <c r="DJC6" s="168"/>
      <c r="DJD6" s="168"/>
      <c r="DJE6" s="168"/>
      <c r="DJF6" s="168"/>
      <c r="DJG6" s="168"/>
      <c r="DJH6" s="168"/>
      <c r="DJI6" s="168"/>
      <c r="DJJ6" s="168"/>
      <c r="DJK6" s="168"/>
      <c r="DJL6" s="168"/>
      <c r="DJM6" s="168"/>
      <c r="DJN6" s="168"/>
      <c r="DJO6" s="168"/>
      <c r="DJP6" s="168"/>
      <c r="DJQ6" s="168"/>
      <c r="DJR6" s="168"/>
      <c r="DJS6" s="168"/>
      <c r="DJT6" s="168"/>
      <c r="DJU6" s="168"/>
      <c r="DJV6" s="168"/>
      <c r="DJW6" s="168"/>
      <c r="DJX6" s="168"/>
      <c r="DJY6" s="168"/>
      <c r="DJZ6" s="168"/>
      <c r="DKA6" s="168"/>
      <c r="DKB6" s="168"/>
      <c r="DKC6" s="168"/>
      <c r="DKD6" s="168"/>
      <c r="DKE6" s="168"/>
      <c r="DKF6" s="168"/>
      <c r="DKG6" s="168"/>
      <c r="DKH6" s="168"/>
      <c r="DKI6" s="168"/>
      <c r="DKJ6" s="168"/>
      <c r="DKK6" s="168"/>
      <c r="DKL6" s="168"/>
      <c r="DKM6" s="168"/>
      <c r="DKN6" s="168"/>
      <c r="DKO6" s="168"/>
      <c r="DKP6" s="168"/>
      <c r="DKQ6" s="168"/>
      <c r="DKR6" s="168"/>
      <c r="DKS6" s="168"/>
      <c r="DKT6" s="168"/>
      <c r="DKU6" s="168"/>
      <c r="DKV6" s="168"/>
      <c r="DKW6" s="168"/>
      <c r="DKX6" s="168"/>
      <c r="DKY6" s="168"/>
      <c r="DKZ6" s="168"/>
      <c r="DLA6" s="168"/>
      <c r="DLB6" s="168"/>
      <c r="DLC6" s="168"/>
      <c r="DLD6" s="168"/>
      <c r="DLE6" s="168"/>
      <c r="DLF6" s="168"/>
      <c r="DLG6" s="168"/>
      <c r="DLH6" s="168"/>
      <c r="DLI6" s="168"/>
      <c r="DLJ6" s="168"/>
      <c r="DLK6" s="168"/>
      <c r="DLL6" s="168"/>
      <c r="DLM6" s="168"/>
      <c r="DLN6" s="168"/>
      <c r="DLO6" s="168"/>
      <c r="DLP6" s="168"/>
      <c r="DLQ6" s="168"/>
      <c r="DLR6" s="168"/>
      <c r="DLS6" s="168"/>
      <c r="DLT6" s="168"/>
      <c r="DLU6" s="168"/>
      <c r="DLV6" s="168"/>
      <c r="DLW6" s="168"/>
      <c r="DLX6" s="168"/>
      <c r="DLY6" s="168"/>
      <c r="DLZ6" s="168"/>
      <c r="DMA6" s="168"/>
      <c r="DMB6" s="168"/>
      <c r="DMC6" s="168"/>
      <c r="DMD6" s="168"/>
      <c r="DME6" s="168"/>
      <c r="DMF6" s="168"/>
      <c r="DMG6" s="168"/>
      <c r="DMH6" s="168"/>
      <c r="DMI6" s="168"/>
      <c r="DMJ6" s="168"/>
      <c r="DMK6" s="168"/>
      <c r="DML6" s="168"/>
      <c r="DMM6" s="168"/>
      <c r="DMN6" s="168"/>
      <c r="DMO6" s="168"/>
      <c r="DMP6" s="168"/>
      <c r="DMQ6" s="168"/>
      <c r="DMR6" s="168"/>
      <c r="DMS6" s="168"/>
      <c r="DMT6" s="168"/>
      <c r="DMU6" s="168"/>
      <c r="DMV6" s="168"/>
      <c r="DMW6" s="168"/>
      <c r="DMX6" s="168"/>
      <c r="DMY6" s="168"/>
      <c r="DMZ6" s="168"/>
      <c r="DNA6" s="168"/>
      <c r="DNB6" s="168"/>
      <c r="DNC6" s="168"/>
      <c r="DND6" s="168"/>
      <c r="DNE6" s="168"/>
      <c r="DNF6" s="168"/>
      <c r="DNG6" s="168"/>
      <c r="DNH6" s="168"/>
      <c r="DNI6" s="168"/>
      <c r="DNJ6" s="168"/>
      <c r="DNK6" s="168"/>
      <c r="DNL6" s="168"/>
      <c r="DNM6" s="168"/>
      <c r="DNN6" s="168"/>
      <c r="DNO6" s="168"/>
      <c r="DNP6" s="168"/>
      <c r="DNQ6" s="168"/>
      <c r="DNR6" s="168"/>
      <c r="DNS6" s="168"/>
      <c r="DNT6" s="168"/>
      <c r="DNU6" s="168"/>
      <c r="DNV6" s="168"/>
      <c r="DNW6" s="168"/>
      <c r="DNX6" s="168"/>
      <c r="DNY6" s="168"/>
      <c r="DNZ6" s="168"/>
      <c r="DOA6" s="168"/>
      <c r="DOB6" s="168"/>
      <c r="DOC6" s="168"/>
      <c r="DOD6" s="168"/>
      <c r="DOE6" s="168"/>
      <c r="DOF6" s="168"/>
      <c r="DOG6" s="168"/>
      <c r="DOH6" s="168"/>
      <c r="DOI6" s="168"/>
      <c r="DOJ6" s="168"/>
      <c r="DOK6" s="168"/>
      <c r="DOL6" s="168"/>
      <c r="DOM6" s="168"/>
      <c r="DON6" s="168"/>
      <c r="DOO6" s="168"/>
      <c r="DOP6" s="168"/>
      <c r="DOQ6" s="168"/>
      <c r="DOR6" s="168"/>
      <c r="DOS6" s="168"/>
      <c r="DOT6" s="168"/>
      <c r="DOU6" s="168"/>
      <c r="DOV6" s="168"/>
      <c r="DOW6" s="168"/>
      <c r="DOX6" s="168"/>
      <c r="DOY6" s="168"/>
      <c r="DOZ6" s="168"/>
      <c r="DPA6" s="168"/>
      <c r="DPB6" s="168"/>
      <c r="DPC6" s="168"/>
      <c r="DPD6" s="168"/>
      <c r="DPE6" s="168"/>
      <c r="DPF6" s="168"/>
      <c r="DPG6" s="168"/>
      <c r="DPH6" s="168"/>
      <c r="DPI6" s="168"/>
      <c r="DPJ6" s="168"/>
      <c r="DPK6" s="168"/>
      <c r="DPL6" s="168"/>
      <c r="DPM6" s="168"/>
      <c r="DPN6" s="168"/>
      <c r="DPO6" s="168"/>
      <c r="DPP6" s="168"/>
      <c r="DPQ6" s="168"/>
      <c r="DPR6" s="168"/>
      <c r="DPS6" s="168"/>
      <c r="DPT6" s="168"/>
      <c r="DPU6" s="168"/>
      <c r="DPV6" s="168"/>
      <c r="DPW6" s="168"/>
      <c r="DPX6" s="168"/>
      <c r="DPY6" s="168"/>
      <c r="DPZ6" s="168"/>
      <c r="DQA6" s="168"/>
      <c r="DQB6" s="168"/>
      <c r="DQC6" s="168"/>
      <c r="DQD6" s="168"/>
      <c r="DQE6" s="168"/>
      <c r="DQF6" s="168"/>
      <c r="DQG6" s="168"/>
      <c r="DQH6" s="168"/>
      <c r="DQI6" s="168"/>
      <c r="DQJ6" s="168"/>
      <c r="DQK6" s="168"/>
      <c r="DQL6" s="168"/>
      <c r="DQM6" s="168"/>
      <c r="DQN6" s="168"/>
      <c r="DQO6" s="168"/>
      <c r="DQP6" s="168"/>
      <c r="DQQ6" s="168"/>
      <c r="DQR6" s="168"/>
      <c r="DQS6" s="168"/>
      <c r="DQT6" s="168"/>
      <c r="DQU6" s="168"/>
      <c r="DQV6" s="168"/>
      <c r="DQW6" s="168"/>
      <c r="DQX6" s="168"/>
      <c r="DQY6" s="168"/>
      <c r="DQZ6" s="168"/>
      <c r="DRA6" s="168"/>
      <c r="DRB6" s="168"/>
      <c r="DRC6" s="168"/>
      <c r="DRD6" s="168"/>
      <c r="DRE6" s="168"/>
      <c r="DRF6" s="168"/>
      <c r="DRG6" s="168"/>
      <c r="DRH6" s="168"/>
      <c r="DRI6" s="168"/>
      <c r="DRJ6" s="168"/>
      <c r="DRK6" s="168"/>
      <c r="DRL6" s="168"/>
      <c r="DRM6" s="168"/>
      <c r="DRN6" s="168"/>
      <c r="DRO6" s="168"/>
      <c r="DRP6" s="168"/>
      <c r="DRQ6" s="168"/>
      <c r="DRR6" s="168"/>
      <c r="DRS6" s="168"/>
      <c r="DRT6" s="168"/>
      <c r="DRU6" s="168"/>
      <c r="DRV6" s="168"/>
      <c r="DRW6" s="168"/>
      <c r="DRX6" s="168"/>
      <c r="DRY6" s="168"/>
      <c r="DRZ6" s="168"/>
      <c r="DSA6" s="168"/>
      <c r="DSB6" s="168"/>
      <c r="DSC6" s="168"/>
      <c r="DSD6" s="168"/>
      <c r="DSE6" s="168"/>
      <c r="DSF6" s="168"/>
      <c r="DSG6" s="168"/>
      <c r="DSH6" s="168"/>
      <c r="DSI6" s="168"/>
      <c r="DSJ6" s="168"/>
      <c r="DSK6" s="168"/>
      <c r="DSL6" s="168"/>
      <c r="DSM6" s="168"/>
      <c r="DSN6" s="168"/>
      <c r="DSO6" s="168"/>
      <c r="DSP6" s="168"/>
      <c r="DSQ6" s="168"/>
      <c r="DSR6" s="168"/>
      <c r="DSS6" s="168"/>
      <c r="DST6" s="168"/>
      <c r="DSU6" s="168"/>
      <c r="DSV6" s="168"/>
      <c r="DSW6" s="168"/>
      <c r="DSX6" s="168"/>
      <c r="DSY6" s="168"/>
      <c r="DSZ6" s="168"/>
      <c r="DTA6" s="168"/>
      <c r="DTB6" s="168"/>
      <c r="DTC6" s="168"/>
      <c r="DTD6" s="168"/>
      <c r="DTE6" s="168"/>
      <c r="DTF6" s="168"/>
      <c r="DTG6" s="168"/>
      <c r="DTH6" s="168"/>
      <c r="DTI6" s="168"/>
      <c r="DTJ6" s="168"/>
      <c r="DTK6" s="168"/>
      <c r="DTL6" s="168"/>
      <c r="DTM6" s="168"/>
      <c r="DTN6" s="168"/>
      <c r="DTO6" s="168"/>
      <c r="DTP6" s="168"/>
      <c r="DTQ6" s="168"/>
      <c r="DTR6" s="168"/>
      <c r="DTS6" s="168"/>
      <c r="DTT6" s="168"/>
      <c r="DTU6" s="168"/>
      <c r="DTV6" s="168"/>
      <c r="DTW6" s="168"/>
      <c r="DTX6" s="168"/>
      <c r="DTY6" s="168"/>
      <c r="DTZ6" s="168"/>
      <c r="DUA6" s="168"/>
      <c r="DUB6" s="168"/>
      <c r="DUC6" s="168"/>
      <c r="DUD6" s="168"/>
      <c r="DUE6" s="168"/>
      <c r="DUF6" s="168"/>
      <c r="DUG6" s="168"/>
      <c r="DUH6" s="168"/>
      <c r="DUI6" s="168"/>
      <c r="DUJ6" s="168"/>
      <c r="DUK6" s="168"/>
      <c r="DUL6" s="168"/>
      <c r="DUM6" s="168"/>
      <c r="DUN6" s="168"/>
      <c r="DUO6" s="168"/>
      <c r="DUP6" s="168"/>
      <c r="DUQ6" s="168"/>
      <c r="DUR6" s="168"/>
      <c r="DUS6" s="168"/>
      <c r="DUT6" s="168"/>
      <c r="DUU6" s="168"/>
      <c r="DUV6" s="168"/>
      <c r="DUW6" s="168"/>
      <c r="DUX6" s="168"/>
      <c r="DUY6" s="168"/>
      <c r="DUZ6" s="168"/>
      <c r="DVA6" s="168"/>
      <c r="DVB6" s="168"/>
      <c r="DVC6" s="168"/>
      <c r="DVD6" s="168"/>
      <c r="DVE6" s="168"/>
      <c r="DVF6" s="168"/>
      <c r="DVG6" s="168"/>
      <c r="DVH6" s="168"/>
      <c r="DVI6" s="168"/>
      <c r="DVJ6" s="168"/>
      <c r="DVK6" s="168"/>
      <c r="DVL6" s="168"/>
      <c r="DVM6" s="168"/>
      <c r="DVN6" s="168"/>
      <c r="DVO6" s="168"/>
      <c r="DVP6" s="168"/>
      <c r="DVQ6" s="168"/>
      <c r="DVR6" s="168"/>
      <c r="DVS6" s="168"/>
      <c r="DVT6" s="168"/>
      <c r="DVU6" s="168"/>
      <c r="DVV6" s="168"/>
      <c r="DVW6" s="168"/>
      <c r="DVX6" s="168"/>
      <c r="DVY6" s="168"/>
      <c r="DVZ6" s="168"/>
      <c r="DWA6" s="168"/>
      <c r="DWB6" s="168"/>
      <c r="DWC6" s="168"/>
      <c r="DWD6" s="168"/>
      <c r="DWE6" s="168"/>
      <c r="DWF6" s="168"/>
      <c r="DWG6" s="168"/>
      <c r="DWH6" s="168"/>
      <c r="DWI6" s="168"/>
      <c r="DWJ6" s="168"/>
      <c r="DWK6" s="168"/>
      <c r="DWL6" s="168"/>
      <c r="DWM6" s="168"/>
      <c r="DWN6" s="168"/>
      <c r="DWO6" s="168"/>
      <c r="DWP6" s="168"/>
      <c r="DWQ6" s="168"/>
      <c r="DWR6" s="168"/>
      <c r="DWS6" s="168"/>
      <c r="DWT6" s="168"/>
      <c r="DWU6" s="168"/>
      <c r="DWV6" s="168"/>
      <c r="DWW6" s="168"/>
      <c r="DWX6" s="168"/>
      <c r="DWY6" s="168"/>
      <c r="DWZ6" s="168"/>
      <c r="DXA6" s="168"/>
      <c r="DXB6" s="168"/>
      <c r="DXC6" s="168"/>
      <c r="DXD6" s="168"/>
      <c r="DXE6" s="168"/>
      <c r="DXF6" s="168"/>
      <c r="DXG6" s="168"/>
      <c r="DXH6" s="168"/>
      <c r="DXI6" s="168"/>
      <c r="DXJ6" s="168"/>
      <c r="DXK6" s="168"/>
      <c r="DXL6" s="168"/>
      <c r="DXM6" s="168"/>
      <c r="DXN6" s="168"/>
      <c r="DXO6" s="168"/>
      <c r="DXP6" s="168"/>
      <c r="DXQ6" s="168"/>
      <c r="DXR6" s="168"/>
      <c r="DXS6" s="168"/>
      <c r="DXT6" s="168"/>
      <c r="DXU6" s="168"/>
      <c r="DXV6" s="168"/>
      <c r="DXW6" s="168"/>
      <c r="DXX6" s="168"/>
      <c r="DXY6" s="168"/>
      <c r="DXZ6" s="168"/>
      <c r="DYA6" s="168"/>
      <c r="DYB6" s="168"/>
      <c r="DYC6" s="168"/>
      <c r="DYD6" s="168"/>
      <c r="DYE6" s="168"/>
      <c r="DYF6" s="168"/>
      <c r="DYG6" s="168"/>
      <c r="DYH6" s="168"/>
      <c r="DYI6" s="168"/>
      <c r="DYJ6" s="168"/>
      <c r="DYK6" s="168"/>
      <c r="DYL6" s="168"/>
      <c r="DYM6" s="168"/>
      <c r="DYN6" s="168"/>
      <c r="DYO6" s="168"/>
      <c r="DYP6" s="168"/>
      <c r="DYQ6" s="168"/>
      <c r="DYR6" s="168"/>
      <c r="DYS6" s="168"/>
      <c r="DYT6" s="168"/>
      <c r="DYU6" s="168"/>
      <c r="DYV6" s="168"/>
      <c r="DYW6" s="168"/>
      <c r="DYX6" s="168"/>
      <c r="DYY6" s="168"/>
      <c r="DYZ6" s="168"/>
      <c r="DZA6" s="168"/>
      <c r="DZB6" s="168"/>
      <c r="DZC6" s="168"/>
      <c r="DZD6" s="168"/>
      <c r="DZE6" s="168"/>
      <c r="DZF6" s="168"/>
      <c r="DZG6" s="168"/>
      <c r="DZH6" s="168"/>
      <c r="DZI6" s="168"/>
      <c r="DZJ6" s="168"/>
      <c r="DZK6" s="168"/>
      <c r="DZL6" s="168"/>
      <c r="DZM6" s="168"/>
      <c r="DZN6" s="168"/>
      <c r="DZO6" s="168"/>
      <c r="DZP6" s="168"/>
      <c r="DZQ6" s="168"/>
      <c r="DZR6" s="168"/>
      <c r="DZS6" s="168"/>
      <c r="DZT6" s="168"/>
      <c r="DZU6" s="168"/>
      <c r="DZV6" s="168"/>
      <c r="DZW6" s="168"/>
      <c r="DZX6" s="168"/>
      <c r="DZY6" s="168"/>
      <c r="DZZ6" s="168"/>
      <c r="EAA6" s="168"/>
      <c r="EAB6" s="168"/>
      <c r="EAC6" s="168"/>
      <c r="EAD6" s="168"/>
      <c r="EAE6" s="168"/>
      <c r="EAF6" s="168"/>
      <c r="EAG6" s="168"/>
      <c r="EAH6" s="168"/>
      <c r="EAI6" s="168"/>
      <c r="EAJ6" s="168"/>
      <c r="EAK6" s="168"/>
      <c r="EAL6" s="168"/>
      <c r="EAM6" s="168"/>
      <c r="EAN6" s="168"/>
      <c r="EAO6" s="168"/>
      <c r="EAP6" s="168"/>
      <c r="EAQ6" s="168"/>
      <c r="EAR6" s="168"/>
      <c r="EAS6" s="168"/>
      <c r="EAT6" s="168"/>
      <c r="EAU6" s="168"/>
      <c r="EAV6" s="168"/>
      <c r="EAW6" s="168"/>
      <c r="EAX6" s="168"/>
      <c r="EAY6" s="168"/>
      <c r="EAZ6" s="168"/>
      <c r="EBA6" s="168"/>
      <c r="EBB6" s="168"/>
      <c r="EBC6" s="168"/>
      <c r="EBD6" s="168"/>
      <c r="EBE6" s="168"/>
      <c r="EBF6" s="168"/>
      <c r="EBG6" s="168"/>
      <c r="EBH6" s="168"/>
      <c r="EBI6" s="168"/>
      <c r="EBJ6" s="168"/>
      <c r="EBK6" s="168"/>
      <c r="EBL6" s="168"/>
      <c r="EBM6" s="168"/>
      <c r="EBN6" s="168"/>
      <c r="EBO6" s="168"/>
      <c r="EBP6" s="168"/>
      <c r="EBQ6" s="168"/>
      <c r="EBR6" s="168"/>
      <c r="EBS6" s="168"/>
      <c r="EBT6" s="168"/>
      <c r="EBU6" s="168"/>
      <c r="EBV6" s="168"/>
      <c r="EBW6" s="168"/>
      <c r="EBX6" s="168"/>
      <c r="EBY6" s="168"/>
      <c r="EBZ6" s="168"/>
      <c r="ECA6" s="168"/>
      <c r="ECB6" s="168"/>
      <c r="ECC6" s="168"/>
      <c r="ECD6" s="168"/>
      <c r="ECE6" s="168"/>
      <c r="ECF6" s="168"/>
      <c r="ECG6" s="168"/>
      <c r="ECH6" s="168"/>
      <c r="ECI6" s="168"/>
      <c r="ECJ6" s="168"/>
      <c r="ECK6" s="168"/>
      <c r="ECL6" s="168"/>
      <c r="ECM6" s="168"/>
      <c r="ECN6" s="168"/>
      <c r="ECO6" s="168"/>
      <c r="ECP6" s="168"/>
      <c r="ECQ6" s="168"/>
      <c r="ECR6" s="168"/>
      <c r="ECS6" s="168"/>
      <c r="ECT6" s="168"/>
      <c r="ECU6" s="168"/>
      <c r="ECV6" s="168"/>
      <c r="ECW6" s="168"/>
      <c r="ECX6" s="168"/>
      <c r="ECY6" s="168"/>
      <c r="ECZ6" s="168"/>
      <c r="EDA6" s="168"/>
      <c r="EDB6" s="168"/>
      <c r="EDC6" s="168"/>
      <c r="EDD6" s="168"/>
      <c r="EDE6" s="168"/>
      <c r="EDF6" s="168"/>
      <c r="EDG6" s="168"/>
      <c r="EDH6" s="168"/>
      <c r="EDI6" s="168"/>
      <c r="EDJ6" s="168"/>
      <c r="EDK6" s="168"/>
      <c r="EDL6" s="168"/>
      <c r="EDM6" s="168"/>
      <c r="EDN6" s="168"/>
      <c r="EDO6" s="168"/>
      <c r="EDP6" s="168"/>
      <c r="EDQ6" s="168"/>
      <c r="EDR6" s="168"/>
      <c r="EDS6" s="168"/>
      <c r="EDT6" s="168"/>
      <c r="EDU6" s="168"/>
      <c r="EDV6" s="168"/>
      <c r="EDW6" s="168"/>
      <c r="EDX6" s="168"/>
      <c r="EDY6" s="168"/>
      <c r="EDZ6" s="168"/>
      <c r="EEA6" s="168"/>
      <c r="EEB6" s="168"/>
      <c r="EEC6" s="168"/>
      <c r="EED6" s="168"/>
      <c r="EEE6" s="168"/>
      <c r="EEF6" s="168"/>
      <c r="EEG6" s="168"/>
      <c r="EEH6" s="168"/>
      <c r="EEI6" s="168"/>
      <c r="EEJ6" s="168"/>
      <c r="EEK6" s="168"/>
      <c r="EEL6" s="168"/>
      <c r="EEM6" s="168"/>
      <c r="EEN6" s="168"/>
      <c r="EEO6" s="168"/>
      <c r="EEP6" s="168"/>
      <c r="EEQ6" s="168"/>
      <c r="EER6" s="168"/>
      <c r="EES6" s="168"/>
      <c r="EET6" s="168"/>
      <c r="EEU6" s="168"/>
      <c r="EEV6" s="168"/>
      <c r="EEW6" s="168"/>
      <c r="EEX6" s="168"/>
      <c r="EEY6" s="168"/>
      <c r="EEZ6" s="168"/>
      <c r="EFA6" s="168"/>
      <c r="EFB6" s="168"/>
      <c r="EFC6" s="168"/>
      <c r="EFD6" s="168"/>
      <c r="EFE6" s="168"/>
      <c r="EFF6" s="168"/>
      <c r="EFG6" s="168"/>
      <c r="EFH6" s="168"/>
      <c r="EFI6" s="168"/>
      <c r="EFJ6" s="168"/>
      <c r="EFK6" s="168"/>
      <c r="EFL6" s="168"/>
      <c r="EFM6" s="168"/>
      <c r="EFN6" s="168"/>
      <c r="EFO6" s="168"/>
      <c r="EFP6" s="168"/>
      <c r="EFQ6" s="168"/>
      <c r="EFR6" s="168"/>
      <c r="EFS6" s="168"/>
      <c r="EFT6" s="168"/>
      <c r="EFU6" s="168"/>
      <c r="EFV6" s="168"/>
      <c r="EFW6" s="168"/>
      <c r="EFX6" s="168"/>
      <c r="EFY6" s="168"/>
      <c r="EFZ6" s="168"/>
      <c r="EGA6" s="168"/>
      <c r="EGB6" s="168"/>
      <c r="EGC6" s="168"/>
      <c r="EGD6" s="168"/>
      <c r="EGE6" s="168"/>
      <c r="EGF6" s="168"/>
      <c r="EGG6" s="168"/>
      <c r="EGH6" s="168"/>
      <c r="EGI6" s="168"/>
      <c r="EGJ6" s="168"/>
      <c r="EGK6" s="168"/>
      <c r="EGL6" s="168"/>
      <c r="EGM6" s="168"/>
      <c r="EGN6" s="168"/>
      <c r="EGO6" s="168"/>
      <c r="EGP6" s="168"/>
      <c r="EGQ6" s="168"/>
      <c r="EGR6" s="168"/>
      <c r="EGS6" s="168"/>
      <c r="EGT6" s="168"/>
      <c r="EGU6" s="168"/>
      <c r="EGV6" s="168"/>
      <c r="EGW6" s="168"/>
      <c r="EGX6" s="168"/>
      <c r="EGY6" s="168"/>
      <c r="EGZ6" s="168"/>
      <c r="EHA6" s="168"/>
      <c r="EHB6" s="168"/>
      <c r="EHC6" s="168"/>
      <c r="EHD6" s="168"/>
      <c r="EHE6" s="168"/>
      <c r="EHF6" s="168"/>
      <c r="EHG6" s="168"/>
      <c r="EHH6" s="168"/>
      <c r="EHI6" s="168"/>
      <c r="EHJ6" s="168"/>
      <c r="EHK6" s="168"/>
      <c r="EHL6" s="168"/>
      <c r="EHM6" s="168"/>
      <c r="EHN6" s="168"/>
      <c r="EHO6" s="168"/>
      <c r="EHP6" s="168"/>
      <c r="EHQ6" s="168"/>
      <c r="EHR6" s="168"/>
      <c r="EHS6" s="168"/>
      <c r="EHT6" s="168"/>
      <c r="EHU6" s="168"/>
      <c r="EHV6" s="168"/>
      <c r="EHW6" s="168"/>
      <c r="EHX6" s="168"/>
      <c r="EHY6" s="168"/>
      <c r="EHZ6" s="168"/>
      <c r="EIA6" s="168"/>
      <c r="EIB6" s="168"/>
      <c r="EIC6" s="168"/>
      <c r="EID6" s="168"/>
      <c r="EIE6" s="168"/>
      <c r="EIF6" s="168"/>
      <c r="EIG6" s="168"/>
      <c r="EIH6" s="168"/>
      <c r="EII6" s="168"/>
      <c r="EIJ6" s="168"/>
      <c r="EIK6" s="168"/>
      <c r="EIL6" s="168"/>
      <c r="EIM6" s="168"/>
      <c r="EIN6" s="168"/>
      <c r="EIO6" s="168"/>
      <c r="EIP6" s="168"/>
      <c r="EIQ6" s="168"/>
      <c r="EIR6" s="168"/>
      <c r="EIS6" s="168"/>
      <c r="EIT6" s="168"/>
      <c r="EIU6" s="168"/>
      <c r="EIV6" s="168"/>
      <c r="EIW6" s="168"/>
      <c r="EIX6" s="168"/>
      <c r="EIY6" s="168"/>
      <c r="EIZ6" s="168"/>
      <c r="EJA6" s="168"/>
      <c r="EJB6" s="168"/>
      <c r="EJC6" s="168"/>
      <c r="EJD6" s="168"/>
      <c r="EJE6" s="168"/>
      <c r="EJF6" s="168"/>
      <c r="EJG6" s="168"/>
      <c r="EJH6" s="168"/>
      <c r="EJI6" s="168"/>
      <c r="EJJ6" s="168"/>
      <c r="EJK6" s="168"/>
      <c r="EJL6" s="168"/>
      <c r="EJM6" s="168"/>
      <c r="EJN6" s="168"/>
      <c r="EJO6" s="168"/>
      <c r="EJP6" s="168"/>
      <c r="EJQ6" s="168"/>
      <c r="EJR6" s="168"/>
      <c r="EJS6" s="168"/>
      <c r="EJT6" s="168"/>
      <c r="EJU6" s="168"/>
      <c r="EJV6" s="168"/>
      <c r="EJW6" s="168"/>
      <c r="EJX6" s="168"/>
      <c r="EJY6" s="168"/>
      <c r="EJZ6" s="168"/>
      <c r="EKA6" s="168"/>
      <c r="EKB6" s="168"/>
      <c r="EKC6" s="168"/>
      <c r="EKD6" s="168"/>
      <c r="EKE6" s="168"/>
      <c r="EKF6" s="168"/>
      <c r="EKG6" s="168"/>
      <c r="EKH6" s="168"/>
      <c r="EKI6" s="168"/>
      <c r="EKJ6" s="168"/>
      <c r="EKK6" s="168"/>
      <c r="EKL6" s="168"/>
      <c r="EKM6" s="168"/>
      <c r="EKN6" s="168"/>
      <c r="EKO6" s="168"/>
      <c r="EKP6" s="168"/>
      <c r="EKQ6" s="168"/>
      <c r="EKR6" s="168"/>
      <c r="EKS6" s="168"/>
      <c r="EKT6" s="168"/>
      <c r="EKU6" s="168"/>
      <c r="EKV6" s="168"/>
      <c r="EKW6" s="168"/>
      <c r="EKX6" s="168"/>
      <c r="EKY6" s="168"/>
      <c r="EKZ6" s="168"/>
      <c r="ELA6" s="168"/>
      <c r="ELB6" s="168"/>
      <c r="ELC6" s="168"/>
      <c r="ELD6" s="168"/>
      <c r="ELE6" s="168"/>
      <c r="ELF6" s="168"/>
      <c r="ELG6" s="168"/>
      <c r="ELH6" s="168"/>
      <c r="ELI6" s="168"/>
      <c r="ELJ6" s="168"/>
      <c r="ELK6" s="168"/>
      <c r="ELL6" s="168"/>
      <c r="ELM6" s="168"/>
      <c r="ELN6" s="168"/>
      <c r="ELO6" s="168"/>
      <c r="ELP6" s="168"/>
      <c r="ELQ6" s="168"/>
      <c r="ELR6" s="168"/>
      <c r="ELS6" s="168"/>
      <c r="ELT6" s="168"/>
      <c r="ELU6" s="168"/>
      <c r="ELV6" s="168"/>
      <c r="ELW6" s="168"/>
      <c r="ELX6" s="168"/>
      <c r="ELY6" s="168"/>
      <c r="ELZ6" s="168"/>
      <c r="EMA6" s="168"/>
      <c r="EMB6" s="168"/>
      <c r="EMC6" s="168"/>
      <c r="EMD6" s="168"/>
      <c r="EME6" s="168"/>
      <c r="EMF6" s="168"/>
      <c r="EMG6" s="168"/>
      <c r="EMH6" s="168"/>
      <c r="EMI6" s="168"/>
      <c r="EMJ6" s="168"/>
      <c r="EMK6" s="168"/>
      <c r="EML6" s="168"/>
      <c r="EMM6" s="168"/>
      <c r="EMN6" s="168"/>
      <c r="EMO6" s="168"/>
      <c r="EMP6" s="168"/>
      <c r="EMQ6" s="168"/>
      <c r="EMR6" s="168"/>
      <c r="EMS6" s="168"/>
      <c r="EMT6" s="168"/>
      <c r="EMU6" s="168"/>
      <c r="EMV6" s="168"/>
      <c r="EMW6" s="168"/>
      <c r="EMX6" s="168"/>
      <c r="EMY6" s="168"/>
      <c r="EMZ6" s="168"/>
      <c r="ENA6" s="168"/>
      <c r="ENB6" s="168"/>
      <c r="ENC6" s="168"/>
      <c r="END6" s="168"/>
      <c r="ENE6" s="168"/>
      <c r="ENF6" s="168"/>
      <c r="ENG6" s="168"/>
      <c r="ENH6" s="168"/>
      <c r="ENI6" s="168"/>
      <c r="ENJ6" s="168"/>
      <c r="ENK6" s="168"/>
      <c r="ENL6" s="168"/>
      <c r="ENM6" s="168"/>
      <c r="ENN6" s="168"/>
      <c r="ENO6" s="168"/>
      <c r="ENP6" s="168"/>
      <c r="ENQ6" s="168"/>
      <c r="ENR6" s="168"/>
      <c r="ENS6" s="168"/>
      <c r="ENT6" s="168"/>
      <c r="ENU6" s="168"/>
      <c r="ENV6" s="168"/>
      <c r="ENW6" s="168"/>
      <c r="ENX6" s="168"/>
      <c r="ENY6" s="168"/>
      <c r="ENZ6" s="168"/>
      <c r="EOA6" s="168"/>
      <c r="EOB6" s="168"/>
      <c r="EOC6" s="168"/>
      <c r="EOD6" s="168"/>
      <c r="EOE6" s="168"/>
      <c r="EOF6" s="168"/>
      <c r="EOG6" s="168"/>
      <c r="EOH6" s="168"/>
      <c r="EOI6" s="168"/>
      <c r="EOJ6" s="168"/>
      <c r="EOK6" s="168"/>
      <c r="EOL6" s="168"/>
      <c r="EOM6" s="168"/>
      <c r="EON6" s="168"/>
      <c r="EOO6" s="168"/>
      <c r="EOP6" s="168"/>
      <c r="EOQ6" s="168"/>
      <c r="EOR6" s="168"/>
      <c r="EOS6" s="168"/>
      <c r="EOT6" s="168"/>
      <c r="EOU6" s="168"/>
      <c r="EOV6" s="168"/>
      <c r="EOW6" s="168"/>
      <c r="EOX6" s="168"/>
      <c r="EOY6" s="168"/>
      <c r="EOZ6" s="168"/>
      <c r="EPA6" s="168"/>
      <c r="EPB6" s="168"/>
      <c r="EPC6" s="168"/>
      <c r="EPD6" s="168"/>
      <c r="EPE6" s="168"/>
      <c r="EPF6" s="168"/>
      <c r="EPG6" s="168"/>
      <c r="EPH6" s="168"/>
      <c r="EPI6" s="168"/>
      <c r="EPJ6" s="168"/>
      <c r="EPK6" s="168"/>
      <c r="EPL6" s="168"/>
      <c r="EPM6" s="168"/>
      <c r="EPN6" s="168"/>
      <c r="EPO6" s="168"/>
      <c r="EPP6" s="168"/>
      <c r="EPQ6" s="168"/>
      <c r="EPR6" s="168"/>
      <c r="EPS6" s="168"/>
      <c r="EPT6" s="168"/>
      <c r="EPU6" s="168"/>
      <c r="EPV6" s="168"/>
      <c r="EPW6" s="168"/>
      <c r="EPX6" s="168"/>
      <c r="EPY6" s="168"/>
      <c r="EPZ6" s="168"/>
      <c r="EQA6" s="168"/>
      <c r="EQB6" s="168"/>
      <c r="EQC6" s="168"/>
      <c r="EQD6" s="168"/>
      <c r="EQE6" s="168"/>
      <c r="EQF6" s="168"/>
      <c r="EQG6" s="168"/>
      <c r="EQH6" s="168"/>
      <c r="EQI6" s="168"/>
      <c r="EQJ6" s="168"/>
      <c r="EQK6" s="168"/>
      <c r="EQL6" s="168"/>
      <c r="EQM6" s="168"/>
      <c r="EQN6" s="168"/>
      <c r="EQO6" s="168"/>
      <c r="EQP6" s="168"/>
      <c r="EQQ6" s="168"/>
      <c r="EQR6" s="168"/>
      <c r="EQS6" s="168"/>
      <c r="EQT6" s="168"/>
      <c r="EQU6" s="168"/>
      <c r="EQV6" s="168"/>
      <c r="EQW6" s="168"/>
      <c r="EQX6" s="168"/>
      <c r="EQY6" s="168"/>
      <c r="EQZ6" s="168"/>
      <c r="ERA6" s="168"/>
      <c r="ERB6" s="168"/>
      <c r="ERC6" s="168"/>
      <c r="ERD6" s="168"/>
      <c r="ERE6" s="168"/>
      <c r="ERF6" s="168"/>
      <c r="ERG6" s="168"/>
      <c r="ERH6" s="168"/>
      <c r="ERI6" s="168"/>
      <c r="ERJ6" s="168"/>
      <c r="ERK6" s="168"/>
      <c r="ERL6" s="168"/>
      <c r="ERM6" s="168"/>
      <c r="ERN6" s="168"/>
      <c r="ERO6" s="168"/>
      <c r="ERP6" s="168"/>
      <c r="ERQ6" s="168"/>
      <c r="ERR6" s="168"/>
      <c r="ERS6" s="168"/>
      <c r="ERT6" s="168"/>
      <c r="ERU6" s="168"/>
      <c r="ERV6" s="168"/>
      <c r="ERW6" s="168"/>
      <c r="ERX6" s="168"/>
      <c r="ERY6" s="168"/>
      <c r="ERZ6" s="168"/>
      <c r="ESA6" s="168"/>
      <c r="ESB6" s="168"/>
      <c r="ESC6" s="168"/>
      <c r="ESD6" s="168"/>
      <c r="ESE6" s="168"/>
      <c r="ESF6" s="168"/>
      <c r="ESG6" s="168"/>
      <c r="ESH6" s="168"/>
      <c r="ESI6" s="168"/>
      <c r="ESJ6" s="168"/>
      <c r="ESK6" s="168"/>
      <c r="ESL6" s="168"/>
      <c r="ESM6" s="168"/>
      <c r="ESN6" s="168"/>
      <c r="ESO6" s="168"/>
      <c r="ESP6" s="168"/>
      <c r="ESQ6" s="168"/>
      <c r="ESR6" s="168"/>
      <c r="ESS6" s="168"/>
      <c r="EST6" s="168"/>
      <c r="ESU6" s="168"/>
      <c r="ESV6" s="168"/>
      <c r="ESW6" s="168"/>
      <c r="ESX6" s="168"/>
      <c r="ESY6" s="168"/>
      <c r="ESZ6" s="168"/>
      <c r="ETA6" s="168"/>
      <c r="ETB6" s="168"/>
      <c r="ETC6" s="168"/>
      <c r="ETD6" s="168"/>
      <c r="ETE6" s="168"/>
      <c r="ETF6" s="168"/>
      <c r="ETG6" s="168"/>
      <c r="ETH6" s="168"/>
      <c r="ETI6" s="168"/>
      <c r="ETJ6" s="168"/>
      <c r="ETK6" s="168"/>
      <c r="ETL6" s="168"/>
      <c r="ETM6" s="168"/>
      <c r="ETN6" s="168"/>
      <c r="ETO6" s="168"/>
      <c r="ETP6" s="168"/>
      <c r="ETQ6" s="168"/>
      <c r="ETR6" s="168"/>
      <c r="ETS6" s="168"/>
      <c r="ETT6" s="168"/>
      <c r="ETU6" s="168"/>
      <c r="ETV6" s="168"/>
      <c r="ETW6" s="168"/>
      <c r="ETX6" s="168"/>
      <c r="ETY6" s="168"/>
      <c r="ETZ6" s="168"/>
      <c r="EUA6" s="168"/>
      <c r="EUB6" s="168"/>
      <c r="EUC6" s="168"/>
      <c r="EUD6" s="168"/>
      <c r="EUE6" s="168"/>
      <c r="EUF6" s="168"/>
      <c r="EUG6" s="168"/>
      <c r="EUH6" s="168"/>
      <c r="EUI6" s="168"/>
      <c r="EUJ6" s="168"/>
      <c r="EUK6" s="168"/>
      <c r="EUL6" s="168"/>
      <c r="EUM6" s="168"/>
      <c r="EUN6" s="168"/>
      <c r="EUO6" s="168"/>
      <c r="EUP6" s="168"/>
      <c r="EUQ6" s="168"/>
      <c r="EUR6" s="168"/>
      <c r="EUS6" s="168"/>
      <c r="EUT6" s="168"/>
      <c r="EUU6" s="168"/>
      <c r="EUV6" s="168"/>
      <c r="EUW6" s="168"/>
      <c r="EUX6" s="168"/>
      <c r="EUY6" s="168"/>
      <c r="EUZ6" s="168"/>
      <c r="EVA6" s="168"/>
      <c r="EVB6" s="168"/>
      <c r="EVC6" s="168"/>
      <c r="EVD6" s="168"/>
      <c r="EVE6" s="168"/>
      <c r="EVF6" s="168"/>
      <c r="EVG6" s="168"/>
      <c r="EVH6" s="168"/>
      <c r="EVI6" s="168"/>
      <c r="EVJ6" s="168"/>
      <c r="EVK6" s="168"/>
      <c r="EVL6" s="168"/>
      <c r="EVM6" s="168"/>
      <c r="EVN6" s="168"/>
      <c r="EVO6" s="168"/>
      <c r="EVP6" s="168"/>
      <c r="EVQ6" s="168"/>
      <c r="EVR6" s="168"/>
      <c r="EVS6" s="168"/>
      <c r="EVT6" s="168"/>
      <c r="EVU6" s="168"/>
      <c r="EVV6" s="168"/>
      <c r="EVW6" s="168"/>
      <c r="EVX6" s="168"/>
      <c r="EVY6" s="168"/>
      <c r="EVZ6" s="168"/>
      <c r="EWA6" s="168"/>
      <c r="EWB6" s="168"/>
      <c r="EWC6" s="168"/>
      <c r="EWD6" s="168"/>
      <c r="EWE6" s="168"/>
      <c r="EWF6" s="168"/>
      <c r="EWG6" s="168"/>
      <c r="EWH6" s="168"/>
      <c r="EWI6" s="168"/>
      <c r="EWJ6" s="168"/>
      <c r="EWK6" s="168"/>
      <c r="EWL6" s="168"/>
      <c r="EWM6" s="168"/>
      <c r="EWN6" s="168"/>
      <c r="EWO6" s="168"/>
      <c r="EWP6" s="168"/>
      <c r="EWQ6" s="168"/>
      <c r="EWR6" s="168"/>
      <c r="EWS6" s="168"/>
      <c r="EWT6" s="168"/>
      <c r="EWU6" s="168"/>
      <c r="EWV6" s="168"/>
      <c r="EWW6" s="168"/>
      <c r="EWX6" s="168"/>
      <c r="EWY6" s="168"/>
      <c r="EWZ6" s="168"/>
      <c r="EXA6" s="168"/>
      <c r="EXB6" s="168"/>
      <c r="EXC6" s="168"/>
      <c r="EXD6" s="168"/>
      <c r="EXE6" s="168"/>
      <c r="EXF6" s="168"/>
      <c r="EXG6" s="168"/>
      <c r="EXH6" s="168"/>
      <c r="EXI6" s="168"/>
      <c r="EXJ6" s="168"/>
      <c r="EXK6" s="168"/>
      <c r="EXL6" s="168"/>
      <c r="EXM6" s="168"/>
      <c r="EXN6" s="168"/>
      <c r="EXO6" s="168"/>
      <c r="EXP6" s="168"/>
      <c r="EXQ6" s="168"/>
      <c r="EXR6" s="168"/>
      <c r="EXS6" s="168"/>
      <c r="EXT6" s="168"/>
      <c r="EXU6" s="168"/>
      <c r="EXV6" s="168"/>
      <c r="EXW6" s="168"/>
      <c r="EXX6" s="168"/>
      <c r="EXY6" s="168"/>
      <c r="EXZ6" s="168"/>
      <c r="EYA6" s="168"/>
      <c r="EYB6" s="168"/>
      <c r="EYC6" s="168"/>
      <c r="EYD6" s="168"/>
      <c r="EYE6" s="168"/>
      <c r="EYF6" s="168"/>
      <c r="EYG6" s="168"/>
      <c r="EYH6" s="168"/>
      <c r="EYI6" s="168"/>
      <c r="EYJ6" s="168"/>
      <c r="EYK6" s="168"/>
      <c r="EYL6" s="168"/>
      <c r="EYM6" s="168"/>
      <c r="EYN6" s="168"/>
      <c r="EYO6" s="168"/>
      <c r="EYP6" s="168"/>
      <c r="EYQ6" s="168"/>
      <c r="EYR6" s="168"/>
      <c r="EYS6" s="168"/>
      <c r="EYT6" s="168"/>
      <c r="EYU6" s="168"/>
      <c r="EYV6" s="168"/>
      <c r="EYW6" s="168"/>
      <c r="EYX6" s="168"/>
      <c r="EYY6" s="168"/>
      <c r="EYZ6" s="168"/>
      <c r="EZA6" s="168"/>
      <c r="EZB6" s="168"/>
      <c r="EZC6" s="168"/>
      <c r="EZD6" s="168"/>
      <c r="EZE6" s="168"/>
      <c r="EZF6" s="168"/>
      <c r="EZG6" s="168"/>
      <c r="EZH6" s="168"/>
      <c r="EZI6" s="168"/>
      <c r="EZJ6" s="168"/>
      <c r="EZK6" s="168"/>
      <c r="EZL6" s="168"/>
      <c r="EZM6" s="168"/>
      <c r="EZN6" s="168"/>
      <c r="EZO6" s="168"/>
      <c r="EZP6" s="168"/>
      <c r="EZQ6" s="168"/>
      <c r="EZR6" s="168"/>
      <c r="EZS6" s="168"/>
      <c r="EZT6" s="168"/>
      <c r="EZU6" s="168"/>
      <c r="EZV6" s="168"/>
      <c r="EZW6" s="168"/>
      <c r="EZX6" s="168"/>
      <c r="EZY6" s="168"/>
      <c r="EZZ6" s="168"/>
      <c r="FAA6" s="168"/>
      <c r="FAB6" s="168"/>
      <c r="FAC6" s="168"/>
      <c r="FAD6" s="168"/>
      <c r="FAE6" s="168"/>
      <c r="FAF6" s="168"/>
      <c r="FAG6" s="168"/>
      <c r="FAH6" s="168"/>
      <c r="FAI6" s="168"/>
      <c r="FAJ6" s="168"/>
      <c r="FAK6" s="168"/>
      <c r="FAL6" s="168"/>
      <c r="FAM6" s="168"/>
      <c r="FAN6" s="168"/>
      <c r="FAO6" s="168"/>
      <c r="FAP6" s="168"/>
      <c r="FAQ6" s="168"/>
      <c r="FAR6" s="168"/>
      <c r="FAS6" s="168"/>
      <c r="FAT6" s="168"/>
      <c r="FAU6" s="168"/>
      <c r="FAV6" s="168"/>
      <c r="FAW6" s="168"/>
      <c r="FAX6" s="168"/>
      <c r="FAY6" s="168"/>
      <c r="FAZ6" s="168"/>
      <c r="FBA6" s="168"/>
      <c r="FBB6" s="168"/>
      <c r="FBC6" s="168"/>
      <c r="FBD6" s="168"/>
      <c r="FBE6" s="168"/>
      <c r="FBF6" s="168"/>
      <c r="FBG6" s="168"/>
      <c r="FBH6" s="168"/>
      <c r="FBI6" s="168"/>
      <c r="FBJ6" s="168"/>
      <c r="FBK6" s="168"/>
      <c r="FBL6" s="168"/>
      <c r="FBM6" s="168"/>
      <c r="FBN6" s="168"/>
      <c r="FBO6" s="168"/>
      <c r="FBP6" s="168"/>
      <c r="FBQ6" s="168"/>
      <c r="FBR6" s="168"/>
      <c r="FBS6" s="168"/>
      <c r="FBT6" s="168"/>
      <c r="FBU6" s="168"/>
      <c r="FBV6" s="168"/>
      <c r="FBW6" s="168"/>
      <c r="FBX6" s="168"/>
      <c r="FBY6" s="168"/>
      <c r="FBZ6" s="168"/>
      <c r="FCA6" s="168"/>
      <c r="FCB6" s="168"/>
      <c r="FCC6" s="168"/>
      <c r="FCD6" s="168"/>
      <c r="FCE6" s="168"/>
      <c r="FCF6" s="168"/>
      <c r="FCG6" s="168"/>
      <c r="FCH6" s="168"/>
      <c r="FCI6" s="168"/>
      <c r="FCJ6" s="168"/>
      <c r="FCK6" s="168"/>
      <c r="FCL6" s="168"/>
      <c r="FCM6" s="168"/>
      <c r="FCN6" s="168"/>
      <c r="FCO6" s="168"/>
      <c r="FCP6" s="168"/>
      <c r="FCQ6" s="168"/>
      <c r="FCR6" s="168"/>
      <c r="FCS6" s="168"/>
      <c r="FCT6" s="168"/>
      <c r="FCU6" s="168"/>
      <c r="FCV6" s="168"/>
      <c r="FCW6" s="168"/>
      <c r="FCX6" s="168"/>
      <c r="FCY6" s="168"/>
      <c r="FCZ6" s="168"/>
      <c r="FDA6" s="168"/>
      <c r="FDB6" s="168"/>
      <c r="FDC6" s="168"/>
      <c r="FDD6" s="168"/>
      <c r="FDE6" s="168"/>
      <c r="FDF6" s="168"/>
      <c r="FDG6" s="168"/>
      <c r="FDH6" s="168"/>
      <c r="FDI6" s="168"/>
      <c r="FDJ6" s="168"/>
      <c r="FDK6" s="168"/>
      <c r="FDL6" s="168"/>
      <c r="FDM6" s="168"/>
      <c r="FDN6" s="168"/>
      <c r="FDO6" s="168"/>
      <c r="FDP6" s="168"/>
      <c r="FDQ6" s="168"/>
      <c r="FDR6" s="168"/>
      <c r="FDS6" s="168"/>
      <c r="FDT6" s="168"/>
      <c r="FDU6" s="168"/>
      <c r="FDV6" s="168"/>
      <c r="FDW6" s="168"/>
      <c r="FDX6" s="168"/>
      <c r="FDY6" s="168"/>
      <c r="FDZ6" s="168"/>
      <c r="FEA6" s="168"/>
      <c r="FEB6" s="168"/>
      <c r="FEC6" s="168"/>
      <c r="FED6" s="168"/>
      <c r="FEE6" s="168"/>
      <c r="FEF6" s="168"/>
      <c r="FEG6" s="168"/>
      <c r="FEH6" s="168"/>
      <c r="FEI6" s="168"/>
      <c r="FEJ6" s="168"/>
      <c r="FEK6" s="168"/>
      <c r="FEL6" s="168"/>
      <c r="FEM6" s="168"/>
      <c r="FEN6" s="168"/>
      <c r="FEO6" s="168"/>
      <c r="FEP6" s="168"/>
      <c r="FEQ6" s="168"/>
      <c r="FER6" s="168"/>
      <c r="FES6" s="168"/>
      <c r="FET6" s="168"/>
      <c r="FEU6" s="168"/>
      <c r="FEV6" s="168"/>
      <c r="FEW6" s="168"/>
      <c r="FEX6" s="168"/>
      <c r="FEY6" s="168"/>
      <c r="FEZ6" s="168"/>
      <c r="FFA6" s="168"/>
      <c r="FFB6" s="168"/>
      <c r="FFC6" s="168"/>
      <c r="FFD6" s="168"/>
      <c r="FFE6" s="168"/>
      <c r="FFF6" s="168"/>
      <c r="FFG6" s="168"/>
      <c r="FFH6" s="168"/>
      <c r="FFI6" s="168"/>
      <c r="FFJ6" s="168"/>
      <c r="FFK6" s="168"/>
      <c r="FFL6" s="168"/>
      <c r="FFM6" s="168"/>
      <c r="FFN6" s="168"/>
      <c r="FFO6" s="168"/>
      <c r="FFP6" s="168"/>
      <c r="FFQ6" s="168"/>
      <c r="FFR6" s="168"/>
      <c r="FFS6" s="168"/>
      <c r="FFT6" s="168"/>
      <c r="FFU6" s="168"/>
      <c r="FFV6" s="168"/>
      <c r="FFW6" s="168"/>
      <c r="FFX6" s="168"/>
      <c r="FFY6" s="168"/>
      <c r="FFZ6" s="168"/>
      <c r="FGA6" s="168"/>
      <c r="FGB6" s="168"/>
      <c r="FGC6" s="168"/>
      <c r="FGD6" s="168"/>
      <c r="FGE6" s="168"/>
      <c r="FGF6" s="168"/>
      <c r="FGG6" s="168"/>
      <c r="FGH6" s="168"/>
      <c r="FGI6" s="168"/>
      <c r="FGJ6" s="168"/>
      <c r="FGK6" s="168"/>
      <c r="FGL6" s="168"/>
      <c r="FGM6" s="168"/>
      <c r="FGN6" s="168"/>
      <c r="FGO6" s="168"/>
      <c r="FGP6" s="168"/>
      <c r="FGQ6" s="168"/>
      <c r="FGR6" s="168"/>
      <c r="FGS6" s="168"/>
      <c r="FGT6" s="168"/>
      <c r="FGU6" s="168"/>
      <c r="FGV6" s="168"/>
      <c r="FGW6" s="168"/>
      <c r="FGX6" s="168"/>
      <c r="FGY6" s="168"/>
      <c r="FGZ6" s="168"/>
      <c r="FHA6" s="168"/>
      <c r="FHB6" s="168"/>
      <c r="FHC6" s="168"/>
      <c r="FHD6" s="168"/>
      <c r="FHE6" s="168"/>
      <c r="FHF6" s="168"/>
      <c r="FHG6" s="168"/>
      <c r="FHH6" s="168"/>
      <c r="FHI6" s="168"/>
      <c r="FHJ6" s="168"/>
      <c r="FHK6" s="168"/>
      <c r="FHL6" s="168"/>
      <c r="FHM6" s="168"/>
      <c r="FHN6" s="168"/>
      <c r="FHO6" s="168"/>
      <c r="FHP6" s="168"/>
      <c r="FHQ6" s="168"/>
      <c r="FHR6" s="168"/>
      <c r="FHS6" s="168"/>
      <c r="FHT6" s="168"/>
      <c r="FHU6" s="168"/>
      <c r="FHV6" s="168"/>
      <c r="FHW6" s="168"/>
      <c r="FHX6" s="168"/>
      <c r="FHY6" s="168"/>
      <c r="FHZ6" s="168"/>
      <c r="FIA6" s="168"/>
      <c r="FIB6" s="168"/>
      <c r="FIC6" s="168"/>
      <c r="FID6" s="168"/>
      <c r="FIE6" s="168"/>
      <c r="FIF6" s="168"/>
      <c r="FIG6" s="168"/>
      <c r="FIH6" s="168"/>
      <c r="FII6" s="168"/>
      <c r="FIJ6" s="168"/>
      <c r="FIK6" s="168"/>
      <c r="FIL6" s="168"/>
      <c r="FIM6" s="168"/>
      <c r="FIN6" s="168"/>
      <c r="FIO6" s="168"/>
      <c r="FIP6" s="168"/>
      <c r="FIQ6" s="168"/>
      <c r="FIR6" s="168"/>
      <c r="FIS6" s="168"/>
      <c r="FIT6" s="168"/>
      <c r="FIU6" s="168"/>
      <c r="FIV6" s="168"/>
      <c r="FIW6" s="168"/>
      <c r="FIX6" s="168"/>
      <c r="FIY6" s="168"/>
      <c r="FIZ6" s="168"/>
      <c r="FJA6" s="168"/>
      <c r="FJB6" s="168"/>
      <c r="FJC6" s="168"/>
      <c r="FJD6" s="168"/>
      <c r="FJE6" s="168"/>
      <c r="FJF6" s="168"/>
      <c r="FJG6" s="168"/>
      <c r="FJH6" s="168"/>
      <c r="FJI6" s="168"/>
      <c r="FJJ6" s="168"/>
      <c r="FJK6" s="168"/>
      <c r="FJL6" s="168"/>
      <c r="FJM6" s="168"/>
      <c r="FJN6" s="168"/>
      <c r="FJO6" s="168"/>
      <c r="FJP6" s="168"/>
      <c r="FJQ6" s="168"/>
      <c r="FJR6" s="168"/>
      <c r="FJS6" s="168"/>
      <c r="FJT6" s="168"/>
      <c r="FJU6" s="168"/>
      <c r="FJV6" s="168"/>
      <c r="FJW6" s="168"/>
      <c r="FJX6" s="168"/>
      <c r="FJY6" s="168"/>
      <c r="FJZ6" s="168"/>
      <c r="FKA6" s="168"/>
      <c r="FKB6" s="168"/>
      <c r="FKC6" s="168"/>
      <c r="FKD6" s="168"/>
      <c r="FKE6" s="168"/>
      <c r="FKF6" s="168"/>
      <c r="FKG6" s="168"/>
      <c r="FKH6" s="168"/>
      <c r="FKI6" s="168"/>
      <c r="FKJ6" s="168"/>
      <c r="FKK6" s="168"/>
      <c r="FKL6" s="168"/>
      <c r="FKM6" s="168"/>
      <c r="FKN6" s="168"/>
      <c r="FKO6" s="168"/>
      <c r="FKP6" s="168"/>
      <c r="FKQ6" s="168"/>
      <c r="FKR6" s="168"/>
      <c r="FKS6" s="168"/>
      <c r="FKT6" s="168"/>
      <c r="FKU6" s="168"/>
      <c r="FKV6" s="168"/>
      <c r="FKW6" s="168"/>
      <c r="FKX6" s="168"/>
      <c r="FKY6" s="168"/>
      <c r="FKZ6" s="168"/>
      <c r="FLA6" s="168"/>
      <c r="FLB6" s="168"/>
      <c r="FLC6" s="168"/>
      <c r="FLD6" s="168"/>
      <c r="FLE6" s="168"/>
      <c r="FLF6" s="168"/>
      <c r="FLG6" s="168"/>
      <c r="FLH6" s="168"/>
      <c r="FLI6" s="168"/>
      <c r="FLJ6" s="168"/>
      <c r="FLK6" s="168"/>
      <c r="FLL6" s="168"/>
      <c r="FLM6" s="168"/>
      <c r="FLN6" s="168"/>
      <c r="FLO6" s="168"/>
      <c r="FLP6" s="168"/>
      <c r="FLQ6" s="168"/>
      <c r="FLR6" s="168"/>
      <c r="FLS6" s="168"/>
      <c r="FLT6" s="168"/>
      <c r="FLU6" s="168"/>
      <c r="FLV6" s="168"/>
      <c r="FLW6" s="168"/>
      <c r="FLX6" s="168"/>
      <c r="FLY6" s="168"/>
      <c r="FLZ6" s="168"/>
      <c r="FMA6" s="168"/>
      <c r="FMB6" s="168"/>
      <c r="FMC6" s="168"/>
      <c r="FMD6" s="168"/>
      <c r="FME6" s="168"/>
      <c r="FMF6" s="168"/>
      <c r="FMG6" s="168"/>
      <c r="FMH6" s="168"/>
      <c r="FMI6" s="168"/>
      <c r="FMJ6" s="168"/>
      <c r="FMK6" s="168"/>
      <c r="FML6" s="168"/>
      <c r="FMM6" s="168"/>
      <c r="FMN6" s="168"/>
      <c r="FMO6" s="168"/>
      <c r="FMP6" s="168"/>
      <c r="FMQ6" s="168"/>
      <c r="FMR6" s="168"/>
      <c r="FMS6" s="168"/>
      <c r="FMT6" s="168"/>
      <c r="FMU6" s="168"/>
      <c r="FMV6" s="168"/>
      <c r="FMW6" s="168"/>
      <c r="FMX6" s="168"/>
      <c r="FMY6" s="168"/>
      <c r="FMZ6" s="168"/>
      <c r="FNA6" s="168"/>
      <c r="FNB6" s="168"/>
      <c r="FNC6" s="168"/>
      <c r="FND6" s="168"/>
      <c r="FNE6" s="168"/>
      <c r="FNF6" s="168"/>
      <c r="FNG6" s="168"/>
      <c r="FNH6" s="168"/>
      <c r="FNI6" s="168"/>
      <c r="FNJ6" s="168"/>
      <c r="FNK6" s="168"/>
      <c r="FNL6" s="168"/>
      <c r="FNM6" s="168"/>
      <c r="FNN6" s="168"/>
      <c r="FNO6" s="168"/>
      <c r="FNP6" s="168"/>
      <c r="FNQ6" s="168"/>
      <c r="FNR6" s="168"/>
      <c r="FNS6" s="168"/>
      <c r="FNT6" s="168"/>
      <c r="FNU6" s="168"/>
      <c r="FNV6" s="168"/>
      <c r="FNW6" s="168"/>
      <c r="FNX6" s="168"/>
      <c r="FNY6" s="168"/>
      <c r="FNZ6" s="168"/>
      <c r="FOA6" s="168"/>
      <c r="FOB6" s="168"/>
      <c r="FOC6" s="168"/>
      <c r="FOD6" s="168"/>
      <c r="FOE6" s="168"/>
      <c r="FOF6" s="168"/>
      <c r="FOG6" s="168"/>
      <c r="FOH6" s="168"/>
      <c r="FOI6" s="168"/>
      <c r="FOJ6" s="168"/>
      <c r="FOK6" s="168"/>
      <c r="FOL6" s="168"/>
      <c r="FOM6" s="168"/>
      <c r="FON6" s="168"/>
      <c r="FOO6" s="168"/>
      <c r="FOP6" s="168"/>
      <c r="FOQ6" s="168"/>
      <c r="FOR6" s="168"/>
      <c r="FOS6" s="168"/>
      <c r="FOT6" s="168"/>
      <c r="FOU6" s="168"/>
      <c r="FOV6" s="168"/>
      <c r="FOW6" s="168"/>
      <c r="FOX6" s="168"/>
      <c r="FOY6" s="168"/>
      <c r="FOZ6" s="168"/>
      <c r="FPA6" s="168"/>
      <c r="FPB6" s="168"/>
      <c r="FPC6" s="168"/>
      <c r="FPD6" s="168"/>
      <c r="FPE6" s="168"/>
      <c r="FPF6" s="168"/>
      <c r="FPG6" s="168"/>
      <c r="FPH6" s="168"/>
      <c r="FPI6" s="168"/>
      <c r="FPJ6" s="168"/>
      <c r="FPK6" s="168"/>
      <c r="FPL6" s="168"/>
      <c r="FPM6" s="168"/>
      <c r="FPN6" s="168"/>
      <c r="FPO6" s="168"/>
      <c r="FPP6" s="168"/>
      <c r="FPQ6" s="168"/>
      <c r="FPR6" s="168"/>
      <c r="FPS6" s="168"/>
      <c r="FPT6" s="168"/>
      <c r="FPU6" s="168"/>
      <c r="FPV6" s="168"/>
      <c r="FPW6" s="168"/>
      <c r="FPX6" s="168"/>
      <c r="FPY6" s="168"/>
      <c r="FPZ6" s="168"/>
      <c r="FQA6" s="168"/>
      <c r="FQB6" s="168"/>
      <c r="FQC6" s="168"/>
      <c r="FQD6" s="168"/>
      <c r="FQE6" s="168"/>
      <c r="FQF6" s="168"/>
      <c r="FQG6" s="168"/>
      <c r="FQH6" s="168"/>
      <c r="FQI6" s="168"/>
      <c r="FQJ6" s="168"/>
      <c r="FQK6" s="168"/>
      <c r="FQL6" s="168"/>
      <c r="FQM6" s="168"/>
      <c r="FQN6" s="168"/>
      <c r="FQO6" s="168"/>
      <c r="FQP6" s="168"/>
      <c r="FQQ6" s="168"/>
      <c r="FQR6" s="168"/>
      <c r="FQS6" s="168"/>
      <c r="FQT6" s="168"/>
      <c r="FQU6" s="168"/>
      <c r="FQV6" s="168"/>
      <c r="FQW6" s="168"/>
      <c r="FQX6" s="168"/>
      <c r="FQY6" s="168"/>
      <c r="FQZ6" s="168"/>
      <c r="FRA6" s="168"/>
      <c r="FRB6" s="168"/>
      <c r="FRC6" s="168"/>
      <c r="FRD6" s="168"/>
      <c r="FRE6" s="168"/>
      <c r="FRF6" s="168"/>
      <c r="FRG6" s="168"/>
      <c r="FRH6" s="168"/>
      <c r="FRI6" s="168"/>
      <c r="FRJ6" s="168"/>
      <c r="FRK6" s="168"/>
      <c r="FRL6" s="168"/>
      <c r="FRM6" s="168"/>
      <c r="FRN6" s="168"/>
      <c r="FRO6" s="168"/>
      <c r="FRP6" s="168"/>
      <c r="FRQ6" s="168"/>
      <c r="FRR6" s="168"/>
      <c r="FRS6" s="168"/>
      <c r="FRT6" s="168"/>
      <c r="FRU6" s="168"/>
      <c r="FRV6" s="168"/>
      <c r="FRW6" s="168"/>
      <c r="FRX6" s="168"/>
      <c r="FRY6" s="168"/>
      <c r="FRZ6" s="168"/>
      <c r="FSA6" s="168"/>
      <c r="FSB6" s="168"/>
      <c r="FSC6" s="168"/>
      <c r="FSD6" s="168"/>
      <c r="FSE6" s="168"/>
      <c r="FSF6" s="168"/>
      <c r="FSG6" s="168"/>
      <c r="FSH6" s="168"/>
      <c r="FSI6" s="168"/>
      <c r="FSJ6" s="168"/>
      <c r="FSK6" s="168"/>
      <c r="FSL6" s="168"/>
      <c r="FSM6" s="168"/>
      <c r="FSN6" s="168"/>
      <c r="FSO6" s="168"/>
      <c r="FSP6" s="168"/>
      <c r="FSQ6" s="168"/>
      <c r="FSR6" s="168"/>
      <c r="FSS6" s="168"/>
      <c r="FST6" s="168"/>
      <c r="FSU6" s="168"/>
      <c r="FSV6" s="168"/>
      <c r="FSW6" s="168"/>
      <c r="FSX6" s="168"/>
      <c r="FSY6" s="168"/>
      <c r="FSZ6" s="168"/>
      <c r="FTA6" s="168"/>
      <c r="FTB6" s="168"/>
      <c r="FTC6" s="168"/>
      <c r="FTD6" s="168"/>
      <c r="FTE6" s="168"/>
      <c r="FTF6" s="168"/>
      <c r="FTG6" s="168"/>
      <c r="FTH6" s="168"/>
      <c r="FTI6" s="168"/>
      <c r="FTJ6" s="168"/>
      <c r="FTK6" s="168"/>
      <c r="FTL6" s="168"/>
      <c r="FTM6" s="168"/>
      <c r="FTN6" s="168"/>
      <c r="FTO6" s="168"/>
      <c r="FTP6" s="168"/>
      <c r="FTQ6" s="168"/>
      <c r="FTR6" s="168"/>
      <c r="FTS6" s="168"/>
      <c r="FTT6" s="168"/>
      <c r="FTU6" s="168"/>
      <c r="FTV6" s="168"/>
      <c r="FTW6" s="168"/>
      <c r="FTX6" s="168"/>
      <c r="FTY6" s="168"/>
      <c r="FTZ6" s="168"/>
      <c r="FUA6" s="168"/>
      <c r="FUB6" s="168"/>
      <c r="FUC6" s="168"/>
      <c r="FUD6" s="168"/>
      <c r="FUE6" s="168"/>
      <c r="FUF6" s="168"/>
      <c r="FUG6" s="168"/>
      <c r="FUH6" s="168"/>
      <c r="FUI6" s="168"/>
      <c r="FUJ6" s="168"/>
      <c r="FUK6" s="168"/>
      <c r="FUL6" s="168"/>
      <c r="FUM6" s="168"/>
      <c r="FUN6" s="168"/>
      <c r="FUO6" s="168"/>
      <c r="FUP6" s="168"/>
      <c r="FUQ6" s="168"/>
      <c r="FUR6" s="168"/>
      <c r="FUS6" s="168"/>
      <c r="FUT6" s="168"/>
      <c r="FUU6" s="168"/>
      <c r="FUV6" s="168"/>
      <c r="FUW6" s="168"/>
      <c r="FUX6" s="168"/>
      <c r="FUY6" s="168"/>
      <c r="FUZ6" s="168"/>
      <c r="FVA6" s="168"/>
      <c r="FVB6" s="168"/>
      <c r="FVC6" s="168"/>
      <c r="FVD6" s="168"/>
      <c r="FVE6" s="168"/>
      <c r="FVF6" s="168"/>
      <c r="FVG6" s="168"/>
      <c r="FVH6" s="168"/>
      <c r="FVI6" s="168"/>
      <c r="FVJ6" s="168"/>
      <c r="FVK6" s="168"/>
      <c r="FVL6" s="168"/>
      <c r="FVM6" s="168"/>
      <c r="FVN6" s="168"/>
      <c r="FVO6" s="168"/>
      <c r="FVP6" s="168"/>
      <c r="FVQ6" s="168"/>
      <c r="FVR6" s="168"/>
      <c r="FVS6" s="168"/>
      <c r="FVT6" s="168"/>
      <c r="FVU6" s="168"/>
      <c r="FVV6" s="168"/>
      <c r="FVW6" s="168"/>
      <c r="FVX6" s="168"/>
      <c r="FVY6" s="168"/>
      <c r="FVZ6" s="168"/>
      <c r="FWA6" s="168"/>
      <c r="FWB6" s="168"/>
      <c r="FWC6" s="168"/>
      <c r="FWD6" s="168"/>
      <c r="FWE6" s="168"/>
      <c r="FWF6" s="168"/>
      <c r="FWG6" s="168"/>
      <c r="FWH6" s="168"/>
      <c r="FWI6" s="168"/>
      <c r="FWJ6" s="168"/>
      <c r="FWK6" s="168"/>
      <c r="FWL6" s="168"/>
      <c r="FWM6" s="168"/>
      <c r="FWN6" s="168"/>
      <c r="FWO6" s="168"/>
      <c r="FWP6" s="168"/>
      <c r="FWQ6" s="168"/>
      <c r="FWR6" s="168"/>
      <c r="FWS6" s="168"/>
      <c r="FWT6" s="168"/>
      <c r="FWU6" s="168"/>
      <c r="FWV6" s="168"/>
      <c r="FWW6" s="168"/>
      <c r="FWX6" s="168"/>
      <c r="FWY6" s="168"/>
      <c r="FWZ6" s="168"/>
      <c r="FXA6" s="168"/>
      <c r="FXB6" s="168"/>
      <c r="FXC6" s="168"/>
      <c r="FXD6" s="168"/>
      <c r="FXE6" s="168"/>
      <c r="FXF6" s="168"/>
      <c r="FXG6" s="168"/>
      <c r="FXH6" s="168"/>
      <c r="FXI6" s="168"/>
      <c r="FXJ6" s="168"/>
      <c r="FXK6" s="168"/>
      <c r="FXL6" s="168"/>
      <c r="FXM6" s="168"/>
      <c r="FXN6" s="168"/>
      <c r="FXO6" s="168"/>
      <c r="FXP6" s="168"/>
      <c r="FXQ6" s="168"/>
      <c r="FXR6" s="168"/>
      <c r="FXS6" s="168"/>
      <c r="FXT6" s="168"/>
      <c r="FXU6" s="168"/>
      <c r="FXV6" s="168"/>
      <c r="FXW6" s="168"/>
      <c r="FXX6" s="168"/>
      <c r="FXY6" s="168"/>
      <c r="FXZ6" s="168"/>
      <c r="FYA6" s="168"/>
      <c r="FYB6" s="168"/>
      <c r="FYC6" s="168"/>
      <c r="FYD6" s="168"/>
      <c r="FYE6" s="168"/>
      <c r="FYF6" s="168"/>
      <c r="FYG6" s="168"/>
      <c r="FYH6" s="168"/>
      <c r="FYI6" s="168"/>
      <c r="FYJ6" s="168"/>
      <c r="FYK6" s="168"/>
      <c r="FYL6" s="168"/>
      <c r="FYM6" s="168"/>
      <c r="FYN6" s="168"/>
      <c r="FYO6" s="168"/>
      <c r="FYP6" s="168"/>
      <c r="FYQ6" s="168"/>
      <c r="FYR6" s="168"/>
      <c r="FYS6" s="168"/>
      <c r="FYT6" s="168"/>
      <c r="FYU6" s="168"/>
      <c r="FYV6" s="168"/>
      <c r="FYW6" s="168"/>
      <c r="FYX6" s="168"/>
      <c r="FYY6" s="168"/>
      <c r="FYZ6" s="168"/>
      <c r="FZA6" s="168"/>
      <c r="FZB6" s="168"/>
      <c r="FZC6" s="168"/>
      <c r="FZD6" s="168"/>
      <c r="FZE6" s="168"/>
      <c r="FZF6" s="168"/>
      <c r="FZG6" s="168"/>
      <c r="FZH6" s="168"/>
      <c r="FZI6" s="168"/>
      <c r="FZJ6" s="168"/>
      <c r="FZK6" s="168"/>
      <c r="FZL6" s="168"/>
      <c r="FZM6" s="168"/>
      <c r="FZN6" s="168"/>
      <c r="FZO6" s="168"/>
      <c r="FZP6" s="168"/>
      <c r="FZQ6" s="168"/>
      <c r="FZR6" s="168"/>
      <c r="FZS6" s="168"/>
      <c r="FZT6" s="168"/>
      <c r="FZU6" s="168"/>
      <c r="FZV6" s="168"/>
      <c r="FZW6" s="168"/>
      <c r="FZX6" s="168"/>
      <c r="FZY6" s="168"/>
      <c r="FZZ6" s="168"/>
      <c r="GAA6" s="168"/>
      <c r="GAB6" s="168"/>
      <c r="GAC6" s="168"/>
      <c r="GAD6" s="168"/>
      <c r="GAE6" s="168"/>
      <c r="GAF6" s="168"/>
      <c r="GAG6" s="168"/>
      <c r="GAH6" s="168"/>
      <c r="GAI6" s="168"/>
      <c r="GAJ6" s="168"/>
      <c r="GAK6" s="168"/>
      <c r="GAL6" s="168"/>
      <c r="GAM6" s="168"/>
      <c r="GAN6" s="168"/>
      <c r="GAO6" s="168"/>
      <c r="GAP6" s="168"/>
      <c r="GAQ6" s="168"/>
      <c r="GAR6" s="168"/>
      <c r="GAS6" s="168"/>
      <c r="GAT6" s="168"/>
      <c r="GAU6" s="168"/>
      <c r="GAV6" s="168"/>
      <c r="GAW6" s="168"/>
      <c r="GAX6" s="168"/>
      <c r="GAY6" s="168"/>
      <c r="GAZ6" s="168"/>
      <c r="GBA6" s="168"/>
      <c r="GBB6" s="168"/>
      <c r="GBC6" s="168"/>
      <c r="GBD6" s="168"/>
      <c r="GBE6" s="168"/>
      <c r="GBF6" s="168"/>
      <c r="GBG6" s="168"/>
      <c r="GBH6" s="168"/>
      <c r="GBI6" s="168"/>
      <c r="GBJ6" s="168"/>
      <c r="GBK6" s="168"/>
      <c r="GBL6" s="168"/>
      <c r="GBM6" s="168"/>
      <c r="GBN6" s="168"/>
      <c r="GBO6" s="168"/>
      <c r="GBP6" s="168"/>
      <c r="GBQ6" s="168"/>
      <c r="GBR6" s="168"/>
      <c r="GBS6" s="168"/>
      <c r="GBT6" s="168"/>
      <c r="GBU6" s="168"/>
      <c r="GBV6" s="168"/>
      <c r="GBW6" s="168"/>
      <c r="GBX6" s="168"/>
      <c r="GBY6" s="168"/>
      <c r="GBZ6" s="168"/>
      <c r="GCA6" s="168"/>
      <c r="GCB6" s="168"/>
      <c r="GCC6" s="168"/>
      <c r="GCD6" s="168"/>
      <c r="GCE6" s="168"/>
      <c r="GCF6" s="168"/>
      <c r="GCG6" s="168"/>
      <c r="GCH6" s="168"/>
      <c r="GCI6" s="168"/>
      <c r="GCJ6" s="168"/>
      <c r="GCK6" s="168"/>
      <c r="GCL6" s="168"/>
      <c r="GCM6" s="168"/>
      <c r="GCN6" s="168"/>
      <c r="GCO6" s="168"/>
      <c r="GCP6" s="168"/>
      <c r="GCQ6" s="168"/>
      <c r="GCR6" s="168"/>
      <c r="GCS6" s="168"/>
      <c r="GCT6" s="168"/>
      <c r="GCU6" s="168"/>
      <c r="GCV6" s="168"/>
      <c r="GCW6" s="168"/>
      <c r="GCX6" s="168"/>
      <c r="GCY6" s="168"/>
      <c r="GCZ6" s="168"/>
      <c r="GDA6" s="168"/>
      <c r="GDB6" s="168"/>
      <c r="GDC6" s="168"/>
      <c r="GDD6" s="168"/>
      <c r="GDE6" s="168"/>
      <c r="GDF6" s="168"/>
      <c r="GDG6" s="168"/>
      <c r="GDH6" s="168"/>
      <c r="GDI6" s="168"/>
      <c r="GDJ6" s="168"/>
      <c r="GDK6" s="168"/>
      <c r="GDL6" s="168"/>
      <c r="GDM6" s="168"/>
      <c r="GDN6" s="168"/>
      <c r="GDO6" s="168"/>
      <c r="GDP6" s="168"/>
      <c r="GDQ6" s="168"/>
      <c r="GDR6" s="168"/>
      <c r="GDS6" s="168"/>
      <c r="GDT6" s="168"/>
      <c r="GDU6" s="168"/>
      <c r="GDV6" s="168"/>
      <c r="GDW6" s="168"/>
      <c r="GDX6" s="168"/>
      <c r="GDY6" s="168"/>
      <c r="GDZ6" s="168"/>
      <c r="GEA6" s="168"/>
      <c r="GEB6" s="168"/>
      <c r="GEC6" s="168"/>
      <c r="GED6" s="168"/>
      <c r="GEE6" s="168"/>
      <c r="GEF6" s="168"/>
      <c r="GEG6" s="168"/>
      <c r="GEH6" s="168"/>
      <c r="GEI6" s="168"/>
      <c r="GEJ6" s="168"/>
      <c r="GEK6" s="168"/>
      <c r="GEL6" s="168"/>
      <c r="GEM6" s="168"/>
      <c r="GEN6" s="168"/>
      <c r="GEO6" s="168"/>
      <c r="GEP6" s="168"/>
      <c r="GEQ6" s="168"/>
      <c r="GER6" s="168"/>
      <c r="GES6" s="168"/>
      <c r="GET6" s="168"/>
      <c r="GEU6" s="168"/>
      <c r="GEV6" s="168"/>
      <c r="GEW6" s="168"/>
      <c r="GEX6" s="168"/>
      <c r="GEY6" s="168"/>
      <c r="GEZ6" s="168"/>
      <c r="GFA6" s="168"/>
      <c r="GFB6" s="168"/>
      <c r="GFC6" s="168"/>
      <c r="GFD6" s="168"/>
      <c r="GFE6" s="168"/>
      <c r="GFF6" s="168"/>
      <c r="GFG6" s="168"/>
      <c r="GFH6" s="168"/>
      <c r="GFI6" s="168"/>
      <c r="GFJ6" s="168"/>
      <c r="GFK6" s="168"/>
      <c r="GFL6" s="168"/>
      <c r="GFM6" s="168"/>
      <c r="GFN6" s="168"/>
      <c r="GFO6" s="168"/>
      <c r="GFP6" s="168"/>
      <c r="GFQ6" s="168"/>
      <c r="GFR6" s="168"/>
      <c r="GFS6" s="168"/>
      <c r="GFT6" s="168"/>
      <c r="GFU6" s="168"/>
      <c r="GFV6" s="168"/>
      <c r="GFW6" s="168"/>
      <c r="GFX6" s="168"/>
      <c r="GFY6" s="168"/>
      <c r="GFZ6" s="168"/>
      <c r="GGA6" s="168"/>
      <c r="GGB6" s="168"/>
      <c r="GGC6" s="168"/>
      <c r="GGD6" s="168"/>
      <c r="GGE6" s="168"/>
      <c r="GGF6" s="168"/>
      <c r="GGG6" s="168"/>
      <c r="GGH6" s="168"/>
      <c r="GGI6" s="168"/>
      <c r="GGJ6" s="168"/>
      <c r="GGK6" s="168"/>
      <c r="GGL6" s="168"/>
      <c r="GGM6" s="168"/>
      <c r="GGN6" s="168"/>
      <c r="GGO6" s="168"/>
      <c r="GGP6" s="168"/>
      <c r="GGQ6" s="168"/>
      <c r="GGR6" s="168"/>
      <c r="GGS6" s="168"/>
      <c r="GGT6" s="168"/>
      <c r="GGU6" s="168"/>
      <c r="GGV6" s="168"/>
      <c r="GGW6" s="168"/>
      <c r="GGX6" s="168"/>
      <c r="GGY6" s="168"/>
      <c r="GGZ6" s="168"/>
      <c r="GHA6" s="168"/>
      <c r="GHB6" s="168"/>
      <c r="GHC6" s="168"/>
      <c r="GHD6" s="168"/>
      <c r="GHE6" s="168"/>
      <c r="GHF6" s="168"/>
      <c r="GHG6" s="168"/>
      <c r="GHH6" s="168"/>
      <c r="GHI6" s="168"/>
      <c r="GHJ6" s="168"/>
      <c r="GHK6" s="168"/>
      <c r="GHL6" s="168"/>
      <c r="GHM6" s="168"/>
      <c r="GHN6" s="168"/>
      <c r="GHO6" s="168"/>
      <c r="GHP6" s="168"/>
      <c r="GHQ6" s="168"/>
      <c r="GHR6" s="168"/>
      <c r="GHS6" s="168"/>
      <c r="GHT6" s="168"/>
      <c r="GHU6" s="168"/>
      <c r="GHV6" s="168"/>
      <c r="GHW6" s="168"/>
      <c r="GHX6" s="168"/>
      <c r="GHY6" s="168"/>
      <c r="GHZ6" s="168"/>
      <c r="GIA6" s="168"/>
      <c r="GIB6" s="168"/>
      <c r="GIC6" s="168"/>
      <c r="GID6" s="168"/>
      <c r="GIE6" s="168"/>
      <c r="GIF6" s="168"/>
      <c r="GIG6" s="168"/>
      <c r="GIH6" s="168"/>
      <c r="GII6" s="168"/>
      <c r="GIJ6" s="168"/>
      <c r="GIK6" s="168"/>
      <c r="GIL6" s="168"/>
      <c r="GIM6" s="168"/>
      <c r="GIN6" s="168"/>
      <c r="GIO6" s="168"/>
      <c r="GIP6" s="168"/>
      <c r="GIQ6" s="168"/>
      <c r="GIR6" s="168"/>
      <c r="GIS6" s="168"/>
      <c r="GIT6" s="168"/>
      <c r="GIU6" s="168"/>
      <c r="GIV6" s="168"/>
      <c r="GIW6" s="168"/>
      <c r="GIX6" s="168"/>
      <c r="GIY6" s="168"/>
      <c r="GIZ6" s="168"/>
      <c r="GJA6" s="168"/>
      <c r="GJB6" s="168"/>
      <c r="GJC6" s="168"/>
      <c r="GJD6" s="168"/>
      <c r="GJE6" s="168"/>
      <c r="GJF6" s="168"/>
      <c r="GJG6" s="168"/>
      <c r="GJH6" s="168"/>
      <c r="GJI6" s="168"/>
      <c r="GJJ6" s="168"/>
      <c r="GJK6" s="168"/>
      <c r="GJL6" s="168"/>
      <c r="GJM6" s="168"/>
      <c r="GJN6" s="168"/>
      <c r="GJO6" s="168"/>
      <c r="GJP6" s="168"/>
      <c r="GJQ6" s="168"/>
      <c r="GJR6" s="168"/>
      <c r="GJS6" s="168"/>
      <c r="GJT6" s="168"/>
      <c r="GJU6" s="168"/>
      <c r="GJV6" s="168"/>
      <c r="GJW6" s="168"/>
      <c r="GJX6" s="168"/>
      <c r="GJY6" s="168"/>
      <c r="GJZ6" s="168"/>
      <c r="GKA6" s="168"/>
      <c r="GKB6" s="168"/>
      <c r="GKC6" s="168"/>
      <c r="GKD6" s="168"/>
      <c r="GKE6" s="168"/>
      <c r="GKF6" s="168"/>
      <c r="GKG6" s="168"/>
      <c r="GKH6" s="168"/>
      <c r="GKI6" s="168"/>
      <c r="GKJ6" s="168"/>
      <c r="GKK6" s="168"/>
      <c r="GKL6" s="168"/>
      <c r="GKM6" s="168"/>
      <c r="GKN6" s="168"/>
      <c r="GKO6" s="168"/>
      <c r="GKP6" s="168"/>
      <c r="GKQ6" s="168"/>
      <c r="GKR6" s="168"/>
      <c r="GKS6" s="168"/>
      <c r="GKT6" s="168"/>
      <c r="GKU6" s="168"/>
      <c r="GKV6" s="168"/>
      <c r="GKW6" s="168"/>
      <c r="GKX6" s="168"/>
      <c r="GKY6" s="168"/>
      <c r="GKZ6" s="168"/>
      <c r="GLA6" s="168"/>
      <c r="GLB6" s="168"/>
      <c r="GLC6" s="168"/>
      <c r="GLD6" s="168"/>
      <c r="GLE6" s="168"/>
      <c r="GLF6" s="168"/>
      <c r="GLG6" s="168"/>
      <c r="GLH6" s="168"/>
      <c r="GLI6" s="168"/>
      <c r="GLJ6" s="168"/>
      <c r="GLK6" s="168"/>
      <c r="GLL6" s="168"/>
      <c r="GLM6" s="168"/>
      <c r="GLN6" s="168"/>
      <c r="GLO6" s="168"/>
      <c r="GLP6" s="168"/>
      <c r="GLQ6" s="168"/>
      <c r="GLR6" s="168"/>
      <c r="GLS6" s="168"/>
      <c r="GLT6" s="168"/>
      <c r="GLU6" s="168"/>
      <c r="GLV6" s="168"/>
      <c r="GLW6" s="168"/>
      <c r="GLX6" s="168"/>
      <c r="GLY6" s="168"/>
      <c r="GLZ6" s="168"/>
      <c r="GMA6" s="168"/>
      <c r="GMB6" s="168"/>
      <c r="GMC6" s="168"/>
      <c r="GMD6" s="168"/>
      <c r="GME6" s="168"/>
      <c r="GMF6" s="168"/>
      <c r="GMG6" s="168"/>
      <c r="GMH6" s="168"/>
      <c r="GMI6" s="168"/>
      <c r="GMJ6" s="168"/>
      <c r="GMK6" s="168"/>
      <c r="GML6" s="168"/>
      <c r="GMM6" s="168"/>
      <c r="GMN6" s="168"/>
      <c r="GMO6" s="168"/>
      <c r="GMP6" s="168"/>
      <c r="GMQ6" s="168"/>
      <c r="GMR6" s="168"/>
      <c r="GMS6" s="168"/>
      <c r="GMT6" s="168"/>
      <c r="GMU6" s="168"/>
      <c r="GMV6" s="168"/>
      <c r="GMW6" s="168"/>
      <c r="GMX6" s="168"/>
      <c r="GMY6" s="168"/>
      <c r="GMZ6" s="168"/>
      <c r="GNA6" s="168"/>
      <c r="GNB6" s="168"/>
      <c r="GNC6" s="168"/>
      <c r="GND6" s="168"/>
      <c r="GNE6" s="168"/>
      <c r="GNF6" s="168"/>
      <c r="GNG6" s="168"/>
      <c r="GNH6" s="168"/>
      <c r="GNI6" s="168"/>
      <c r="GNJ6" s="168"/>
      <c r="GNK6" s="168"/>
      <c r="GNL6" s="168"/>
      <c r="GNM6" s="168"/>
      <c r="GNN6" s="168"/>
      <c r="GNO6" s="168"/>
      <c r="GNP6" s="168"/>
      <c r="GNQ6" s="168"/>
      <c r="GNR6" s="168"/>
      <c r="GNS6" s="168"/>
      <c r="GNT6" s="168"/>
      <c r="GNU6" s="168"/>
      <c r="GNV6" s="168"/>
      <c r="GNW6" s="168"/>
      <c r="GNX6" s="168"/>
      <c r="GNY6" s="168"/>
      <c r="GNZ6" s="168"/>
      <c r="GOA6" s="168"/>
      <c r="GOB6" s="168"/>
      <c r="GOC6" s="168"/>
      <c r="GOD6" s="168"/>
      <c r="GOE6" s="168"/>
      <c r="GOF6" s="168"/>
      <c r="GOG6" s="168"/>
      <c r="GOH6" s="168"/>
      <c r="GOI6" s="168"/>
      <c r="GOJ6" s="168"/>
      <c r="GOK6" s="168"/>
      <c r="GOL6" s="168"/>
      <c r="GOM6" s="168"/>
      <c r="GON6" s="168"/>
      <c r="GOO6" s="168"/>
      <c r="GOP6" s="168"/>
      <c r="GOQ6" s="168"/>
      <c r="GOR6" s="168"/>
      <c r="GOS6" s="168"/>
      <c r="GOT6" s="168"/>
      <c r="GOU6" s="168"/>
      <c r="GOV6" s="168"/>
      <c r="GOW6" s="168"/>
      <c r="GOX6" s="168"/>
      <c r="GOY6" s="168"/>
      <c r="GOZ6" s="168"/>
      <c r="GPA6" s="168"/>
      <c r="GPB6" s="168"/>
      <c r="GPC6" s="168"/>
      <c r="GPD6" s="168"/>
      <c r="GPE6" s="168"/>
      <c r="GPF6" s="168"/>
      <c r="GPG6" s="168"/>
      <c r="GPH6" s="168"/>
      <c r="GPI6" s="168"/>
      <c r="GPJ6" s="168"/>
      <c r="GPK6" s="168"/>
      <c r="GPL6" s="168"/>
      <c r="GPM6" s="168"/>
      <c r="GPN6" s="168"/>
      <c r="GPO6" s="168"/>
      <c r="GPP6" s="168"/>
      <c r="GPQ6" s="168"/>
      <c r="GPR6" s="168"/>
      <c r="GPS6" s="168"/>
      <c r="GPT6" s="168"/>
      <c r="GPU6" s="168"/>
      <c r="GPV6" s="168"/>
      <c r="GPW6" s="168"/>
      <c r="GPX6" s="168"/>
      <c r="GPY6" s="168"/>
      <c r="GPZ6" s="168"/>
      <c r="GQA6" s="168"/>
      <c r="GQB6" s="168"/>
      <c r="GQC6" s="168"/>
      <c r="GQD6" s="168"/>
      <c r="GQE6" s="168"/>
      <c r="GQF6" s="168"/>
      <c r="GQG6" s="168"/>
      <c r="GQH6" s="168"/>
      <c r="GQI6" s="168"/>
      <c r="GQJ6" s="168"/>
      <c r="GQK6" s="168"/>
      <c r="GQL6" s="168"/>
      <c r="GQM6" s="168"/>
      <c r="GQN6" s="168"/>
      <c r="GQO6" s="168"/>
      <c r="GQP6" s="168"/>
      <c r="GQQ6" s="168"/>
      <c r="GQR6" s="168"/>
      <c r="GQS6" s="168"/>
      <c r="GQT6" s="168"/>
      <c r="GQU6" s="168"/>
      <c r="GQV6" s="168"/>
      <c r="GQW6" s="168"/>
      <c r="GQX6" s="168"/>
      <c r="GQY6" s="168"/>
      <c r="GQZ6" s="168"/>
      <c r="GRA6" s="168"/>
      <c r="GRB6" s="168"/>
      <c r="GRC6" s="168"/>
      <c r="GRD6" s="168"/>
      <c r="GRE6" s="168"/>
      <c r="GRF6" s="168"/>
      <c r="GRG6" s="168"/>
      <c r="GRH6" s="168"/>
      <c r="GRI6" s="168"/>
      <c r="GRJ6" s="168"/>
      <c r="GRK6" s="168"/>
      <c r="GRL6" s="168"/>
      <c r="GRM6" s="168"/>
      <c r="GRN6" s="168"/>
      <c r="GRO6" s="168"/>
      <c r="GRP6" s="168"/>
      <c r="GRQ6" s="168"/>
      <c r="GRR6" s="168"/>
      <c r="GRS6" s="168"/>
      <c r="GRT6" s="168"/>
      <c r="GRU6" s="168"/>
      <c r="GRV6" s="168"/>
      <c r="GRW6" s="168"/>
      <c r="GRX6" s="168"/>
      <c r="GRY6" s="168"/>
      <c r="GRZ6" s="168"/>
      <c r="GSA6" s="168"/>
      <c r="GSB6" s="168"/>
      <c r="GSC6" s="168"/>
      <c r="GSD6" s="168"/>
      <c r="GSE6" s="168"/>
      <c r="GSF6" s="168"/>
      <c r="GSG6" s="168"/>
      <c r="GSH6" s="168"/>
      <c r="GSI6" s="168"/>
      <c r="GSJ6" s="168"/>
      <c r="GSK6" s="168"/>
      <c r="GSL6" s="168"/>
      <c r="GSM6" s="168"/>
      <c r="GSN6" s="168"/>
      <c r="GSO6" s="168"/>
      <c r="GSP6" s="168"/>
      <c r="GSQ6" s="168"/>
      <c r="GSR6" s="168"/>
      <c r="GSS6" s="168"/>
      <c r="GST6" s="168"/>
      <c r="GSU6" s="168"/>
      <c r="GSV6" s="168"/>
      <c r="GSW6" s="168"/>
      <c r="GSX6" s="168"/>
      <c r="GSY6" s="168"/>
      <c r="GSZ6" s="168"/>
      <c r="GTA6" s="168"/>
      <c r="GTB6" s="168"/>
      <c r="GTC6" s="168"/>
      <c r="GTD6" s="168"/>
      <c r="GTE6" s="168"/>
      <c r="GTF6" s="168"/>
      <c r="GTG6" s="168"/>
      <c r="GTH6" s="168"/>
      <c r="GTI6" s="168"/>
      <c r="GTJ6" s="168"/>
      <c r="GTK6" s="168"/>
      <c r="GTL6" s="168"/>
      <c r="GTM6" s="168"/>
      <c r="GTN6" s="168"/>
      <c r="GTO6" s="168"/>
      <c r="GTP6" s="168"/>
      <c r="GTQ6" s="168"/>
      <c r="GTR6" s="168"/>
      <c r="GTS6" s="168"/>
      <c r="GTT6" s="168"/>
      <c r="GTU6" s="168"/>
      <c r="GTV6" s="168"/>
      <c r="GTW6" s="168"/>
      <c r="GTX6" s="168"/>
      <c r="GTY6" s="168"/>
      <c r="GTZ6" s="168"/>
      <c r="GUA6" s="168"/>
      <c r="GUB6" s="168"/>
      <c r="GUC6" s="168"/>
      <c r="GUD6" s="168"/>
      <c r="GUE6" s="168"/>
      <c r="GUF6" s="168"/>
      <c r="GUG6" s="168"/>
      <c r="GUH6" s="168"/>
      <c r="GUI6" s="168"/>
      <c r="GUJ6" s="168"/>
      <c r="GUK6" s="168"/>
      <c r="GUL6" s="168"/>
      <c r="GUM6" s="168"/>
      <c r="GUN6" s="168"/>
      <c r="GUO6" s="168"/>
      <c r="GUP6" s="168"/>
      <c r="GUQ6" s="168"/>
      <c r="GUR6" s="168"/>
      <c r="GUS6" s="168"/>
      <c r="GUT6" s="168"/>
      <c r="GUU6" s="168"/>
      <c r="GUV6" s="168"/>
      <c r="GUW6" s="168"/>
      <c r="GUX6" s="168"/>
      <c r="GUY6" s="168"/>
      <c r="GUZ6" s="168"/>
      <c r="GVA6" s="168"/>
      <c r="GVB6" s="168"/>
      <c r="GVC6" s="168"/>
      <c r="GVD6" s="168"/>
      <c r="GVE6" s="168"/>
      <c r="GVF6" s="168"/>
      <c r="GVG6" s="168"/>
      <c r="GVH6" s="168"/>
      <c r="GVI6" s="168"/>
      <c r="GVJ6" s="168"/>
      <c r="GVK6" s="168"/>
      <c r="GVL6" s="168"/>
      <c r="GVM6" s="168"/>
      <c r="GVN6" s="168"/>
      <c r="GVO6" s="168"/>
      <c r="GVP6" s="168"/>
      <c r="GVQ6" s="168"/>
      <c r="GVR6" s="168"/>
      <c r="GVS6" s="168"/>
      <c r="GVT6" s="168"/>
      <c r="GVU6" s="168"/>
      <c r="GVV6" s="168"/>
      <c r="GVW6" s="168"/>
      <c r="GVX6" s="168"/>
      <c r="GVY6" s="168"/>
      <c r="GVZ6" s="168"/>
      <c r="GWA6" s="168"/>
      <c r="GWB6" s="168"/>
      <c r="GWC6" s="168"/>
      <c r="GWD6" s="168"/>
      <c r="GWE6" s="168"/>
      <c r="GWF6" s="168"/>
      <c r="GWG6" s="168"/>
      <c r="GWH6" s="168"/>
      <c r="GWI6" s="168"/>
      <c r="GWJ6" s="168"/>
      <c r="GWK6" s="168"/>
      <c r="GWL6" s="168"/>
      <c r="GWM6" s="168"/>
      <c r="GWN6" s="168"/>
      <c r="GWO6" s="168"/>
      <c r="GWP6" s="168"/>
      <c r="GWQ6" s="168"/>
      <c r="GWR6" s="168"/>
      <c r="GWS6" s="168"/>
      <c r="GWT6" s="168"/>
      <c r="GWU6" s="168"/>
      <c r="GWV6" s="168"/>
      <c r="GWW6" s="168"/>
      <c r="GWX6" s="168"/>
      <c r="GWY6" s="168"/>
      <c r="GWZ6" s="168"/>
      <c r="GXA6" s="168"/>
      <c r="GXB6" s="168"/>
      <c r="GXC6" s="168"/>
      <c r="GXD6" s="168"/>
      <c r="GXE6" s="168"/>
      <c r="GXF6" s="168"/>
      <c r="GXG6" s="168"/>
      <c r="GXH6" s="168"/>
      <c r="GXI6" s="168"/>
      <c r="GXJ6" s="168"/>
      <c r="GXK6" s="168"/>
      <c r="GXL6" s="168"/>
      <c r="GXM6" s="168"/>
      <c r="GXN6" s="168"/>
      <c r="GXO6" s="168"/>
      <c r="GXP6" s="168"/>
      <c r="GXQ6" s="168"/>
      <c r="GXR6" s="168"/>
      <c r="GXS6" s="168"/>
      <c r="GXT6" s="168"/>
      <c r="GXU6" s="168"/>
      <c r="GXV6" s="168"/>
      <c r="GXW6" s="168"/>
      <c r="GXX6" s="168"/>
      <c r="GXY6" s="168"/>
      <c r="GXZ6" s="168"/>
      <c r="GYA6" s="168"/>
      <c r="GYB6" s="168"/>
      <c r="GYC6" s="168"/>
      <c r="GYD6" s="168"/>
      <c r="GYE6" s="168"/>
      <c r="GYF6" s="168"/>
      <c r="GYG6" s="168"/>
      <c r="GYH6" s="168"/>
      <c r="GYI6" s="168"/>
      <c r="GYJ6" s="168"/>
      <c r="GYK6" s="168"/>
      <c r="GYL6" s="168"/>
      <c r="GYM6" s="168"/>
      <c r="GYN6" s="168"/>
      <c r="GYO6" s="168"/>
      <c r="GYP6" s="168"/>
      <c r="GYQ6" s="168"/>
      <c r="GYR6" s="168"/>
      <c r="GYS6" s="168"/>
      <c r="GYT6" s="168"/>
      <c r="GYU6" s="168"/>
      <c r="GYV6" s="168"/>
      <c r="GYW6" s="168"/>
      <c r="GYX6" s="168"/>
      <c r="GYY6" s="168"/>
      <c r="GYZ6" s="168"/>
      <c r="GZA6" s="168"/>
      <c r="GZB6" s="168"/>
      <c r="GZC6" s="168"/>
      <c r="GZD6" s="168"/>
      <c r="GZE6" s="168"/>
      <c r="GZF6" s="168"/>
      <c r="GZG6" s="168"/>
      <c r="GZH6" s="168"/>
      <c r="GZI6" s="168"/>
      <c r="GZJ6" s="168"/>
      <c r="GZK6" s="168"/>
      <c r="GZL6" s="168"/>
      <c r="GZM6" s="168"/>
      <c r="GZN6" s="168"/>
      <c r="GZO6" s="168"/>
      <c r="GZP6" s="168"/>
      <c r="GZQ6" s="168"/>
      <c r="GZR6" s="168"/>
      <c r="GZS6" s="168"/>
      <c r="GZT6" s="168"/>
      <c r="GZU6" s="168"/>
      <c r="GZV6" s="168"/>
      <c r="GZW6" s="168"/>
      <c r="GZX6" s="168"/>
      <c r="GZY6" s="168"/>
      <c r="GZZ6" s="168"/>
      <c r="HAA6" s="168"/>
      <c r="HAB6" s="168"/>
      <c r="HAC6" s="168"/>
      <c r="HAD6" s="168"/>
      <c r="HAE6" s="168"/>
      <c r="HAF6" s="168"/>
      <c r="HAG6" s="168"/>
      <c r="HAH6" s="168"/>
      <c r="HAI6" s="168"/>
      <c r="HAJ6" s="168"/>
      <c r="HAK6" s="168"/>
      <c r="HAL6" s="168"/>
      <c r="HAM6" s="168"/>
      <c r="HAN6" s="168"/>
      <c r="HAO6" s="168"/>
      <c r="HAP6" s="168"/>
      <c r="HAQ6" s="168"/>
      <c r="HAR6" s="168"/>
      <c r="HAS6" s="168"/>
      <c r="HAT6" s="168"/>
      <c r="HAU6" s="168"/>
      <c r="HAV6" s="168"/>
      <c r="HAW6" s="168"/>
      <c r="HAX6" s="168"/>
      <c r="HAY6" s="168"/>
      <c r="HAZ6" s="168"/>
      <c r="HBA6" s="168"/>
      <c r="HBB6" s="168"/>
      <c r="HBC6" s="168"/>
      <c r="HBD6" s="168"/>
      <c r="HBE6" s="168"/>
      <c r="HBF6" s="168"/>
      <c r="HBG6" s="168"/>
      <c r="HBH6" s="168"/>
      <c r="HBI6" s="168"/>
      <c r="HBJ6" s="168"/>
      <c r="HBK6" s="168"/>
      <c r="HBL6" s="168"/>
      <c r="HBM6" s="168"/>
      <c r="HBN6" s="168"/>
      <c r="HBO6" s="168"/>
      <c r="HBP6" s="168"/>
      <c r="HBQ6" s="168"/>
      <c r="HBR6" s="168"/>
      <c r="HBS6" s="168"/>
      <c r="HBT6" s="168"/>
      <c r="HBU6" s="168"/>
      <c r="HBV6" s="168"/>
      <c r="HBW6" s="168"/>
      <c r="HBX6" s="168"/>
      <c r="HBY6" s="168"/>
      <c r="HBZ6" s="168"/>
      <c r="HCA6" s="168"/>
      <c r="HCB6" s="168"/>
      <c r="HCC6" s="168"/>
      <c r="HCD6" s="168"/>
      <c r="HCE6" s="168"/>
      <c r="HCF6" s="168"/>
      <c r="HCG6" s="168"/>
      <c r="HCH6" s="168"/>
      <c r="HCI6" s="168"/>
      <c r="HCJ6" s="168"/>
      <c r="HCK6" s="168"/>
      <c r="HCL6" s="168"/>
      <c r="HCM6" s="168"/>
      <c r="HCN6" s="168"/>
      <c r="HCO6" s="168"/>
      <c r="HCP6" s="168"/>
      <c r="HCQ6" s="168"/>
      <c r="HCR6" s="168"/>
      <c r="HCS6" s="168"/>
      <c r="HCT6" s="168"/>
      <c r="HCU6" s="168"/>
      <c r="HCV6" s="168"/>
      <c r="HCW6" s="168"/>
      <c r="HCX6" s="168"/>
      <c r="HCY6" s="168"/>
      <c r="HCZ6" s="168"/>
      <c r="HDA6" s="168"/>
      <c r="HDB6" s="168"/>
      <c r="HDC6" s="168"/>
      <c r="HDD6" s="168"/>
      <c r="HDE6" s="168"/>
      <c r="HDF6" s="168"/>
      <c r="HDG6" s="168"/>
      <c r="HDH6" s="168"/>
      <c r="HDI6" s="168"/>
      <c r="HDJ6" s="168"/>
      <c r="HDK6" s="168"/>
      <c r="HDL6" s="168"/>
      <c r="HDM6" s="168"/>
      <c r="HDN6" s="168"/>
      <c r="HDO6" s="168"/>
      <c r="HDP6" s="168"/>
      <c r="HDQ6" s="168"/>
      <c r="HDR6" s="168"/>
      <c r="HDS6" s="168"/>
      <c r="HDT6" s="168"/>
      <c r="HDU6" s="168"/>
      <c r="HDV6" s="168"/>
      <c r="HDW6" s="168"/>
      <c r="HDX6" s="168"/>
      <c r="HDY6" s="168"/>
      <c r="HDZ6" s="168"/>
      <c r="HEA6" s="168"/>
      <c r="HEB6" s="168"/>
      <c r="HEC6" s="168"/>
      <c r="HED6" s="168"/>
      <c r="HEE6" s="168"/>
      <c r="HEF6" s="168"/>
      <c r="HEG6" s="168"/>
      <c r="HEH6" s="168"/>
      <c r="HEI6" s="168"/>
      <c r="HEJ6" s="168"/>
      <c r="HEK6" s="168"/>
      <c r="HEL6" s="168"/>
      <c r="HEM6" s="168"/>
      <c r="HEN6" s="168"/>
      <c r="HEO6" s="168"/>
      <c r="HEP6" s="168"/>
      <c r="HEQ6" s="168"/>
      <c r="HER6" s="168"/>
      <c r="HES6" s="168"/>
      <c r="HET6" s="168"/>
      <c r="HEU6" s="168"/>
      <c r="HEV6" s="168"/>
      <c r="HEW6" s="168"/>
      <c r="HEX6" s="168"/>
      <c r="HEY6" s="168"/>
      <c r="HEZ6" s="168"/>
      <c r="HFA6" s="168"/>
      <c r="HFB6" s="168"/>
      <c r="HFC6" s="168"/>
      <c r="HFD6" s="168"/>
      <c r="HFE6" s="168"/>
      <c r="HFF6" s="168"/>
      <c r="HFG6" s="168"/>
      <c r="HFH6" s="168"/>
      <c r="HFI6" s="168"/>
      <c r="HFJ6" s="168"/>
      <c r="HFK6" s="168"/>
      <c r="HFL6" s="168"/>
      <c r="HFM6" s="168"/>
      <c r="HFN6" s="168"/>
      <c r="HFO6" s="168"/>
      <c r="HFP6" s="168"/>
      <c r="HFQ6" s="168"/>
      <c r="HFR6" s="168"/>
      <c r="HFS6" s="168"/>
      <c r="HFT6" s="168"/>
      <c r="HFU6" s="168"/>
      <c r="HFV6" s="168"/>
      <c r="HFW6" s="168"/>
      <c r="HFX6" s="168"/>
      <c r="HFY6" s="168"/>
      <c r="HFZ6" s="168"/>
      <c r="HGA6" s="168"/>
      <c r="HGB6" s="168"/>
      <c r="HGC6" s="168"/>
      <c r="HGD6" s="168"/>
      <c r="HGE6" s="168"/>
      <c r="HGF6" s="168"/>
      <c r="HGG6" s="168"/>
      <c r="HGH6" s="168"/>
      <c r="HGI6" s="168"/>
      <c r="HGJ6" s="168"/>
      <c r="HGK6" s="168"/>
      <c r="HGL6" s="168"/>
      <c r="HGM6" s="168"/>
      <c r="HGN6" s="168"/>
      <c r="HGO6" s="168"/>
      <c r="HGP6" s="168"/>
      <c r="HGQ6" s="168"/>
      <c r="HGR6" s="168"/>
      <c r="HGS6" s="168"/>
      <c r="HGT6" s="168"/>
      <c r="HGU6" s="168"/>
      <c r="HGV6" s="168"/>
      <c r="HGW6" s="168"/>
      <c r="HGX6" s="168"/>
      <c r="HGY6" s="168"/>
      <c r="HGZ6" s="168"/>
      <c r="HHA6" s="168"/>
      <c r="HHB6" s="168"/>
      <c r="HHC6" s="168"/>
      <c r="HHD6" s="168"/>
      <c r="HHE6" s="168"/>
      <c r="HHF6" s="168"/>
      <c r="HHG6" s="168"/>
      <c r="HHH6" s="168"/>
      <c r="HHI6" s="168"/>
      <c r="HHJ6" s="168"/>
      <c r="HHK6" s="168"/>
      <c r="HHL6" s="168"/>
      <c r="HHM6" s="168"/>
      <c r="HHN6" s="168"/>
      <c r="HHO6" s="168"/>
      <c r="HHP6" s="168"/>
      <c r="HHQ6" s="168"/>
      <c r="HHR6" s="168"/>
      <c r="HHS6" s="168"/>
      <c r="HHT6" s="168"/>
      <c r="HHU6" s="168"/>
      <c r="HHV6" s="168"/>
      <c r="HHW6" s="168"/>
      <c r="HHX6" s="168"/>
      <c r="HHY6" s="168"/>
      <c r="HHZ6" s="168"/>
      <c r="HIA6" s="168"/>
      <c r="HIB6" s="168"/>
      <c r="HIC6" s="168"/>
      <c r="HID6" s="168"/>
      <c r="HIE6" s="168"/>
      <c r="HIF6" s="168"/>
      <c r="HIG6" s="168"/>
      <c r="HIH6" s="168"/>
      <c r="HII6" s="168"/>
      <c r="HIJ6" s="168"/>
      <c r="HIK6" s="168"/>
      <c r="HIL6" s="168"/>
      <c r="HIM6" s="168"/>
      <c r="HIN6" s="168"/>
      <c r="HIO6" s="168"/>
      <c r="HIP6" s="168"/>
      <c r="HIQ6" s="168"/>
      <c r="HIR6" s="168"/>
      <c r="HIS6" s="168"/>
      <c r="HIT6" s="168"/>
      <c r="HIU6" s="168"/>
      <c r="HIV6" s="168"/>
      <c r="HIW6" s="168"/>
      <c r="HIX6" s="168"/>
      <c r="HIY6" s="168"/>
      <c r="HIZ6" s="168"/>
      <c r="HJA6" s="168"/>
      <c r="HJB6" s="168"/>
      <c r="HJC6" s="168"/>
      <c r="HJD6" s="168"/>
      <c r="HJE6" s="168"/>
      <c r="HJF6" s="168"/>
      <c r="HJG6" s="168"/>
      <c r="HJH6" s="168"/>
      <c r="HJI6" s="168"/>
      <c r="HJJ6" s="168"/>
      <c r="HJK6" s="168"/>
      <c r="HJL6" s="168"/>
      <c r="HJM6" s="168"/>
      <c r="HJN6" s="168"/>
      <c r="HJO6" s="168"/>
      <c r="HJP6" s="168"/>
      <c r="HJQ6" s="168"/>
      <c r="HJR6" s="168"/>
      <c r="HJS6" s="168"/>
      <c r="HJT6" s="168"/>
      <c r="HJU6" s="168"/>
      <c r="HJV6" s="168"/>
      <c r="HJW6" s="168"/>
      <c r="HJX6" s="168"/>
      <c r="HJY6" s="168"/>
      <c r="HJZ6" s="168"/>
      <c r="HKA6" s="168"/>
      <c r="HKB6" s="168"/>
      <c r="HKC6" s="168"/>
      <c r="HKD6" s="168"/>
      <c r="HKE6" s="168"/>
      <c r="HKF6" s="168"/>
      <c r="HKG6" s="168"/>
      <c r="HKH6" s="168"/>
      <c r="HKI6" s="168"/>
      <c r="HKJ6" s="168"/>
      <c r="HKK6" s="168"/>
      <c r="HKL6" s="168"/>
      <c r="HKM6" s="168"/>
      <c r="HKN6" s="168"/>
      <c r="HKO6" s="168"/>
      <c r="HKP6" s="168"/>
      <c r="HKQ6" s="168"/>
      <c r="HKR6" s="168"/>
      <c r="HKS6" s="168"/>
      <c r="HKT6" s="168"/>
      <c r="HKU6" s="168"/>
      <c r="HKV6" s="168"/>
      <c r="HKW6" s="168"/>
      <c r="HKX6" s="168"/>
      <c r="HKY6" s="168"/>
      <c r="HKZ6" s="168"/>
      <c r="HLA6" s="168"/>
      <c r="HLB6" s="168"/>
      <c r="HLC6" s="168"/>
      <c r="HLD6" s="168"/>
      <c r="HLE6" s="168"/>
      <c r="HLF6" s="168"/>
      <c r="HLG6" s="168"/>
      <c r="HLH6" s="168"/>
      <c r="HLI6" s="168"/>
      <c r="HLJ6" s="168"/>
      <c r="HLK6" s="168"/>
      <c r="HLL6" s="168"/>
      <c r="HLM6" s="168"/>
      <c r="HLN6" s="168"/>
      <c r="HLO6" s="168"/>
      <c r="HLP6" s="168"/>
      <c r="HLQ6" s="168"/>
      <c r="HLR6" s="168"/>
      <c r="HLS6" s="168"/>
      <c r="HLT6" s="168"/>
      <c r="HLU6" s="168"/>
      <c r="HLV6" s="168"/>
      <c r="HLW6" s="168"/>
      <c r="HLX6" s="168"/>
      <c r="HLY6" s="168"/>
      <c r="HLZ6" s="168"/>
      <c r="HMA6" s="168"/>
      <c r="HMB6" s="168"/>
      <c r="HMC6" s="168"/>
      <c r="HMD6" s="168"/>
      <c r="HME6" s="168"/>
      <c r="HMF6" s="168"/>
      <c r="HMG6" s="168"/>
      <c r="HMH6" s="168"/>
      <c r="HMI6" s="168"/>
      <c r="HMJ6" s="168"/>
      <c r="HMK6" s="168"/>
      <c r="HML6" s="168"/>
      <c r="HMM6" s="168"/>
      <c r="HMN6" s="168"/>
      <c r="HMO6" s="168"/>
      <c r="HMP6" s="168"/>
      <c r="HMQ6" s="168"/>
      <c r="HMR6" s="168"/>
      <c r="HMS6" s="168"/>
      <c r="HMT6" s="168"/>
      <c r="HMU6" s="168"/>
      <c r="HMV6" s="168"/>
      <c r="HMW6" s="168"/>
      <c r="HMX6" s="168"/>
      <c r="HMY6" s="168"/>
      <c r="HMZ6" s="168"/>
      <c r="HNA6" s="168"/>
      <c r="HNB6" s="168"/>
      <c r="HNC6" s="168"/>
      <c r="HND6" s="168"/>
      <c r="HNE6" s="168"/>
      <c r="HNF6" s="168"/>
      <c r="HNG6" s="168"/>
      <c r="HNH6" s="168"/>
      <c r="HNI6" s="168"/>
      <c r="HNJ6" s="168"/>
      <c r="HNK6" s="168"/>
      <c r="HNL6" s="168"/>
      <c r="HNM6" s="168"/>
      <c r="HNN6" s="168"/>
      <c r="HNO6" s="168"/>
      <c r="HNP6" s="168"/>
      <c r="HNQ6" s="168"/>
      <c r="HNR6" s="168"/>
      <c r="HNS6" s="168"/>
      <c r="HNT6" s="168"/>
      <c r="HNU6" s="168"/>
      <c r="HNV6" s="168"/>
      <c r="HNW6" s="168"/>
      <c r="HNX6" s="168"/>
      <c r="HNY6" s="168"/>
      <c r="HNZ6" s="168"/>
      <c r="HOA6" s="168"/>
      <c r="HOB6" s="168"/>
      <c r="HOC6" s="168"/>
      <c r="HOD6" s="168"/>
      <c r="HOE6" s="168"/>
      <c r="HOF6" s="168"/>
      <c r="HOG6" s="168"/>
      <c r="HOH6" s="168"/>
      <c r="HOI6" s="168"/>
      <c r="HOJ6" s="168"/>
      <c r="HOK6" s="168"/>
      <c r="HOL6" s="168"/>
      <c r="HOM6" s="168"/>
      <c r="HON6" s="168"/>
      <c r="HOO6" s="168"/>
      <c r="HOP6" s="168"/>
      <c r="HOQ6" s="168"/>
      <c r="HOR6" s="168"/>
      <c r="HOS6" s="168"/>
      <c r="HOT6" s="168"/>
      <c r="HOU6" s="168"/>
      <c r="HOV6" s="168"/>
      <c r="HOW6" s="168"/>
      <c r="HOX6" s="168"/>
      <c r="HOY6" s="168"/>
      <c r="HOZ6" s="168"/>
      <c r="HPA6" s="168"/>
      <c r="HPB6" s="168"/>
      <c r="HPC6" s="168"/>
      <c r="HPD6" s="168"/>
      <c r="HPE6" s="168"/>
      <c r="HPF6" s="168"/>
      <c r="HPG6" s="168"/>
      <c r="HPH6" s="168"/>
      <c r="HPI6" s="168"/>
      <c r="HPJ6" s="168"/>
      <c r="HPK6" s="168"/>
      <c r="HPL6" s="168"/>
      <c r="HPM6" s="168"/>
      <c r="HPN6" s="168"/>
      <c r="HPO6" s="168"/>
      <c r="HPP6" s="168"/>
      <c r="HPQ6" s="168"/>
      <c r="HPR6" s="168"/>
      <c r="HPS6" s="168"/>
      <c r="HPT6" s="168"/>
      <c r="HPU6" s="168"/>
      <c r="HPV6" s="168"/>
      <c r="HPW6" s="168"/>
      <c r="HPX6" s="168"/>
      <c r="HPY6" s="168"/>
      <c r="HPZ6" s="168"/>
      <c r="HQA6" s="168"/>
      <c r="HQB6" s="168"/>
      <c r="HQC6" s="168"/>
      <c r="HQD6" s="168"/>
      <c r="HQE6" s="168"/>
      <c r="HQF6" s="168"/>
      <c r="HQG6" s="168"/>
      <c r="HQH6" s="168"/>
      <c r="HQI6" s="168"/>
      <c r="HQJ6" s="168"/>
      <c r="HQK6" s="168"/>
      <c r="HQL6" s="168"/>
      <c r="HQM6" s="168"/>
      <c r="HQN6" s="168"/>
      <c r="HQO6" s="168"/>
      <c r="HQP6" s="168"/>
      <c r="HQQ6" s="168"/>
      <c r="HQR6" s="168"/>
      <c r="HQS6" s="168"/>
      <c r="HQT6" s="168"/>
      <c r="HQU6" s="168"/>
      <c r="HQV6" s="168"/>
      <c r="HQW6" s="168"/>
      <c r="HQX6" s="168"/>
      <c r="HQY6" s="168"/>
      <c r="HQZ6" s="168"/>
      <c r="HRA6" s="168"/>
      <c r="HRB6" s="168"/>
      <c r="HRC6" s="168"/>
      <c r="HRD6" s="168"/>
      <c r="HRE6" s="168"/>
      <c r="HRF6" s="168"/>
      <c r="HRG6" s="168"/>
      <c r="HRH6" s="168"/>
      <c r="HRI6" s="168"/>
      <c r="HRJ6" s="168"/>
      <c r="HRK6" s="168"/>
      <c r="HRL6" s="168"/>
      <c r="HRM6" s="168"/>
      <c r="HRN6" s="168"/>
      <c r="HRO6" s="168"/>
      <c r="HRP6" s="168"/>
      <c r="HRQ6" s="168"/>
      <c r="HRR6" s="168"/>
      <c r="HRS6" s="168"/>
      <c r="HRT6" s="168"/>
      <c r="HRU6" s="168"/>
      <c r="HRV6" s="168"/>
      <c r="HRW6" s="168"/>
      <c r="HRX6" s="168"/>
      <c r="HRY6" s="168"/>
      <c r="HRZ6" s="168"/>
      <c r="HSA6" s="168"/>
      <c r="HSB6" s="168"/>
      <c r="HSC6" s="168"/>
      <c r="HSD6" s="168"/>
      <c r="HSE6" s="168"/>
      <c r="HSF6" s="168"/>
      <c r="HSG6" s="168"/>
      <c r="HSH6" s="168"/>
      <c r="HSI6" s="168"/>
      <c r="HSJ6" s="168"/>
      <c r="HSK6" s="168"/>
      <c r="HSL6" s="168"/>
      <c r="HSM6" s="168"/>
      <c r="HSN6" s="168"/>
      <c r="HSO6" s="168"/>
      <c r="HSP6" s="168"/>
      <c r="HSQ6" s="168"/>
      <c r="HSR6" s="168"/>
      <c r="HSS6" s="168"/>
      <c r="HST6" s="168"/>
      <c r="HSU6" s="168"/>
      <c r="HSV6" s="168"/>
      <c r="HSW6" s="168"/>
      <c r="HSX6" s="168"/>
      <c r="HSY6" s="168"/>
      <c r="HSZ6" s="168"/>
      <c r="HTA6" s="168"/>
      <c r="HTB6" s="168"/>
      <c r="HTC6" s="168"/>
      <c r="HTD6" s="168"/>
      <c r="HTE6" s="168"/>
      <c r="HTF6" s="168"/>
      <c r="HTG6" s="168"/>
      <c r="HTH6" s="168"/>
      <c r="HTI6" s="168"/>
      <c r="HTJ6" s="168"/>
      <c r="HTK6" s="168"/>
      <c r="HTL6" s="168"/>
      <c r="HTM6" s="168"/>
      <c r="HTN6" s="168"/>
      <c r="HTO6" s="168"/>
      <c r="HTP6" s="168"/>
      <c r="HTQ6" s="168"/>
      <c r="HTR6" s="168"/>
      <c r="HTS6" s="168"/>
      <c r="HTT6" s="168"/>
      <c r="HTU6" s="168"/>
      <c r="HTV6" s="168"/>
      <c r="HTW6" s="168"/>
      <c r="HTX6" s="168"/>
      <c r="HTY6" s="168"/>
      <c r="HTZ6" s="168"/>
      <c r="HUA6" s="168"/>
      <c r="HUB6" s="168"/>
      <c r="HUC6" s="168"/>
      <c r="HUD6" s="168"/>
      <c r="HUE6" s="168"/>
      <c r="HUF6" s="168"/>
      <c r="HUG6" s="168"/>
      <c r="HUH6" s="168"/>
      <c r="HUI6" s="168"/>
      <c r="HUJ6" s="168"/>
      <c r="HUK6" s="168"/>
      <c r="HUL6" s="168"/>
      <c r="HUM6" s="168"/>
      <c r="HUN6" s="168"/>
      <c r="HUO6" s="168"/>
      <c r="HUP6" s="168"/>
      <c r="HUQ6" s="168"/>
      <c r="HUR6" s="168"/>
      <c r="HUS6" s="168"/>
      <c r="HUT6" s="168"/>
      <c r="HUU6" s="168"/>
      <c r="HUV6" s="168"/>
      <c r="HUW6" s="168"/>
      <c r="HUX6" s="168"/>
      <c r="HUY6" s="168"/>
      <c r="HUZ6" s="168"/>
      <c r="HVA6" s="168"/>
      <c r="HVB6" s="168"/>
      <c r="HVC6" s="168"/>
      <c r="HVD6" s="168"/>
      <c r="HVE6" s="168"/>
      <c r="HVF6" s="168"/>
      <c r="HVG6" s="168"/>
      <c r="HVH6" s="168"/>
      <c r="HVI6" s="168"/>
      <c r="HVJ6" s="168"/>
      <c r="HVK6" s="168"/>
      <c r="HVL6" s="168"/>
      <c r="HVM6" s="168"/>
      <c r="HVN6" s="168"/>
      <c r="HVO6" s="168"/>
      <c r="HVP6" s="168"/>
      <c r="HVQ6" s="168"/>
      <c r="HVR6" s="168"/>
      <c r="HVS6" s="168"/>
      <c r="HVT6" s="168"/>
      <c r="HVU6" s="168"/>
      <c r="HVV6" s="168"/>
      <c r="HVW6" s="168"/>
      <c r="HVX6" s="168"/>
      <c r="HVY6" s="168"/>
      <c r="HVZ6" s="168"/>
      <c r="HWA6" s="168"/>
      <c r="HWB6" s="168"/>
      <c r="HWC6" s="168"/>
      <c r="HWD6" s="168"/>
      <c r="HWE6" s="168"/>
      <c r="HWF6" s="168"/>
      <c r="HWG6" s="168"/>
      <c r="HWH6" s="168"/>
      <c r="HWI6" s="168"/>
      <c r="HWJ6" s="168"/>
      <c r="HWK6" s="168"/>
      <c r="HWL6" s="168"/>
      <c r="HWM6" s="168"/>
      <c r="HWN6" s="168"/>
      <c r="HWO6" s="168"/>
      <c r="HWP6" s="168"/>
      <c r="HWQ6" s="168"/>
      <c r="HWR6" s="168"/>
      <c r="HWS6" s="168"/>
      <c r="HWT6" s="168"/>
      <c r="HWU6" s="168"/>
      <c r="HWV6" s="168"/>
      <c r="HWW6" s="168"/>
      <c r="HWX6" s="168"/>
      <c r="HWY6" s="168"/>
      <c r="HWZ6" s="168"/>
      <c r="HXA6" s="168"/>
      <c r="HXB6" s="168"/>
      <c r="HXC6" s="168"/>
      <c r="HXD6" s="168"/>
      <c r="HXE6" s="168"/>
      <c r="HXF6" s="168"/>
      <c r="HXG6" s="168"/>
      <c r="HXH6" s="168"/>
      <c r="HXI6" s="168"/>
      <c r="HXJ6" s="168"/>
      <c r="HXK6" s="168"/>
      <c r="HXL6" s="168"/>
      <c r="HXM6" s="168"/>
      <c r="HXN6" s="168"/>
      <c r="HXO6" s="168"/>
      <c r="HXP6" s="168"/>
      <c r="HXQ6" s="168"/>
      <c r="HXR6" s="168"/>
      <c r="HXS6" s="168"/>
      <c r="HXT6" s="168"/>
      <c r="HXU6" s="168"/>
      <c r="HXV6" s="168"/>
      <c r="HXW6" s="168"/>
      <c r="HXX6" s="168"/>
      <c r="HXY6" s="168"/>
      <c r="HXZ6" s="168"/>
      <c r="HYA6" s="168"/>
      <c r="HYB6" s="168"/>
      <c r="HYC6" s="168"/>
      <c r="HYD6" s="168"/>
      <c r="HYE6" s="168"/>
      <c r="HYF6" s="168"/>
      <c r="HYG6" s="168"/>
      <c r="HYH6" s="168"/>
      <c r="HYI6" s="168"/>
      <c r="HYJ6" s="168"/>
      <c r="HYK6" s="168"/>
      <c r="HYL6" s="168"/>
      <c r="HYM6" s="168"/>
      <c r="HYN6" s="168"/>
      <c r="HYO6" s="168"/>
      <c r="HYP6" s="168"/>
      <c r="HYQ6" s="168"/>
      <c r="HYR6" s="168"/>
      <c r="HYS6" s="168"/>
      <c r="HYT6" s="168"/>
      <c r="HYU6" s="168"/>
      <c r="HYV6" s="168"/>
      <c r="HYW6" s="168"/>
      <c r="HYX6" s="168"/>
      <c r="HYY6" s="168"/>
      <c r="HYZ6" s="168"/>
      <c r="HZA6" s="168"/>
      <c r="HZB6" s="168"/>
      <c r="HZC6" s="168"/>
      <c r="HZD6" s="168"/>
      <c r="HZE6" s="168"/>
      <c r="HZF6" s="168"/>
      <c r="HZG6" s="168"/>
      <c r="HZH6" s="168"/>
      <c r="HZI6" s="168"/>
      <c r="HZJ6" s="168"/>
      <c r="HZK6" s="168"/>
      <c r="HZL6" s="168"/>
      <c r="HZM6" s="168"/>
      <c r="HZN6" s="168"/>
      <c r="HZO6" s="168"/>
      <c r="HZP6" s="168"/>
      <c r="HZQ6" s="168"/>
      <c r="HZR6" s="168"/>
      <c r="HZS6" s="168"/>
      <c r="HZT6" s="168"/>
      <c r="HZU6" s="168"/>
      <c r="HZV6" s="168"/>
      <c r="HZW6" s="168"/>
      <c r="HZX6" s="168"/>
      <c r="HZY6" s="168"/>
      <c r="HZZ6" s="168"/>
      <c r="IAA6" s="168"/>
      <c r="IAB6" s="168"/>
      <c r="IAC6" s="168"/>
      <c r="IAD6" s="168"/>
      <c r="IAE6" s="168"/>
      <c r="IAF6" s="168"/>
      <c r="IAG6" s="168"/>
      <c r="IAH6" s="168"/>
      <c r="IAI6" s="168"/>
      <c r="IAJ6" s="168"/>
      <c r="IAK6" s="168"/>
      <c r="IAL6" s="168"/>
      <c r="IAM6" s="168"/>
      <c r="IAN6" s="168"/>
      <c r="IAO6" s="168"/>
      <c r="IAP6" s="168"/>
      <c r="IAQ6" s="168"/>
      <c r="IAR6" s="168"/>
      <c r="IAS6" s="168"/>
      <c r="IAT6" s="168"/>
      <c r="IAU6" s="168"/>
      <c r="IAV6" s="168"/>
      <c r="IAW6" s="168"/>
      <c r="IAX6" s="168"/>
      <c r="IAY6" s="168"/>
      <c r="IAZ6" s="168"/>
      <c r="IBA6" s="168"/>
      <c r="IBB6" s="168"/>
      <c r="IBC6" s="168"/>
      <c r="IBD6" s="168"/>
      <c r="IBE6" s="168"/>
      <c r="IBF6" s="168"/>
      <c r="IBG6" s="168"/>
      <c r="IBH6" s="168"/>
      <c r="IBI6" s="168"/>
      <c r="IBJ6" s="168"/>
      <c r="IBK6" s="168"/>
      <c r="IBL6" s="168"/>
      <c r="IBM6" s="168"/>
      <c r="IBN6" s="168"/>
      <c r="IBO6" s="168"/>
      <c r="IBP6" s="168"/>
      <c r="IBQ6" s="168"/>
      <c r="IBR6" s="168"/>
      <c r="IBS6" s="168"/>
      <c r="IBT6" s="168"/>
      <c r="IBU6" s="168"/>
      <c r="IBV6" s="168"/>
      <c r="IBW6" s="168"/>
      <c r="IBX6" s="168"/>
      <c r="IBY6" s="168"/>
      <c r="IBZ6" s="168"/>
      <c r="ICA6" s="168"/>
      <c r="ICB6" s="168"/>
      <c r="ICC6" s="168"/>
      <c r="ICD6" s="168"/>
      <c r="ICE6" s="168"/>
      <c r="ICF6" s="168"/>
      <c r="ICG6" s="168"/>
      <c r="ICH6" s="168"/>
      <c r="ICI6" s="168"/>
      <c r="ICJ6" s="168"/>
      <c r="ICK6" s="168"/>
      <c r="ICL6" s="168"/>
      <c r="ICM6" s="168"/>
      <c r="ICN6" s="168"/>
      <c r="ICO6" s="168"/>
      <c r="ICP6" s="168"/>
      <c r="ICQ6" s="168"/>
      <c r="ICR6" s="168"/>
      <c r="ICS6" s="168"/>
      <c r="ICT6" s="168"/>
      <c r="ICU6" s="168"/>
      <c r="ICV6" s="168"/>
      <c r="ICW6" s="168"/>
      <c r="ICX6" s="168"/>
      <c r="ICY6" s="168"/>
      <c r="ICZ6" s="168"/>
      <c r="IDA6" s="168"/>
      <c r="IDB6" s="168"/>
      <c r="IDC6" s="168"/>
      <c r="IDD6" s="168"/>
      <c r="IDE6" s="168"/>
      <c r="IDF6" s="168"/>
      <c r="IDG6" s="168"/>
      <c r="IDH6" s="168"/>
      <c r="IDI6" s="168"/>
      <c r="IDJ6" s="168"/>
      <c r="IDK6" s="168"/>
      <c r="IDL6" s="168"/>
      <c r="IDM6" s="168"/>
      <c r="IDN6" s="168"/>
      <c r="IDO6" s="168"/>
      <c r="IDP6" s="168"/>
      <c r="IDQ6" s="168"/>
      <c r="IDR6" s="168"/>
      <c r="IDS6" s="168"/>
      <c r="IDT6" s="168"/>
      <c r="IDU6" s="168"/>
      <c r="IDV6" s="168"/>
      <c r="IDW6" s="168"/>
      <c r="IDX6" s="168"/>
      <c r="IDY6" s="168"/>
      <c r="IDZ6" s="168"/>
      <c r="IEA6" s="168"/>
      <c r="IEB6" s="168"/>
      <c r="IEC6" s="168"/>
      <c r="IED6" s="168"/>
      <c r="IEE6" s="168"/>
      <c r="IEF6" s="168"/>
      <c r="IEG6" s="168"/>
      <c r="IEH6" s="168"/>
      <c r="IEI6" s="168"/>
      <c r="IEJ6" s="168"/>
      <c r="IEK6" s="168"/>
      <c r="IEL6" s="168"/>
      <c r="IEM6" s="168"/>
      <c r="IEN6" s="168"/>
      <c r="IEO6" s="168"/>
      <c r="IEP6" s="168"/>
      <c r="IEQ6" s="168"/>
      <c r="IER6" s="168"/>
      <c r="IES6" s="168"/>
      <c r="IET6" s="168"/>
      <c r="IEU6" s="168"/>
      <c r="IEV6" s="168"/>
      <c r="IEW6" s="168"/>
      <c r="IEX6" s="168"/>
      <c r="IEY6" s="168"/>
      <c r="IEZ6" s="168"/>
      <c r="IFA6" s="168"/>
      <c r="IFB6" s="168"/>
      <c r="IFC6" s="168"/>
      <c r="IFD6" s="168"/>
      <c r="IFE6" s="168"/>
      <c r="IFF6" s="168"/>
      <c r="IFG6" s="168"/>
      <c r="IFH6" s="168"/>
      <c r="IFI6" s="168"/>
      <c r="IFJ6" s="168"/>
      <c r="IFK6" s="168"/>
      <c r="IFL6" s="168"/>
      <c r="IFM6" s="168"/>
      <c r="IFN6" s="168"/>
      <c r="IFO6" s="168"/>
      <c r="IFP6" s="168"/>
      <c r="IFQ6" s="168"/>
      <c r="IFR6" s="168"/>
      <c r="IFS6" s="168"/>
      <c r="IFT6" s="168"/>
      <c r="IFU6" s="168"/>
      <c r="IFV6" s="168"/>
      <c r="IFW6" s="168"/>
      <c r="IFX6" s="168"/>
      <c r="IFY6" s="168"/>
      <c r="IFZ6" s="168"/>
      <c r="IGA6" s="168"/>
      <c r="IGB6" s="168"/>
      <c r="IGC6" s="168"/>
      <c r="IGD6" s="168"/>
      <c r="IGE6" s="168"/>
      <c r="IGF6" s="168"/>
      <c r="IGG6" s="168"/>
      <c r="IGH6" s="168"/>
      <c r="IGI6" s="168"/>
      <c r="IGJ6" s="168"/>
      <c r="IGK6" s="168"/>
      <c r="IGL6" s="168"/>
      <c r="IGM6" s="168"/>
      <c r="IGN6" s="168"/>
      <c r="IGO6" s="168"/>
      <c r="IGP6" s="168"/>
      <c r="IGQ6" s="168"/>
      <c r="IGR6" s="168"/>
      <c r="IGS6" s="168"/>
      <c r="IGT6" s="168"/>
      <c r="IGU6" s="168"/>
      <c r="IGV6" s="168"/>
      <c r="IGW6" s="168"/>
      <c r="IGX6" s="168"/>
      <c r="IGY6" s="168"/>
      <c r="IGZ6" s="168"/>
      <c r="IHA6" s="168"/>
      <c r="IHB6" s="168"/>
      <c r="IHC6" s="168"/>
      <c r="IHD6" s="168"/>
      <c r="IHE6" s="168"/>
      <c r="IHF6" s="168"/>
      <c r="IHG6" s="168"/>
      <c r="IHH6" s="168"/>
      <c r="IHI6" s="168"/>
      <c r="IHJ6" s="168"/>
      <c r="IHK6" s="168"/>
      <c r="IHL6" s="168"/>
      <c r="IHM6" s="168"/>
      <c r="IHN6" s="168"/>
      <c r="IHO6" s="168"/>
      <c r="IHP6" s="168"/>
      <c r="IHQ6" s="168"/>
      <c r="IHR6" s="168"/>
      <c r="IHS6" s="168"/>
      <c r="IHT6" s="168"/>
      <c r="IHU6" s="168"/>
      <c r="IHV6" s="168"/>
      <c r="IHW6" s="168"/>
      <c r="IHX6" s="168"/>
      <c r="IHY6" s="168"/>
      <c r="IHZ6" s="168"/>
      <c r="IIA6" s="168"/>
      <c r="IIB6" s="168"/>
      <c r="IIC6" s="168"/>
      <c r="IID6" s="168"/>
      <c r="IIE6" s="168"/>
      <c r="IIF6" s="168"/>
      <c r="IIG6" s="168"/>
      <c r="IIH6" s="168"/>
      <c r="III6" s="168"/>
      <c r="IIJ6" s="168"/>
      <c r="IIK6" s="168"/>
      <c r="IIL6" s="168"/>
      <c r="IIM6" s="168"/>
      <c r="IIN6" s="168"/>
      <c r="IIO6" s="168"/>
      <c r="IIP6" s="168"/>
      <c r="IIQ6" s="168"/>
      <c r="IIR6" s="168"/>
      <c r="IIS6" s="168"/>
      <c r="IIT6" s="168"/>
      <c r="IIU6" s="168"/>
      <c r="IIV6" s="168"/>
      <c r="IIW6" s="168"/>
      <c r="IIX6" s="168"/>
      <c r="IIY6" s="168"/>
      <c r="IIZ6" s="168"/>
      <c r="IJA6" s="168"/>
      <c r="IJB6" s="168"/>
      <c r="IJC6" s="168"/>
      <c r="IJD6" s="168"/>
      <c r="IJE6" s="168"/>
      <c r="IJF6" s="168"/>
      <c r="IJG6" s="168"/>
      <c r="IJH6" s="168"/>
      <c r="IJI6" s="168"/>
      <c r="IJJ6" s="168"/>
      <c r="IJK6" s="168"/>
      <c r="IJL6" s="168"/>
      <c r="IJM6" s="168"/>
      <c r="IJN6" s="168"/>
      <c r="IJO6" s="168"/>
      <c r="IJP6" s="168"/>
      <c r="IJQ6" s="168"/>
      <c r="IJR6" s="168"/>
      <c r="IJS6" s="168"/>
      <c r="IJT6" s="168"/>
      <c r="IJU6" s="168"/>
      <c r="IJV6" s="168"/>
      <c r="IJW6" s="168"/>
      <c r="IJX6" s="168"/>
      <c r="IJY6" s="168"/>
      <c r="IJZ6" s="168"/>
      <c r="IKA6" s="168"/>
      <c r="IKB6" s="168"/>
      <c r="IKC6" s="168"/>
      <c r="IKD6" s="168"/>
      <c r="IKE6" s="168"/>
      <c r="IKF6" s="168"/>
      <c r="IKG6" s="168"/>
      <c r="IKH6" s="168"/>
      <c r="IKI6" s="168"/>
      <c r="IKJ6" s="168"/>
      <c r="IKK6" s="168"/>
      <c r="IKL6" s="168"/>
      <c r="IKM6" s="168"/>
      <c r="IKN6" s="168"/>
      <c r="IKO6" s="168"/>
      <c r="IKP6" s="168"/>
      <c r="IKQ6" s="168"/>
      <c r="IKR6" s="168"/>
      <c r="IKS6" s="168"/>
      <c r="IKT6" s="168"/>
      <c r="IKU6" s="168"/>
      <c r="IKV6" s="168"/>
      <c r="IKW6" s="168"/>
      <c r="IKX6" s="168"/>
      <c r="IKY6" s="168"/>
      <c r="IKZ6" s="168"/>
      <c r="ILA6" s="168"/>
      <c r="ILB6" s="168"/>
      <c r="ILC6" s="168"/>
      <c r="ILD6" s="168"/>
      <c r="ILE6" s="168"/>
      <c r="ILF6" s="168"/>
      <c r="ILG6" s="168"/>
      <c r="ILH6" s="168"/>
      <c r="ILI6" s="168"/>
      <c r="ILJ6" s="168"/>
      <c r="ILK6" s="168"/>
      <c r="ILL6" s="168"/>
      <c r="ILM6" s="168"/>
      <c r="ILN6" s="168"/>
      <c r="ILO6" s="168"/>
      <c r="ILP6" s="168"/>
      <c r="ILQ6" s="168"/>
      <c r="ILR6" s="168"/>
      <c r="ILS6" s="168"/>
      <c r="ILT6" s="168"/>
      <c r="ILU6" s="168"/>
      <c r="ILV6" s="168"/>
      <c r="ILW6" s="168"/>
      <c r="ILX6" s="168"/>
      <c r="ILY6" s="168"/>
      <c r="ILZ6" s="168"/>
      <c r="IMA6" s="168"/>
      <c r="IMB6" s="168"/>
      <c r="IMC6" s="168"/>
      <c r="IMD6" s="168"/>
      <c r="IME6" s="168"/>
      <c r="IMF6" s="168"/>
      <c r="IMG6" s="168"/>
      <c r="IMH6" s="168"/>
      <c r="IMI6" s="168"/>
      <c r="IMJ6" s="168"/>
      <c r="IMK6" s="168"/>
      <c r="IML6" s="168"/>
      <c r="IMM6" s="168"/>
      <c r="IMN6" s="168"/>
      <c r="IMO6" s="168"/>
      <c r="IMP6" s="168"/>
      <c r="IMQ6" s="168"/>
      <c r="IMR6" s="168"/>
      <c r="IMS6" s="168"/>
      <c r="IMT6" s="168"/>
      <c r="IMU6" s="168"/>
      <c r="IMV6" s="168"/>
      <c r="IMW6" s="168"/>
      <c r="IMX6" s="168"/>
      <c r="IMY6" s="168"/>
      <c r="IMZ6" s="168"/>
      <c r="INA6" s="168"/>
      <c r="INB6" s="168"/>
      <c r="INC6" s="168"/>
      <c r="IND6" s="168"/>
      <c r="INE6" s="168"/>
      <c r="INF6" s="168"/>
      <c r="ING6" s="168"/>
      <c r="INH6" s="168"/>
      <c r="INI6" s="168"/>
      <c r="INJ6" s="168"/>
      <c r="INK6" s="168"/>
      <c r="INL6" s="168"/>
      <c r="INM6" s="168"/>
      <c r="INN6" s="168"/>
      <c r="INO6" s="168"/>
      <c r="INP6" s="168"/>
      <c r="INQ6" s="168"/>
      <c r="INR6" s="168"/>
      <c r="INS6" s="168"/>
      <c r="INT6" s="168"/>
      <c r="INU6" s="168"/>
      <c r="INV6" s="168"/>
      <c r="INW6" s="168"/>
      <c r="INX6" s="168"/>
      <c r="INY6" s="168"/>
      <c r="INZ6" s="168"/>
      <c r="IOA6" s="168"/>
      <c r="IOB6" s="168"/>
      <c r="IOC6" s="168"/>
      <c r="IOD6" s="168"/>
      <c r="IOE6" s="168"/>
      <c r="IOF6" s="168"/>
      <c r="IOG6" s="168"/>
      <c r="IOH6" s="168"/>
      <c r="IOI6" s="168"/>
      <c r="IOJ6" s="168"/>
      <c r="IOK6" s="168"/>
      <c r="IOL6" s="168"/>
      <c r="IOM6" s="168"/>
      <c r="ION6" s="168"/>
      <c r="IOO6" s="168"/>
      <c r="IOP6" s="168"/>
      <c r="IOQ6" s="168"/>
      <c r="IOR6" s="168"/>
      <c r="IOS6" s="168"/>
      <c r="IOT6" s="168"/>
      <c r="IOU6" s="168"/>
      <c r="IOV6" s="168"/>
      <c r="IOW6" s="168"/>
      <c r="IOX6" s="168"/>
      <c r="IOY6" s="168"/>
      <c r="IOZ6" s="168"/>
      <c r="IPA6" s="168"/>
      <c r="IPB6" s="168"/>
      <c r="IPC6" s="168"/>
      <c r="IPD6" s="168"/>
      <c r="IPE6" s="168"/>
      <c r="IPF6" s="168"/>
      <c r="IPG6" s="168"/>
      <c r="IPH6" s="168"/>
      <c r="IPI6" s="168"/>
      <c r="IPJ6" s="168"/>
      <c r="IPK6" s="168"/>
      <c r="IPL6" s="168"/>
      <c r="IPM6" s="168"/>
      <c r="IPN6" s="168"/>
      <c r="IPO6" s="168"/>
      <c r="IPP6" s="168"/>
      <c r="IPQ6" s="168"/>
      <c r="IPR6" s="168"/>
      <c r="IPS6" s="168"/>
      <c r="IPT6" s="168"/>
      <c r="IPU6" s="168"/>
      <c r="IPV6" s="168"/>
      <c r="IPW6" s="168"/>
      <c r="IPX6" s="168"/>
      <c r="IPY6" s="168"/>
      <c r="IPZ6" s="168"/>
      <c r="IQA6" s="168"/>
      <c r="IQB6" s="168"/>
      <c r="IQC6" s="168"/>
      <c r="IQD6" s="168"/>
      <c r="IQE6" s="168"/>
      <c r="IQF6" s="168"/>
      <c r="IQG6" s="168"/>
      <c r="IQH6" s="168"/>
      <c r="IQI6" s="168"/>
      <c r="IQJ6" s="168"/>
      <c r="IQK6" s="168"/>
      <c r="IQL6" s="168"/>
      <c r="IQM6" s="168"/>
      <c r="IQN6" s="168"/>
      <c r="IQO6" s="168"/>
      <c r="IQP6" s="168"/>
      <c r="IQQ6" s="168"/>
      <c r="IQR6" s="168"/>
      <c r="IQS6" s="168"/>
      <c r="IQT6" s="168"/>
      <c r="IQU6" s="168"/>
      <c r="IQV6" s="168"/>
      <c r="IQW6" s="168"/>
      <c r="IQX6" s="168"/>
      <c r="IQY6" s="168"/>
      <c r="IQZ6" s="168"/>
      <c r="IRA6" s="168"/>
      <c r="IRB6" s="168"/>
      <c r="IRC6" s="168"/>
      <c r="IRD6" s="168"/>
      <c r="IRE6" s="168"/>
      <c r="IRF6" s="168"/>
      <c r="IRG6" s="168"/>
      <c r="IRH6" s="168"/>
      <c r="IRI6" s="168"/>
      <c r="IRJ6" s="168"/>
      <c r="IRK6" s="168"/>
      <c r="IRL6" s="168"/>
      <c r="IRM6" s="168"/>
      <c r="IRN6" s="168"/>
      <c r="IRO6" s="168"/>
      <c r="IRP6" s="168"/>
      <c r="IRQ6" s="168"/>
      <c r="IRR6" s="168"/>
      <c r="IRS6" s="168"/>
      <c r="IRT6" s="168"/>
      <c r="IRU6" s="168"/>
      <c r="IRV6" s="168"/>
      <c r="IRW6" s="168"/>
      <c r="IRX6" s="168"/>
      <c r="IRY6" s="168"/>
      <c r="IRZ6" s="168"/>
      <c r="ISA6" s="168"/>
      <c r="ISB6" s="168"/>
      <c r="ISC6" s="168"/>
      <c r="ISD6" s="168"/>
      <c r="ISE6" s="168"/>
      <c r="ISF6" s="168"/>
      <c r="ISG6" s="168"/>
      <c r="ISH6" s="168"/>
      <c r="ISI6" s="168"/>
      <c r="ISJ6" s="168"/>
      <c r="ISK6" s="168"/>
      <c r="ISL6" s="168"/>
      <c r="ISM6" s="168"/>
      <c r="ISN6" s="168"/>
      <c r="ISO6" s="168"/>
      <c r="ISP6" s="168"/>
      <c r="ISQ6" s="168"/>
      <c r="ISR6" s="168"/>
      <c r="ISS6" s="168"/>
      <c r="IST6" s="168"/>
      <c r="ISU6" s="168"/>
      <c r="ISV6" s="168"/>
      <c r="ISW6" s="168"/>
      <c r="ISX6" s="168"/>
      <c r="ISY6" s="168"/>
      <c r="ISZ6" s="168"/>
      <c r="ITA6" s="168"/>
      <c r="ITB6" s="168"/>
      <c r="ITC6" s="168"/>
      <c r="ITD6" s="168"/>
      <c r="ITE6" s="168"/>
      <c r="ITF6" s="168"/>
      <c r="ITG6" s="168"/>
      <c r="ITH6" s="168"/>
      <c r="ITI6" s="168"/>
      <c r="ITJ6" s="168"/>
      <c r="ITK6" s="168"/>
      <c r="ITL6" s="168"/>
      <c r="ITM6" s="168"/>
      <c r="ITN6" s="168"/>
      <c r="ITO6" s="168"/>
      <c r="ITP6" s="168"/>
      <c r="ITQ6" s="168"/>
      <c r="ITR6" s="168"/>
      <c r="ITS6" s="168"/>
      <c r="ITT6" s="168"/>
      <c r="ITU6" s="168"/>
      <c r="ITV6" s="168"/>
      <c r="ITW6" s="168"/>
      <c r="ITX6" s="168"/>
      <c r="ITY6" s="168"/>
      <c r="ITZ6" s="168"/>
      <c r="IUA6" s="168"/>
      <c r="IUB6" s="168"/>
      <c r="IUC6" s="168"/>
      <c r="IUD6" s="168"/>
      <c r="IUE6" s="168"/>
      <c r="IUF6" s="168"/>
      <c r="IUG6" s="168"/>
      <c r="IUH6" s="168"/>
      <c r="IUI6" s="168"/>
      <c r="IUJ6" s="168"/>
      <c r="IUK6" s="168"/>
      <c r="IUL6" s="168"/>
      <c r="IUM6" s="168"/>
      <c r="IUN6" s="168"/>
      <c r="IUO6" s="168"/>
      <c r="IUP6" s="168"/>
      <c r="IUQ6" s="168"/>
      <c r="IUR6" s="168"/>
      <c r="IUS6" s="168"/>
      <c r="IUT6" s="168"/>
      <c r="IUU6" s="168"/>
      <c r="IUV6" s="168"/>
      <c r="IUW6" s="168"/>
      <c r="IUX6" s="168"/>
      <c r="IUY6" s="168"/>
      <c r="IUZ6" s="168"/>
      <c r="IVA6" s="168"/>
      <c r="IVB6" s="168"/>
      <c r="IVC6" s="168"/>
      <c r="IVD6" s="168"/>
      <c r="IVE6" s="168"/>
      <c r="IVF6" s="168"/>
      <c r="IVG6" s="168"/>
      <c r="IVH6" s="168"/>
      <c r="IVI6" s="168"/>
      <c r="IVJ6" s="168"/>
      <c r="IVK6" s="168"/>
      <c r="IVL6" s="168"/>
      <c r="IVM6" s="168"/>
      <c r="IVN6" s="168"/>
      <c r="IVO6" s="168"/>
      <c r="IVP6" s="168"/>
      <c r="IVQ6" s="168"/>
      <c r="IVR6" s="168"/>
      <c r="IVS6" s="168"/>
      <c r="IVT6" s="168"/>
      <c r="IVU6" s="168"/>
      <c r="IVV6" s="168"/>
      <c r="IVW6" s="168"/>
      <c r="IVX6" s="168"/>
      <c r="IVY6" s="168"/>
      <c r="IVZ6" s="168"/>
      <c r="IWA6" s="168"/>
      <c r="IWB6" s="168"/>
      <c r="IWC6" s="168"/>
      <c r="IWD6" s="168"/>
      <c r="IWE6" s="168"/>
      <c r="IWF6" s="168"/>
      <c r="IWG6" s="168"/>
      <c r="IWH6" s="168"/>
      <c r="IWI6" s="168"/>
      <c r="IWJ6" s="168"/>
      <c r="IWK6" s="168"/>
      <c r="IWL6" s="168"/>
      <c r="IWM6" s="168"/>
      <c r="IWN6" s="168"/>
      <c r="IWO6" s="168"/>
      <c r="IWP6" s="168"/>
      <c r="IWQ6" s="168"/>
      <c r="IWR6" s="168"/>
      <c r="IWS6" s="168"/>
      <c r="IWT6" s="168"/>
      <c r="IWU6" s="168"/>
      <c r="IWV6" s="168"/>
      <c r="IWW6" s="168"/>
      <c r="IWX6" s="168"/>
      <c r="IWY6" s="168"/>
      <c r="IWZ6" s="168"/>
      <c r="IXA6" s="168"/>
      <c r="IXB6" s="168"/>
      <c r="IXC6" s="168"/>
      <c r="IXD6" s="168"/>
      <c r="IXE6" s="168"/>
      <c r="IXF6" s="168"/>
      <c r="IXG6" s="168"/>
      <c r="IXH6" s="168"/>
      <c r="IXI6" s="168"/>
      <c r="IXJ6" s="168"/>
      <c r="IXK6" s="168"/>
      <c r="IXL6" s="168"/>
      <c r="IXM6" s="168"/>
      <c r="IXN6" s="168"/>
      <c r="IXO6" s="168"/>
      <c r="IXP6" s="168"/>
      <c r="IXQ6" s="168"/>
      <c r="IXR6" s="168"/>
      <c r="IXS6" s="168"/>
      <c r="IXT6" s="168"/>
      <c r="IXU6" s="168"/>
      <c r="IXV6" s="168"/>
      <c r="IXW6" s="168"/>
      <c r="IXX6" s="168"/>
      <c r="IXY6" s="168"/>
      <c r="IXZ6" s="168"/>
      <c r="IYA6" s="168"/>
      <c r="IYB6" s="168"/>
      <c r="IYC6" s="168"/>
      <c r="IYD6" s="168"/>
      <c r="IYE6" s="168"/>
      <c r="IYF6" s="168"/>
      <c r="IYG6" s="168"/>
      <c r="IYH6" s="168"/>
      <c r="IYI6" s="168"/>
      <c r="IYJ6" s="168"/>
      <c r="IYK6" s="168"/>
      <c r="IYL6" s="168"/>
      <c r="IYM6" s="168"/>
      <c r="IYN6" s="168"/>
      <c r="IYO6" s="168"/>
      <c r="IYP6" s="168"/>
      <c r="IYQ6" s="168"/>
      <c r="IYR6" s="168"/>
      <c r="IYS6" s="168"/>
      <c r="IYT6" s="168"/>
      <c r="IYU6" s="168"/>
      <c r="IYV6" s="168"/>
      <c r="IYW6" s="168"/>
      <c r="IYX6" s="168"/>
      <c r="IYY6" s="168"/>
      <c r="IYZ6" s="168"/>
      <c r="IZA6" s="168"/>
      <c r="IZB6" s="168"/>
      <c r="IZC6" s="168"/>
      <c r="IZD6" s="168"/>
      <c r="IZE6" s="168"/>
      <c r="IZF6" s="168"/>
      <c r="IZG6" s="168"/>
      <c r="IZH6" s="168"/>
      <c r="IZI6" s="168"/>
      <c r="IZJ6" s="168"/>
      <c r="IZK6" s="168"/>
      <c r="IZL6" s="168"/>
      <c r="IZM6" s="168"/>
      <c r="IZN6" s="168"/>
      <c r="IZO6" s="168"/>
      <c r="IZP6" s="168"/>
      <c r="IZQ6" s="168"/>
      <c r="IZR6" s="168"/>
      <c r="IZS6" s="168"/>
      <c r="IZT6" s="168"/>
      <c r="IZU6" s="168"/>
      <c r="IZV6" s="168"/>
      <c r="IZW6" s="168"/>
      <c r="IZX6" s="168"/>
      <c r="IZY6" s="168"/>
      <c r="IZZ6" s="168"/>
      <c r="JAA6" s="168"/>
      <c r="JAB6" s="168"/>
      <c r="JAC6" s="168"/>
      <c r="JAD6" s="168"/>
      <c r="JAE6" s="168"/>
      <c r="JAF6" s="168"/>
      <c r="JAG6" s="168"/>
      <c r="JAH6" s="168"/>
      <c r="JAI6" s="168"/>
      <c r="JAJ6" s="168"/>
      <c r="JAK6" s="168"/>
      <c r="JAL6" s="168"/>
      <c r="JAM6" s="168"/>
      <c r="JAN6" s="168"/>
      <c r="JAO6" s="168"/>
      <c r="JAP6" s="168"/>
      <c r="JAQ6" s="168"/>
      <c r="JAR6" s="168"/>
      <c r="JAS6" s="168"/>
      <c r="JAT6" s="168"/>
      <c r="JAU6" s="168"/>
      <c r="JAV6" s="168"/>
      <c r="JAW6" s="168"/>
      <c r="JAX6" s="168"/>
      <c r="JAY6" s="168"/>
      <c r="JAZ6" s="168"/>
      <c r="JBA6" s="168"/>
      <c r="JBB6" s="168"/>
      <c r="JBC6" s="168"/>
      <c r="JBD6" s="168"/>
      <c r="JBE6" s="168"/>
      <c r="JBF6" s="168"/>
      <c r="JBG6" s="168"/>
      <c r="JBH6" s="168"/>
      <c r="JBI6" s="168"/>
      <c r="JBJ6" s="168"/>
      <c r="JBK6" s="168"/>
      <c r="JBL6" s="168"/>
      <c r="JBM6" s="168"/>
      <c r="JBN6" s="168"/>
      <c r="JBO6" s="168"/>
      <c r="JBP6" s="168"/>
      <c r="JBQ6" s="168"/>
      <c r="JBR6" s="168"/>
      <c r="JBS6" s="168"/>
      <c r="JBT6" s="168"/>
      <c r="JBU6" s="168"/>
      <c r="JBV6" s="168"/>
      <c r="JBW6" s="168"/>
      <c r="JBX6" s="168"/>
      <c r="JBY6" s="168"/>
      <c r="JBZ6" s="168"/>
      <c r="JCA6" s="168"/>
      <c r="JCB6" s="168"/>
      <c r="JCC6" s="168"/>
      <c r="JCD6" s="168"/>
      <c r="JCE6" s="168"/>
      <c r="JCF6" s="168"/>
      <c r="JCG6" s="168"/>
      <c r="JCH6" s="168"/>
      <c r="JCI6" s="168"/>
      <c r="JCJ6" s="168"/>
      <c r="JCK6" s="168"/>
      <c r="JCL6" s="168"/>
      <c r="JCM6" s="168"/>
      <c r="JCN6" s="168"/>
      <c r="JCO6" s="168"/>
      <c r="JCP6" s="168"/>
      <c r="JCQ6" s="168"/>
      <c r="JCR6" s="168"/>
      <c r="JCS6" s="168"/>
      <c r="JCT6" s="168"/>
      <c r="JCU6" s="168"/>
      <c r="JCV6" s="168"/>
      <c r="JCW6" s="168"/>
      <c r="JCX6" s="168"/>
      <c r="JCY6" s="168"/>
      <c r="JCZ6" s="168"/>
      <c r="JDA6" s="168"/>
      <c r="JDB6" s="168"/>
      <c r="JDC6" s="168"/>
      <c r="JDD6" s="168"/>
      <c r="JDE6" s="168"/>
      <c r="JDF6" s="168"/>
      <c r="JDG6" s="168"/>
      <c r="JDH6" s="168"/>
      <c r="JDI6" s="168"/>
      <c r="JDJ6" s="168"/>
      <c r="JDK6" s="168"/>
      <c r="JDL6" s="168"/>
      <c r="JDM6" s="168"/>
      <c r="JDN6" s="168"/>
      <c r="JDO6" s="168"/>
      <c r="JDP6" s="168"/>
      <c r="JDQ6" s="168"/>
      <c r="JDR6" s="168"/>
      <c r="JDS6" s="168"/>
      <c r="JDT6" s="168"/>
      <c r="JDU6" s="168"/>
      <c r="JDV6" s="168"/>
      <c r="JDW6" s="168"/>
      <c r="JDX6" s="168"/>
      <c r="JDY6" s="168"/>
      <c r="JDZ6" s="168"/>
      <c r="JEA6" s="168"/>
      <c r="JEB6" s="168"/>
      <c r="JEC6" s="168"/>
      <c r="JED6" s="168"/>
      <c r="JEE6" s="168"/>
      <c r="JEF6" s="168"/>
      <c r="JEG6" s="168"/>
      <c r="JEH6" s="168"/>
      <c r="JEI6" s="168"/>
      <c r="JEJ6" s="168"/>
      <c r="JEK6" s="168"/>
      <c r="JEL6" s="168"/>
      <c r="JEM6" s="168"/>
      <c r="JEN6" s="168"/>
      <c r="JEO6" s="168"/>
      <c r="JEP6" s="168"/>
      <c r="JEQ6" s="168"/>
      <c r="JER6" s="168"/>
      <c r="JES6" s="168"/>
      <c r="JET6" s="168"/>
      <c r="JEU6" s="168"/>
      <c r="JEV6" s="168"/>
      <c r="JEW6" s="168"/>
      <c r="JEX6" s="168"/>
      <c r="JEY6" s="168"/>
      <c r="JEZ6" s="168"/>
      <c r="JFA6" s="168"/>
      <c r="JFB6" s="168"/>
      <c r="JFC6" s="168"/>
      <c r="JFD6" s="168"/>
      <c r="JFE6" s="168"/>
      <c r="JFF6" s="168"/>
      <c r="JFG6" s="168"/>
      <c r="JFH6" s="168"/>
      <c r="JFI6" s="168"/>
      <c r="JFJ6" s="168"/>
      <c r="JFK6" s="168"/>
      <c r="JFL6" s="168"/>
      <c r="JFM6" s="168"/>
      <c r="JFN6" s="168"/>
      <c r="JFO6" s="168"/>
      <c r="JFP6" s="168"/>
      <c r="JFQ6" s="168"/>
      <c r="JFR6" s="168"/>
      <c r="JFS6" s="168"/>
      <c r="JFT6" s="168"/>
      <c r="JFU6" s="168"/>
      <c r="JFV6" s="168"/>
      <c r="JFW6" s="168"/>
      <c r="JFX6" s="168"/>
      <c r="JFY6" s="168"/>
      <c r="JFZ6" s="168"/>
      <c r="JGA6" s="168"/>
      <c r="JGB6" s="168"/>
      <c r="JGC6" s="168"/>
      <c r="JGD6" s="168"/>
      <c r="JGE6" s="168"/>
      <c r="JGF6" s="168"/>
      <c r="JGG6" s="168"/>
      <c r="JGH6" s="168"/>
      <c r="JGI6" s="168"/>
      <c r="JGJ6" s="168"/>
      <c r="JGK6" s="168"/>
      <c r="JGL6" s="168"/>
      <c r="JGM6" s="168"/>
      <c r="JGN6" s="168"/>
      <c r="JGO6" s="168"/>
      <c r="JGP6" s="168"/>
      <c r="JGQ6" s="168"/>
      <c r="JGR6" s="168"/>
      <c r="JGS6" s="168"/>
      <c r="JGT6" s="168"/>
      <c r="JGU6" s="168"/>
      <c r="JGV6" s="168"/>
      <c r="JGW6" s="168"/>
      <c r="JGX6" s="168"/>
      <c r="JGY6" s="168"/>
      <c r="JGZ6" s="168"/>
      <c r="JHA6" s="168"/>
      <c r="JHB6" s="168"/>
      <c r="JHC6" s="168"/>
      <c r="JHD6" s="168"/>
      <c r="JHE6" s="168"/>
      <c r="JHF6" s="168"/>
      <c r="JHG6" s="168"/>
      <c r="JHH6" s="168"/>
      <c r="JHI6" s="168"/>
      <c r="JHJ6" s="168"/>
      <c r="JHK6" s="168"/>
      <c r="JHL6" s="168"/>
      <c r="JHM6" s="168"/>
      <c r="JHN6" s="168"/>
      <c r="JHO6" s="168"/>
      <c r="JHP6" s="168"/>
      <c r="JHQ6" s="168"/>
      <c r="JHR6" s="168"/>
      <c r="JHS6" s="168"/>
      <c r="JHT6" s="168"/>
      <c r="JHU6" s="168"/>
      <c r="JHV6" s="168"/>
      <c r="JHW6" s="168"/>
      <c r="JHX6" s="168"/>
      <c r="JHY6" s="168"/>
      <c r="JHZ6" s="168"/>
      <c r="JIA6" s="168"/>
      <c r="JIB6" s="168"/>
      <c r="JIC6" s="168"/>
      <c r="JID6" s="168"/>
      <c r="JIE6" s="168"/>
      <c r="JIF6" s="168"/>
      <c r="JIG6" s="168"/>
      <c r="JIH6" s="168"/>
      <c r="JII6" s="168"/>
      <c r="JIJ6" s="168"/>
      <c r="JIK6" s="168"/>
      <c r="JIL6" s="168"/>
      <c r="JIM6" s="168"/>
      <c r="JIN6" s="168"/>
      <c r="JIO6" s="168"/>
      <c r="JIP6" s="168"/>
      <c r="JIQ6" s="168"/>
      <c r="JIR6" s="168"/>
      <c r="JIS6" s="168"/>
      <c r="JIT6" s="168"/>
      <c r="JIU6" s="168"/>
      <c r="JIV6" s="168"/>
      <c r="JIW6" s="168"/>
      <c r="JIX6" s="168"/>
      <c r="JIY6" s="168"/>
      <c r="JIZ6" s="168"/>
      <c r="JJA6" s="168"/>
      <c r="JJB6" s="168"/>
      <c r="JJC6" s="168"/>
      <c r="JJD6" s="168"/>
      <c r="JJE6" s="168"/>
      <c r="JJF6" s="168"/>
      <c r="JJG6" s="168"/>
      <c r="JJH6" s="168"/>
      <c r="JJI6" s="168"/>
      <c r="JJJ6" s="168"/>
      <c r="JJK6" s="168"/>
      <c r="JJL6" s="168"/>
      <c r="JJM6" s="168"/>
      <c r="JJN6" s="168"/>
      <c r="JJO6" s="168"/>
      <c r="JJP6" s="168"/>
      <c r="JJQ6" s="168"/>
      <c r="JJR6" s="168"/>
      <c r="JJS6" s="168"/>
      <c r="JJT6" s="168"/>
      <c r="JJU6" s="168"/>
      <c r="JJV6" s="168"/>
      <c r="JJW6" s="168"/>
      <c r="JJX6" s="168"/>
      <c r="JJY6" s="168"/>
      <c r="JJZ6" s="168"/>
      <c r="JKA6" s="168"/>
      <c r="JKB6" s="168"/>
      <c r="JKC6" s="168"/>
      <c r="JKD6" s="168"/>
      <c r="JKE6" s="168"/>
      <c r="JKF6" s="168"/>
      <c r="JKG6" s="168"/>
      <c r="JKH6" s="168"/>
      <c r="JKI6" s="168"/>
      <c r="JKJ6" s="168"/>
      <c r="JKK6" s="168"/>
      <c r="JKL6" s="168"/>
      <c r="JKM6" s="168"/>
      <c r="JKN6" s="168"/>
      <c r="JKO6" s="168"/>
      <c r="JKP6" s="168"/>
      <c r="JKQ6" s="168"/>
      <c r="JKR6" s="168"/>
      <c r="JKS6" s="168"/>
      <c r="JKT6" s="168"/>
      <c r="JKU6" s="168"/>
      <c r="JKV6" s="168"/>
      <c r="JKW6" s="168"/>
      <c r="JKX6" s="168"/>
      <c r="JKY6" s="168"/>
      <c r="JKZ6" s="168"/>
      <c r="JLA6" s="168"/>
      <c r="JLB6" s="168"/>
      <c r="JLC6" s="168"/>
      <c r="JLD6" s="168"/>
      <c r="JLE6" s="168"/>
      <c r="JLF6" s="168"/>
      <c r="JLG6" s="168"/>
      <c r="JLH6" s="168"/>
      <c r="JLI6" s="168"/>
      <c r="JLJ6" s="168"/>
      <c r="JLK6" s="168"/>
      <c r="JLL6" s="168"/>
      <c r="JLM6" s="168"/>
      <c r="JLN6" s="168"/>
      <c r="JLO6" s="168"/>
      <c r="JLP6" s="168"/>
      <c r="JLQ6" s="168"/>
      <c r="JLR6" s="168"/>
      <c r="JLS6" s="168"/>
      <c r="JLT6" s="168"/>
      <c r="JLU6" s="168"/>
      <c r="JLV6" s="168"/>
      <c r="JLW6" s="168"/>
      <c r="JLX6" s="168"/>
      <c r="JLY6" s="168"/>
      <c r="JLZ6" s="168"/>
      <c r="JMA6" s="168"/>
      <c r="JMB6" s="168"/>
      <c r="JMC6" s="168"/>
      <c r="JMD6" s="168"/>
      <c r="JME6" s="168"/>
      <c r="JMF6" s="168"/>
      <c r="JMG6" s="168"/>
      <c r="JMH6" s="168"/>
      <c r="JMI6" s="168"/>
      <c r="JMJ6" s="168"/>
      <c r="JMK6" s="168"/>
      <c r="JML6" s="168"/>
      <c r="JMM6" s="168"/>
      <c r="JMN6" s="168"/>
      <c r="JMO6" s="168"/>
      <c r="JMP6" s="168"/>
      <c r="JMQ6" s="168"/>
      <c r="JMR6" s="168"/>
      <c r="JMS6" s="168"/>
      <c r="JMT6" s="168"/>
      <c r="JMU6" s="168"/>
      <c r="JMV6" s="168"/>
      <c r="JMW6" s="168"/>
      <c r="JMX6" s="168"/>
      <c r="JMY6" s="168"/>
      <c r="JMZ6" s="168"/>
      <c r="JNA6" s="168"/>
      <c r="JNB6" s="168"/>
      <c r="JNC6" s="168"/>
      <c r="JND6" s="168"/>
      <c r="JNE6" s="168"/>
      <c r="JNF6" s="168"/>
      <c r="JNG6" s="168"/>
      <c r="JNH6" s="168"/>
      <c r="JNI6" s="168"/>
      <c r="JNJ6" s="168"/>
      <c r="JNK6" s="168"/>
      <c r="JNL6" s="168"/>
      <c r="JNM6" s="168"/>
      <c r="JNN6" s="168"/>
      <c r="JNO6" s="168"/>
      <c r="JNP6" s="168"/>
      <c r="JNQ6" s="168"/>
      <c r="JNR6" s="168"/>
      <c r="JNS6" s="168"/>
      <c r="JNT6" s="168"/>
      <c r="JNU6" s="168"/>
      <c r="JNV6" s="168"/>
      <c r="JNW6" s="168"/>
      <c r="JNX6" s="168"/>
      <c r="JNY6" s="168"/>
      <c r="JNZ6" s="168"/>
      <c r="JOA6" s="168"/>
      <c r="JOB6" s="168"/>
      <c r="JOC6" s="168"/>
      <c r="JOD6" s="168"/>
      <c r="JOE6" s="168"/>
      <c r="JOF6" s="168"/>
      <c r="JOG6" s="168"/>
      <c r="JOH6" s="168"/>
      <c r="JOI6" s="168"/>
      <c r="JOJ6" s="168"/>
      <c r="JOK6" s="168"/>
      <c r="JOL6" s="168"/>
      <c r="JOM6" s="168"/>
      <c r="JON6" s="168"/>
      <c r="JOO6" s="168"/>
      <c r="JOP6" s="168"/>
      <c r="JOQ6" s="168"/>
      <c r="JOR6" s="168"/>
      <c r="JOS6" s="168"/>
      <c r="JOT6" s="168"/>
      <c r="JOU6" s="168"/>
      <c r="JOV6" s="168"/>
      <c r="JOW6" s="168"/>
      <c r="JOX6" s="168"/>
      <c r="JOY6" s="168"/>
      <c r="JOZ6" s="168"/>
      <c r="JPA6" s="168"/>
      <c r="JPB6" s="168"/>
      <c r="JPC6" s="168"/>
      <c r="JPD6" s="168"/>
      <c r="JPE6" s="168"/>
      <c r="JPF6" s="168"/>
      <c r="JPG6" s="168"/>
      <c r="JPH6" s="168"/>
      <c r="JPI6" s="168"/>
      <c r="JPJ6" s="168"/>
      <c r="JPK6" s="168"/>
      <c r="JPL6" s="168"/>
      <c r="JPM6" s="168"/>
      <c r="JPN6" s="168"/>
      <c r="JPO6" s="168"/>
      <c r="JPP6" s="168"/>
      <c r="JPQ6" s="168"/>
      <c r="JPR6" s="168"/>
      <c r="JPS6" s="168"/>
      <c r="JPT6" s="168"/>
      <c r="JPU6" s="168"/>
      <c r="JPV6" s="168"/>
      <c r="JPW6" s="168"/>
      <c r="JPX6" s="168"/>
      <c r="JPY6" s="168"/>
      <c r="JPZ6" s="168"/>
      <c r="JQA6" s="168"/>
      <c r="JQB6" s="168"/>
      <c r="JQC6" s="168"/>
      <c r="JQD6" s="168"/>
      <c r="JQE6" s="168"/>
      <c r="JQF6" s="168"/>
      <c r="JQG6" s="168"/>
      <c r="JQH6" s="168"/>
      <c r="JQI6" s="168"/>
      <c r="JQJ6" s="168"/>
      <c r="JQK6" s="168"/>
      <c r="JQL6" s="168"/>
      <c r="JQM6" s="168"/>
      <c r="JQN6" s="168"/>
      <c r="JQO6" s="168"/>
      <c r="JQP6" s="168"/>
      <c r="JQQ6" s="168"/>
      <c r="JQR6" s="168"/>
      <c r="JQS6" s="168"/>
      <c r="JQT6" s="168"/>
      <c r="JQU6" s="168"/>
      <c r="JQV6" s="168"/>
      <c r="JQW6" s="168"/>
      <c r="JQX6" s="168"/>
      <c r="JQY6" s="168"/>
      <c r="JQZ6" s="168"/>
      <c r="JRA6" s="168"/>
      <c r="JRB6" s="168"/>
      <c r="JRC6" s="168"/>
      <c r="JRD6" s="168"/>
      <c r="JRE6" s="168"/>
      <c r="JRF6" s="168"/>
      <c r="JRG6" s="168"/>
      <c r="JRH6" s="168"/>
      <c r="JRI6" s="168"/>
      <c r="JRJ6" s="168"/>
      <c r="JRK6" s="168"/>
      <c r="JRL6" s="168"/>
      <c r="JRM6" s="168"/>
      <c r="JRN6" s="168"/>
      <c r="JRO6" s="168"/>
      <c r="JRP6" s="168"/>
      <c r="JRQ6" s="168"/>
      <c r="JRR6" s="168"/>
      <c r="JRS6" s="168"/>
      <c r="JRT6" s="168"/>
      <c r="JRU6" s="168"/>
      <c r="JRV6" s="168"/>
      <c r="JRW6" s="168"/>
      <c r="JRX6" s="168"/>
      <c r="JRY6" s="168"/>
      <c r="JRZ6" s="168"/>
      <c r="JSA6" s="168"/>
      <c r="JSB6" s="168"/>
      <c r="JSC6" s="168"/>
      <c r="JSD6" s="168"/>
      <c r="JSE6" s="168"/>
      <c r="JSF6" s="168"/>
      <c r="JSG6" s="168"/>
      <c r="JSH6" s="168"/>
      <c r="JSI6" s="168"/>
      <c r="JSJ6" s="168"/>
      <c r="JSK6" s="168"/>
      <c r="JSL6" s="168"/>
      <c r="JSM6" s="168"/>
      <c r="JSN6" s="168"/>
      <c r="JSO6" s="168"/>
      <c r="JSP6" s="168"/>
      <c r="JSQ6" s="168"/>
      <c r="JSR6" s="168"/>
      <c r="JSS6" s="168"/>
      <c r="JST6" s="168"/>
      <c r="JSU6" s="168"/>
      <c r="JSV6" s="168"/>
      <c r="JSW6" s="168"/>
      <c r="JSX6" s="168"/>
      <c r="JSY6" s="168"/>
      <c r="JSZ6" s="168"/>
      <c r="JTA6" s="168"/>
      <c r="JTB6" s="168"/>
      <c r="JTC6" s="168"/>
      <c r="JTD6" s="168"/>
      <c r="JTE6" s="168"/>
      <c r="JTF6" s="168"/>
      <c r="JTG6" s="168"/>
      <c r="JTH6" s="168"/>
      <c r="JTI6" s="168"/>
      <c r="JTJ6" s="168"/>
      <c r="JTK6" s="168"/>
      <c r="JTL6" s="168"/>
      <c r="JTM6" s="168"/>
      <c r="JTN6" s="168"/>
      <c r="JTO6" s="168"/>
      <c r="JTP6" s="168"/>
      <c r="JTQ6" s="168"/>
      <c r="JTR6" s="168"/>
      <c r="JTS6" s="168"/>
      <c r="JTT6" s="168"/>
      <c r="JTU6" s="168"/>
      <c r="JTV6" s="168"/>
      <c r="JTW6" s="168"/>
      <c r="JTX6" s="168"/>
      <c r="JTY6" s="168"/>
      <c r="JTZ6" s="168"/>
      <c r="JUA6" s="168"/>
      <c r="JUB6" s="168"/>
      <c r="JUC6" s="168"/>
      <c r="JUD6" s="168"/>
      <c r="JUE6" s="168"/>
      <c r="JUF6" s="168"/>
      <c r="JUG6" s="168"/>
      <c r="JUH6" s="168"/>
      <c r="JUI6" s="168"/>
      <c r="JUJ6" s="168"/>
      <c r="JUK6" s="168"/>
      <c r="JUL6" s="168"/>
      <c r="JUM6" s="168"/>
      <c r="JUN6" s="168"/>
      <c r="JUO6" s="168"/>
      <c r="JUP6" s="168"/>
      <c r="JUQ6" s="168"/>
      <c r="JUR6" s="168"/>
      <c r="JUS6" s="168"/>
      <c r="JUT6" s="168"/>
      <c r="JUU6" s="168"/>
      <c r="JUV6" s="168"/>
      <c r="JUW6" s="168"/>
      <c r="JUX6" s="168"/>
      <c r="JUY6" s="168"/>
      <c r="JUZ6" s="168"/>
      <c r="JVA6" s="168"/>
      <c r="JVB6" s="168"/>
      <c r="JVC6" s="168"/>
      <c r="JVD6" s="168"/>
      <c r="JVE6" s="168"/>
      <c r="JVF6" s="168"/>
      <c r="JVG6" s="168"/>
      <c r="JVH6" s="168"/>
      <c r="JVI6" s="168"/>
      <c r="JVJ6" s="168"/>
      <c r="JVK6" s="168"/>
      <c r="JVL6" s="168"/>
      <c r="JVM6" s="168"/>
      <c r="JVN6" s="168"/>
      <c r="JVO6" s="168"/>
      <c r="JVP6" s="168"/>
      <c r="JVQ6" s="168"/>
      <c r="JVR6" s="168"/>
      <c r="JVS6" s="168"/>
      <c r="JVT6" s="168"/>
      <c r="JVU6" s="168"/>
      <c r="JVV6" s="168"/>
      <c r="JVW6" s="168"/>
      <c r="JVX6" s="168"/>
      <c r="JVY6" s="168"/>
      <c r="JVZ6" s="168"/>
      <c r="JWA6" s="168"/>
      <c r="JWB6" s="168"/>
      <c r="JWC6" s="168"/>
      <c r="JWD6" s="168"/>
      <c r="JWE6" s="168"/>
      <c r="JWF6" s="168"/>
      <c r="JWG6" s="168"/>
      <c r="JWH6" s="168"/>
      <c r="JWI6" s="168"/>
      <c r="JWJ6" s="168"/>
      <c r="JWK6" s="168"/>
      <c r="JWL6" s="168"/>
      <c r="JWM6" s="168"/>
      <c r="JWN6" s="168"/>
      <c r="JWO6" s="168"/>
      <c r="JWP6" s="168"/>
      <c r="JWQ6" s="168"/>
      <c r="JWR6" s="168"/>
      <c r="JWS6" s="168"/>
      <c r="JWT6" s="168"/>
      <c r="JWU6" s="168"/>
      <c r="JWV6" s="168"/>
      <c r="JWW6" s="168"/>
      <c r="JWX6" s="168"/>
      <c r="JWY6" s="168"/>
      <c r="JWZ6" s="168"/>
      <c r="JXA6" s="168"/>
      <c r="JXB6" s="168"/>
      <c r="JXC6" s="168"/>
      <c r="JXD6" s="168"/>
      <c r="JXE6" s="168"/>
      <c r="JXF6" s="168"/>
      <c r="JXG6" s="168"/>
      <c r="JXH6" s="168"/>
      <c r="JXI6" s="168"/>
      <c r="JXJ6" s="168"/>
      <c r="JXK6" s="168"/>
      <c r="JXL6" s="168"/>
      <c r="JXM6" s="168"/>
      <c r="JXN6" s="168"/>
      <c r="JXO6" s="168"/>
      <c r="JXP6" s="168"/>
      <c r="JXQ6" s="168"/>
      <c r="JXR6" s="168"/>
      <c r="JXS6" s="168"/>
      <c r="JXT6" s="168"/>
      <c r="JXU6" s="168"/>
      <c r="JXV6" s="168"/>
      <c r="JXW6" s="168"/>
      <c r="JXX6" s="168"/>
      <c r="JXY6" s="168"/>
      <c r="JXZ6" s="168"/>
      <c r="JYA6" s="168"/>
      <c r="JYB6" s="168"/>
      <c r="JYC6" s="168"/>
      <c r="JYD6" s="168"/>
      <c r="JYE6" s="168"/>
      <c r="JYF6" s="168"/>
      <c r="JYG6" s="168"/>
      <c r="JYH6" s="168"/>
      <c r="JYI6" s="168"/>
      <c r="JYJ6" s="168"/>
      <c r="JYK6" s="168"/>
      <c r="JYL6" s="168"/>
      <c r="JYM6" s="168"/>
      <c r="JYN6" s="168"/>
      <c r="JYO6" s="168"/>
      <c r="JYP6" s="168"/>
      <c r="JYQ6" s="168"/>
      <c r="JYR6" s="168"/>
      <c r="JYS6" s="168"/>
      <c r="JYT6" s="168"/>
      <c r="JYU6" s="168"/>
      <c r="JYV6" s="168"/>
      <c r="JYW6" s="168"/>
      <c r="JYX6" s="168"/>
      <c r="JYY6" s="168"/>
      <c r="JYZ6" s="168"/>
      <c r="JZA6" s="168"/>
      <c r="JZB6" s="168"/>
      <c r="JZC6" s="168"/>
      <c r="JZD6" s="168"/>
      <c r="JZE6" s="168"/>
      <c r="JZF6" s="168"/>
      <c r="JZG6" s="168"/>
      <c r="JZH6" s="168"/>
      <c r="JZI6" s="168"/>
      <c r="JZJ6" s="168"/>
      <c r="JZK6" s="168"/>
      <c r="JZL6" s="168"/>
      <c r="JZM6" s="168"/>
      <c r="JZN6" s="168"/>
      <c r="JZO6" s="168"/>
      <c r="JZP6" s="168"/>
      <c r="JZQ6" s="168"/>
      <c r="JZR6" s="168"/>
      <c r="JZS6" s="168"/>
      <c r="JZT6" s="168"/>
      <c r="JZU6" s="168"/>
      <c r="JZV6" s="168"/>
      <c r="JZW6" s="168"/>
      <c r="JZX6" s="168"/>
      <c r="JZY6" s="168"/>
      <c r="JZZ6" s="168"/>
      <c r="KAA6" s="168"/>
      <c r="KAB6" s="168"/>
      <c r="KAC6" s="168"/>
      <c r="KAD6" s="168"/>
      <c r="KAE6" s="168"/>
      <c r="KAF6" s="168"/>
      <c r="KAG6" s="168"/>
      <c r="KAH6" s="168"/>
      <c r="KAI6" s="168"/>
      <c r="KAJ6" s="168"/>
      <c r="KAK6" s="168"/>
      <c r="KAL6" s="168"/>
      <c r="KAM6" s="168"/>
      <c r="KAN6" s="168"/>
      <c r="KAO6" s="168"/>
      <c r="KAP6" s="168"/>
      <c r="KAQ6" s="168"/>
      <c r="KAR6" s="168"/>
      <c r="KAS6" s="168"/>
      <c r="KAT6" s="168"/>
      <c r="KAU6" s="168"/>
      <c r="KAV6" s="168"/>
      <c r="KAW6" s="168"/>
      <c r="KAX6" s="168"/>
      <c r="KAY6" s="168"/>
      <c r="KAZ6" s="168"/>
      <c r="KBA6" s="168"/>
      <c r="KBB6" s="168"/>
      <c r="KBC6" s="168"/>
      <c r="KBD6" s="168"/>
      <c r="KBE6" s="168"/>
      <c r="KBF6" s="168"/>
      <c r="KBG6" s="168"/>
      <c r="KBH6" s="168"/>
      <c r="KBI6" s="168"/>
      <c r="KBJ6" s="168"/>
      <c r="KBK6" s="168"/>
      <c r="KBL6" s="168"/>
      <c r="KBM6" s="168"/>
      <c r="KBN6" s="168"/>
      <c r="KBO6" s="168"/>
      <c r="KBP6" s="168"/>
      <c r="KBQ6" s="168"/>
      <c r="KBR6" s="168"/>
      <c r="KBS6" s="168"/>
      <c r="KBT6" s="168"/>
      <c r="KBU6" s="168"/>
      <c r="KBV6" s="168"/>
      <c r="KBW6" s="168"/>
      <c r="KBX6" s="168"/>
      <c r="KBY6" s="168"/>
      <c r="KBZ6" s="168"/>
      <c r="KCA6" s="168"/>
      <c r="KCB6" s="168"/>
      <c r="KCC6" s="168"/>
      <c r="KCD6" s="168"/>
      <c r="KCE6" s="168"/>
      <c r="KCF6" s="168"/>
      <c r="KCG6" s="168"/>
      <c r="KCH6" s="168"/>
      <c r="KCI6" s="168"/>
      <c r="KCJ6" s="168"/>
      <c r="KCK6" s="168"/>
      <c r="KCL6" s="168"/>
      <c r="KCM6" s="168"/>
      <c r="KCN6" s="168"/>
      <c r="KCO6" s="168"/>
      <c r="KCP6" s="168"/>
      <c r="KCQ6" s="168"/>
      <c r="KCR6" s="168"/>
      <c r="KCS6" s="168"/>
      <c r="KCT6" s="168"/>
      <c r="KCU6" s="168"/>
      <c r="KCV6" s="168"/>
      <c r="KCW6" s="168"/>
      <c r="KCX6" s="168"/>
      <c r="KCY6" s="168"/>
      <c r="KCZ6" s="168"/>
      <c r="KDA6" s="168"/>
      <c r="KDB6" s="168"/>
      <c r="KDC6" s="168"/>
      <c r="KDD6" s="168"/>
      <c r="KDE6" s="168"/>
      <c r="KDF6" s="168"/>
      <c r="KDG6" s="168"/>
      <c r="KDH6" s="168"/>
      <c r="KDI6" s="168"/>
      <c r="KDJ6" s="168"/>
      <c r="KDK6" s="168"/>
      <c r="KDL6" s="168"/>
      <c r="KDM6" s="168"/>
      <c r="KDN6" s="168"/>
      <c r="KDO6" s="168"/>
      <c r="KDP6" s="168"/>
      <c r="KDQ6" s="168"/>
      <c r="KDR6" s="168"/>
      <c r="KDS6" s="168"/>
      <c r="KDT6" s="168"/>
      <c r="KDU6" s="168"/>
      <c r="KDV6" s="168"/>
      <c r="KDW6" s="168"/>
      <c r="KDX6" s="168"/>
      <c r="KDY6" s="168"/>
      <c r="KDZ6" s="168"/>
      <c r="KEA6" s="168"/>
      <c r="KEB6" s="168"/>
      <c r="KEC6" s="168"/>
      <c r="KED6" s="168"/>
      <c r="KEE6" s="168"/>
      <c r="KEF6" s="168"/>
      <c r="KEG6" s="168"/>
      <c r="KEH6" s="168"/>
      <c r="KEI6" s="168"/>
      <c r="KEJ6" s="168"/>
      <c r="KEK6" s="168"/>
      <c r="KEL6" s="168"/>
      <c r="KEM6" s="168"/>
      <c r="KEN6" s="168"/>
      <c r="KEO6" s="168"/>
      <c r="KEP6" s="168"/>
      <c r="KEQ6" s="168"/>
      <c r="KER6" s="168"/>
      <c r="KES6" s="168"/>
      <c r="KET6" s="168"/>
      <c r="KEU6" s="168"/>
      <c r="KEV6" s="168"/>
      <c r="KEW6" s="168"/>
      <c r="KEX6" s="168"/>
      <c r="KEY6" s="168"/>
      <c r="KEZ6" s="168"/>
      <c r="KFA6" s="168"/>
      <c r="KFB6" s="168"/>
      <c r="KFC6" s="168"/>
      <c r="KFD6" s="168"/>
      <c r="KFE6" s="168"/>
      <c r="KFF6" s="168"/>
      <c r="KFG6" s="168"/>
      <c r="KFH6" s="168"/>
      <c r="KFI6" s="168"/>
      <c r="KFJ6" s="168"/>
      <c r="KFK6" s="168"/>
      <c r="KFL6" s="168"/>
      <c r="KFM6" s="168"/>
      <c r="KFN6" s="168"/>
      <c r="KFO6" s="168"/>
      <c r="KFP6" s="168"/>
      <c r="KFQ6" s="168"/>
      <c r="KFR6" s="168"/>
      <c r="KFS6" s="168"/>
      <c r="KFT6" s="168"/>
      <c r="KFU6" s="168"/>
      <c r="KFV6" s="168"/>
      <c r="KFW6" s="168"/>
      <c r="KFX6" s="168"/>
      <c r="KFY6" s="168"/>
      <c r="KFZ6" s="168"/>
      <c r="KGA6" s="168"/>
      <c r="KGB6" s="168"/>
      <c r="KGC6" s="168"/>
      <c r="KGD6" s="168"/>
      <c r="KGE6" s="168"/>
      <c r="KGF6" s="168"/>
      <c r="KGG6" s="168"/>
      <c r="KGH6" s="168"/>
      <c r="KGI6" s="168"/>
      <c r="KGJ6" s="168"/>
      <c r="KGK6" s="168"/>
      <c r="KGL6" s="168"/>
      <c r="KGM6" s="168"/>
      <c r="KGN6" s="168"/>
      <c r="KGO6" s="168"/>
      <c r="KGP6" s="168"/>
      <c r="KGQ6" s="168"/>
      <c r="KGR6" s="168"/>
      <c r="KGS6" s="168"/>
      <c r="KGT6" s="168"/>
      <c r="KGU6" s="168"/>
      <c r="KGV6" s="168"/>
      <c r="KGW6" s="168"/>
      <c r="KGX6" s="168"/>
      <c r="KGY6" s="168"/>
      <c r="KGZ6" s="168"/>
      <c r="KHA6" s="168"/>
      <c r="KHB6" s="168"/>
      <c r="KHC6" s="168"/>
      <c r="KHD6" s="168"/>
      <c r="KHE6" s="168"/>
      <c r="KHF6" s="168"/>
      <c r="KHG6" s="168"/>
      <c r="KHH6" s="168"/>
      <c r="KHI6" s="168"/>
      <c r="KHJ6" s="168"/>
      <c r="KHK6" s="168"/>
      <c r="KHL6" s="168"/>
      <c r="KHM6" s="168"/>
      <c r="KHN6" s="168"/>
      <c r="KHO6" s="168"/>
      <c r="KHP6" s="168"/>
      <c r="KHQ6" s="168"/>
      <c r="KHR6" s="168"/>
      <c r="KHS6" s="168"/>
      <c r="KHT6" s="168"/>
      <c r="KHU6" s="168"/>
      <c r="KHV6" s="168"/>
      <c r="KHW6" s="168"/>
      <c r="KHX6" s="168"/>
      <c r="KHY6" s="168"/>
      <c r="KHZ6" s="168"/>
      <c r="KIA6" s="168"/>
      <c r="KIB6" s="168"/>
      <c r="KIC6" s="168"/>
      <c r="KID6" s="168"/>
      <c r="KIE6" s="168"/>
      <c r="KIF6" s="168"/>
      <c r="KIG6" s="168"/>
      <c r="KIH6" s="168"/>
      <c r="KII6" s="168"/>
      <c r="KIJ6" s="168"/>
      <c r="KIK6" s="168"/>
      <c r="KIL6" s="168"/>
      <c r="KIM6" s="168"/>
      <c r="KIN6" s="168"/>
      <c r="KIO6" s="168"/>
      <c r="KIP6" s="168"/>
      <c r="KIQ6" s="168"/>
      <c r="KIR6" s="168"/>
      <c r="KIS6" s="168"/>
      <c r="KIT6" s="168"/>
      <c r="KIU6" s="168"/>
      <c r="KIV6" s="168"/>
      <c r="KIW6" s="168"/>
      <c r="KIX6" s="168"/>
      <c r="KIY6" s="168"/>
      <c r="KIZ6" s="168"/>
      <c r="KJA6" s="168"/>
      <c r="KJB6" s="168"/>
      <c r="KJC6" s="168"/>
      <c r="KJD6" s="168"/>
      <c r="KJE6" s="168"/>
      <c r="KJF6" s="168"/>
      <c r="KJG6" s="168"/>
      <c r="KJH6" s="168"/>
      <c r="KJI6" s="168"/>
      <c r="KJJ6" s="168"/>
      <c r="KJK6" s="168"/>
      <c r="KJL6" s="168"/>
      <c r="KJM6" s="168"/>
      <c r="KJN6" s="168"/>
      <c r="KJO6" s="168"/>
      <c r="KJP6" s="168"/>
      <c r="KJQ6" s="168"/>
      <c r="KJR6" s="168"/>
      <c r="KJS6" s="168"/>
      <c r="KJT6" s="168"/>
      <c r="KJU6" s="168"/>
      <c r="KJV6" s="168"/>
      <c r="KJW6" s="168"/>
      <c r="KJX6" s="168"/>
      <c r="KJY6" s="168"/>
      <c r="KJZ6" s="168"/>
      <c r="KKA6" s="168"/>
      <c r="KKB6" s="168"/>
      <c r="KKC6" s="168"/>
      <c r="KKD6" s="168"/>
      <c r="KKE6" s="168"/>
      <c r="KKF6" s="168"/>
      <c r="KKG6" s="168"/>
      <c r="KKH6" s="168"/>
      <c r="KKI6" s="168"/>
      <c r="KKJ6" s="168"/>
      <c r="KKK6" s="168"/>
      <c r="KKL6" s="168"/>
      <c r="KKM6" s="168"/>
      <c r="KKN6" s="168"/>
      <c r="KKO6" s="168"/>
      <c r="KKP6" s="168"/>
      <c r="KKQ6" s="168"/>
      <c r="KKR6" s="168"/>
      <c r="KKS6" s="168"/>
      <c r="KKT6" s="168"/>
      <c r="KKU6" s="168"/>
      <c r="KKV6" s="168"/>
      <c r="KKW6" s="168"/>
      <c r="KKX6" s="168"/>
      <c r="KKY6" s="168"/>
      <c r="KKZ6" s="168"/>
      <c r="KLA6" s="168"/>
      <c r="KLB6" s="168"/>
      <c r="KLC6" s="168"/>
      <c r="KLD6" s="168"/>
      <c r="KLE6" s="168"/>
      <c r="KLF6" s="168"/>
      <c r="KLG6" s="168"/>
      <c r="KLH6" s="168"/>
      <c r="KLI6" s="168"/>
      <c r="KLJ6" s="168"/>
      <c r="KLK6" s="168"/>
      <c r="KLL6" s="168"/>
      <c r="KLM6" s="168"/>
      <c r="KLN6" s="168"/>
      <c r="KLO6" s="168"/>
      <c r="KLP6" s="168"/>
      <c r="KLQ6" s="168"/>
      <c r="KLR6" s="168"/>
      <c r="KLS6" s="168"/>
      <c r="KLT6" s="168"/>
      <c r="KLU6" s="168"/>
      <c r="KLV6" s="168"/>
      <c r="KLW6" s="168"/>
      <c r="KLX6" s="168"/>
      <c r="KLY6" s="168"/>
      <c r="KLZ6" s="168"/>
      <c r="KMA6" s="168"/>
      <c r="KMB6" s="168"/>
      <c r="KMC6" s="168"/>
      <c r="KMD6" s="168"/>
      <c r="KME6" s="168"/>
      <c r="KMF6" s="168"/>
      <c r="KMG6" s="168"/>
      <c r="KMH6" s="168"/>
      <c r="KMI6" s="168"/>
      <c r="KMJ6" s="168"/>
      <c r="KMK6" s="168"/>
      <c r="KML6" s="168"/>
      <c r="KMM6" s="168"/>
      <c r="KMN6" s="168"/>
      <c r="KMO6" s="168"/>
      <c r="KMP6" s="168"/>
      <c r="KMQ6" s="168"/>
      <c r="KMR6" s="168"/>
      <c r="KMS6" s="168"/>
      <c r="KMT6" s="168"/>
      <c r="KMU6" s="168"/>
      <c r="KMV6" s="168"/>
      <c r="KMW6" s="168"/>
      <c r="KMX6" s="168"/>
      <c r="KMY6" s="168"/>
      <c r="KMZ6" s="168"/>
      <c r="KNA6" s="168"/>
      <c r="KNB6" s="168"/>
      <c r="KNC6" s="168"/>
      <c r="KND6" s="168"/>
      <c r="KNE6" s="168"/>
      <c r="KNF6" s="168"/>
      <c r="KNG6" s="168"/>
      <c r="KNH6" s="168"/>
      <c r="KNI6" s="168"/>
      <c r="KNJ6" s="168"/>
      <c r="KNK6" s="168"/>
      <c r="KNL6" s="168"/>
      <c r="KNM6" s="168"/>
      <c r="KNN6" s="168"/>
      <c r="KNO6" s="168"/>
      <c r="KNP6" s="168"/>
      <c r="KNQ6" s="168"/>
      <c r="KNR6" s="168"/>
      <c r="KNS6" s="168"/>
      <c r="KNT6" s="168"/>
      <c r="KNU6" s="168"/>
      <c r="KNV6" s="168"/>
      <c r="KNW6" s="168"/>
      <c r="KNX6" s="168"/>
      <c r="KNY6" s="168"/>
      <c r="KNZ6" s="168"/>
      <c r="KOA6" s="168"/>
      <c r="KOB6" s="168"/>
      <c r="KOC6" s="168"/>
      <c r="KOD6" s="168"/>
      <c r="KOE6" s="168"/>
      <c r="KOF6" s="168"/>
      <c r="KOG6" s="168"/>
      <c r="KOH6" s="168"/>
      <c r="KOI6" s="168"/>
      <c r="KOJ6" s="168"/>
      <c r="KOK6" s="168"/>
      <c r="KOL6" s="168"/>
      <c r="KOM6" s="168"/>
      <c r="KON6" s="168"/>
      <c r="KOO6" s="168"/>
      <c r="KOP6" s="168"/>
      <c r="KOQ6" s="168"/>
      <c r="KOR6" s="168"/>
      <c r="KOS6" s="168"/>
      <c r="KOT6" s="168"/>
      <c r="KOU6" s="168"/>
      <c r="KOV6" s="168"/>
      <c r="KOW6" s="168"/>
      <c r="KOX6" s="168"/>
      <c r="KOY6" s="168"/>
      <c r="KOZ6" s="168"/>
      <c r="KPA6" s="168"/>
      <c r="KPB6" s="168"/>
      <c r="KPC6" s="168"/>
      <c r="KPD6" s="168"/>
      <c r="KPE6" s="168"/>
      <c r="KPF6" s="168"/>
      <c r="KPG6" s="168"/>
      <c r="KPH6" s="168"/>
      <c r="KPI6" s="168"/>
      <c r="KPJ6" s="168"/>
      <c r="KPK6" s="168"/>
      <c r="KPL6" s="168"/>
      <c r="KPM6" s="168"/>
      <c r="KPN6" s="168"/>
      <c r="KPO6" s="168"/>
      <c r="KPP6" s="168"/>
      <c r="KPQ6" s="168"/>
      <c r="KPR6" s="168"/>
      <c r="KPS6" s="168"/>
      <c r="KPT6" s="168"/>
      <c r="KPU6" s="168"/>
      <c r="KPV6" s="168"/>
      <c r="KPW6" s="168"/>
      <c r="KPX6" s="168"/>
      <c r="KPY6" s="168"/>
      <c r="KPZ6" s="168"/>
      <c r="KQA6" s="168"/>
      <c r="KQB6" s="168"/>
      <c r="KQC6" s="168"/>
      <c r="KQD6" s="168"/>
      <c r="KQE6" s="168"/>
      <c r="KQF6" s="168"/>
      <c r="KQG6" s="168"/>
      <c r="KQH6" s="168"/>
      <c r="KQI6" s="168"/>
      <c r="KQJ6" s="168"/>
      <c r="KQK6" s="168"/>
      <c r="KQL6" s="168"/>
      <c r="KQM6" s="168"/>
      <c r="KQN6" s="168"/>
      <c r="KQO6" s="168"/>
      <c r="KQP6" s="168"/>
      <c r="KQQ6" s="168"/>
      <c r="KQR6" s="168"/>
      <c r="KQS6" s="168"/>
      <c r="KQT6" s="168"/>
      <c r="KQU6" s="168"/>
      <c r="KQV6" s="168"/>
      <c r="KQW6" s="168"/>
      <c r="KQX6" s="168"/>
      <c r="KQY6" s="168"/>
      <c r="KQZ6" s="168"/>
      <c r="KRA6" s="168"/>
      <c r="KRB6" s="168"/>
      <c r="KRC6" s="168"/>
      <c r="KRD6" s="168"/>
      <c r="KRE6" s="168"/>
      <c r="KRF6" s="168"/>
      <c r="KRG6" s="168"/>
      <c r="KRH6" s="168"/>
      <c r="KRI6" s="168"/>
      <c r="KRJ6" s="168"/>
      <c r="KRK6" s="168"/>
      <c r="KRL6" s="168"/>
      <c r="KRM6" s="168"/>
      <c r="KRN6" s="168"/>
      <c r="KRO6" s="168"/>
      <c r="KRP6" s="168"/>
      <c r="KRQ6" s="168"/>
      <c r="KRR6" s="168"/>
      <c r="KRS6" s="168"/>
      <c r="KRT6" s="168"/>
      <c r="KRU6" s="168"/>
      <c r="KRV6" s="168"/>
      <c r="KRW6" s="168"/>
      <c r="KRX6" s="168"/>
      <c r="KRY6" s="168"/>
      <c r="KRZ6" s="168"/>
      <c r="KSA6" s="168"/>
      <c r="KSB6" s="168"/>
      <c r="KSC6" s="168"/>
      <c r="KSD6" s="168"/>
      <c r="KSE6" s="168"/>
      <c r="KSF6" s="168"/>
      <c r="KSG6" s="168"/>
      <c r="KSH6" s="168"/>
      <c r="KSI6" s="168"/>
      <c r="KSJ6" s="168"/>
      <c r="KSK6" s="168"/>
      <c r="KSL6" s="168"/>
      <c r="KSM6" s="168"/>
      <c r="KSN6" s="168"/>
      <c r="KSO6" s="168"/>
      <c r="KSP6" s="168"/>
      <c r="KSQ6" s="168"/>
      <c r="KSR6" s="168"/>
      <c r="KSS6" s="168"/>
      <c r="KST6" s="168"/>
      <c r="KSU6" s="168"/>
      <c r="KSV6" s="168"/>
      <c r="KSW6" s="168"/>
      <c r="KSX6" s="168"/>
      <c r="KSY6" s="168"/>
      <c r="KSZ6" s="168"/>
      <c r="KTA6" s="168"/>
      <c r="KTB6" s="168"/>
      <c r="KTC6" s="168"/>
      <c r="KTD6" s="168"/>
      <c r="KTE6" s="168"/>
      <c r="KTF6" s="168"/>
      <c r="KTG6" s="168"/>
      <c r="KTH6" s="168"/>
      <c r="KTI6" s="168"/>
      <c r="KTJ6" s="168"/>
      <c r="KTK6" s="168"/>
      <c r="KTL6" s="168"/>
      <c r="KTM6" s="168"/>
      <c r="KTN6" s="168"/>
      <c r="KTO6" s="168"/>
      <c r="KTP6" s="168"/>
      <c r="KTQ6" s="168"/>
      <c r="KTR6" s="168"/>
      <c r="KTS6" s="168"/>
      <c r="KTT6" s="168"/>
      <c r="KTU6" s="168"/>
      <c r="KTV6" s="168"/>
      <c r="KTW6" s="168"/>
      <c r="KTX6" s="168"/>
      <c r="KTY6" s="168"/>
      <c r="KTZ6" s="168"/>
      <c r="KUA6" s="168"/>
      <c r="KUB6" s="168"/>
      <c r="KUC6" s="168"/>
      <c r="KUD6" s="168"/>
      <c r="KUE6" s="168"/>
      <c r="KUF6" s="168"/>
      <c r="KUG6" s="168"/>
      <c r="KUH6" s="168"/>
      <c r="KUI6" s="168"/>
      <c r="KUJ6" s="168"/>
      <c r="KUK6" s="168"/>
      <c r="KUL6" s="168"/>
      <c r="KUM6" s="168"/>
      <c r="KUN6" s="168"/>
      <c r="KUO6" s="168"/>
      <c r="KUP6" s="168"/>
      <c r="KUQ6" s="168"/>
      <c r="KUR6" s="168"/>
      <c r="KUS6" s="168"/>
      <c r="KUT6" s="168"/>
      <c r="KUU6" s="168"/>
      <c r="KUV6" s="168"/>
      <c r="KUW6" s="168"/>
      <c r="KUX6" s="168"/>
      <c r="KUY6" s="168"/>
      <c r="KUZ6" s="168"/>
      <c r="KVA6" s="168"/>
      <c r="KVB6" s="168"/>
      <c r="KVC6" s="168"/>
      <c r="KVD6" s="168"/>
      <c r="KVE6" s="168"/>
      <c r="KVF6" s="168"/>
      <c r="KVG6" s="168"/>
      <c r="KVH6" s="168"/>
      <c r="KVI6" s="168"/>
      <c r="KVJ6" s="168"/>
      <c r="KVK6" s="168"/>
      <c r="KVL6" s="168"/>
      <c r="KVM6" s="168"/>
      <c r="KVN6" s="168"/>
      <c r="KVO6" s="168"/>
      <c r="KVP6" s="168"/>
      <c r="KVQ6" s="168"/>
      <c r="KVR6" s="168"/>
      <c r="KVS6" s="168"/>
      <c r="KVT6" s="168"/>
      <c r="KVU6" s="168"/>
      <c r="KVV6" s="168"/>
      <c r="KVW6" s="168"/>
      <c r="KVX6" s="168"/>
      <c r="KVY6" s="168"/>
      <c r="KVZ6" s="168"/>
      <c r="KWA6" s="168"/>
      <c r="KWB6" s="168"/>
      <c r="KWC6" s="168"/>
      <c r="KWD6" s="168"/>
      <c r="KWE6" s="168"/>
      <c r="KWF6" s="168"/>
      <c r="KWG6" s="168"/>
      <c r="KWH6" s="168"/>
      <c r="KWI6" s="168"/>
      <c r="KWJ6" s="168"/>
      <c r="KWK6" s="168"/>
      <c r="KWL6" s="168"/>
      <c r="KWM6" s="168"/>
      <c r="KWN6" s="168"/>
      <c r="KWO6" s="168"/>
      <c r="KWP6" s="168"/>
      <c r="KWQ6" s="168"/>
      <c r="KWR6" s="168"/>
      <c r="KWS6" s="168"/>
      <c r="KWT6" s="168"/>
      <c r="KWU6" s="168"/>
      <c r="KWV6" s="168"/>
      <c r="KWW6" s="168"/>
      <c r="KWX6" s="168"/>
      <c r="KWY6" s="168"/>
      <c r="KWZ6" s="168"/>
      <c r="KXA6" s="168"/>
      <c r="KXB6" s="168"/>
      <c r="KXC6" s="168"/>
      <c r="KXD6" s="168"/>
      <c r="KXE6" s="168"/>
      <c r="KXF6" s="168"/>
      <c r="KXG6" s="168"/>
      <c r="KXH6" s="168"/>
      <c r="KXI6" s="168"/>
      <c r="KXJ6" s="168"/>
      <c r="KXK6" s="168"/>
      <c r="KXL6" s="168"/>
      <c r="KXM6" s="168"/>
      <c r="KXN6" s="168"/>
      <c r="KXO6" s="168"/>
      <c r="KXP6" s="168"/>
      <c r="KXQ6" s="168"/>
      <c r="KXR6" s="168"/>
      <c r="KXS6" s="168"/>
      <c r="KXT6" s="168"/>
      <c r="KXU6" s="168"/>
      <c r="KXV6" s="168"/>
      <c r="KXW6" s="168"/>
      <c r="KXX6" s="168"/>
      <c r="KXY6" s="168"/>
      <c r="KXZ6" s="168"/>
      <c r="KYA6" s="168"/>
      <c r="KYB6" s="168"/>
      <c r="KYC6" s="168"/>
      <c r="KYD6" s="168"/>
      <c r="KYE6" s="168"/>
      <c r="KYF6" s="168"/>
      <c r="KYG6" s="168"/>
      <c r="KYH6" s="168"/>
      <c r="KYI6" s="168"/>
      <c r="KYJ6" s="168"/>
      <c r="KYK6" s="168"/>
      <c r="KYL6" s="168"/>
      <c r="KYM6" s="168"/>
      <c r="KYN6" s="168"/>
      <c r="KYO6" s="168"/>
      <c r="KYP6" s="168"/>
      <c r="KYQ6" s="168"/>
      <c r="KYR6" s="168"/>
      <c r="KYS6" s="168"/>
      <c r="KYT6" s="168"/>
      <c r="KYU6" s="168"/>
      <c r="KYV6" s="168"/>
      <c r="KYW6" s="168"/>
      <c r="KYX6" s="168"/>
      <c r="KYY6" s="168"/>
      <c r="KYZ6" s="168"/>
      <c r="KZA6" s="168"/>
      <c r="KZB6" s="168"/>
      <c r="KZC6" s="168"/>
      <c r="KZD6" s="168"/>
      <c r="KZE6" s="168"/>
      <c r="KZF6" s="168"/>
      <c r="KZG6" s="168"/>
      <c r="KZH6" s="168"/>
      <c r="KZI6" s="168"/>
      <c r="KZJ6" s="168"/>
      <c r="KZK6" s="168"/>
      <c r="KZL6" s="168"/>
      <c r="KZM6" s="168"/>
      <c r="KZN6" s="168"/>
      <c r="KZO6" s="168"/>
      <c r="KZP6" s="168"/>
      <c r="KZQ6" s="168"/>
      <c r="KZR6" s="168"/>
      <c r="KZS6" s="168"/>
      <c r="KZT6" s="168"/>
      <c r="KZU6" s="168"/>
      <c r="KZV6" s="168"/>
      <c r="KZW6" s="168"/>
      <c r="KZX6" s="168"/>
      <c r="KZY6" s="168"/>
      <c r="KZZ6" s="168"/>
      <c r="LAA6" s="168"/>
      <c r="LAB6" s="168"/>
      <c r="LAC6" s="168"/>
      <c r="LAD6" s="168"/>
      <c r="LAE6" s="168"/>
      <c r="LAF6" s="168"/>
      <c r="LAG6" s="168"/>
      <c r="LAH6" s="168"/>
      <c r="LAI6" s="168"/>
      <c r="LAJ6" s="168"/>
      <c r="LAK6" s="168"/>
      <c r="LAL6" s="168"/>
      <c r="LAM6" s="168"/>
      <c r="LAN6" s="168"/>
      <c r="LAO6" s="168"/>
      <c r="LAP6" s="168"/>
      <c r="LAQ6" s="168"/>
      <c r="LAR6" s="168"/>
      <c r="LAS6" s="168"/>
      <c r="LAT6" s="168"/>
      <c r="LAU6" s="168"/>
      <c r="LAV6" s="168"/>
      <c r="LAW6" s="168"/>
      <c r="LAX6" s="168"/>
      <c r="LAY6" s="168"/>
      <c r="LAZ6" s="168"/>
      <c r="LBA6" s="168"/>
      <c r="LBB6" s="168"/>
      <c r="LBC6" s="168"/>
      <c r="LBD6" s="168"/>
      <c r="LBE6" s="168"/>
      <c r="LBF6" s="168"/>
      <c r="LBG6" s="168"/>
      <c r="LBH6" s="168"/>
      <c r="LBI6" s="168"/>
      <c r="LBJ6" s="168"/>
      <c r="LBK6" s="168"/>
      <c r="LBL6" s="168"/>
      <c r="LBM6" s="168"/>
      <c r="LBN6" s="168"/>
      <c r="LBO6" s="168"/>
      <c r="LBP6" s="168"/>
      <c r="LBQ6" s="168"/>
      <c r="LBR6" s="168"/>
      <c r="LBS6" s="168"/>
      <c r="LBT6" s="168"/>
      <c r="LBU6" s="168"/>
      <c r="LBV6" s="168"/>
      <c r="LBW6" s="168"/>
      <c r="LBX6" s="168"/>
      <c r="LBY6" s="168"/>
      <c r="LBZ6" s="168"/>
      <c r="LCA6" s="168"/>
      <c r="LCB6" s="168"/>
      <c r="LCC6" s="168"/>
      <c r="LCD6" s="168"/>
      <c r="LCE6" s="168"/>
      <c r="LCF6" s="168"/>
      <c r="LCG6" s="168"/>
      <c r="LCH6" s="168"/>
      <c r="LCI6" s="168"/>
      <c r="LCJ6" s="168"/>
      <c r="LCK6" s="168"/>
      <c r="LCL6" s="168"/>
      <c r="LCM6" s="168"/>
      <c r="LCN6" s="168"/>
      <c r="LCO6" s="168"/>
      <c r="LCP6" s="168"/>
      <c r="LCQ6" s="168"/>
      <c r="LCR6" s="168"/>
      <c r="LCS6" s="168"/>
      <c r="LCT6" s="168"/>
      <c r="LCU6" s="168"/>
      <c r="LCV6" s="168"/>
      <c r="LCW6" s="168"/>
      <c r="LCX6" s="168"/>
      <c r="LCY6" s="168"/>
      <c r="LCZ6" s="168"/>
      <c r="LDA6" s="168"/>
      <c r="LDB6" s="168"/>
      <c r="LDC6" s="168"/>
      <c r="LDD6" s="168"/>
      <c r="LDE6" s="168"/>
      <c r="LDF6" s="168"/>
      <c r="LDG6" s="168"/>
      <c r="LDH6" s="168"/>
      <c r="LDI6" s="168"/>
      <c r="LDJ6" s="168"/>
      <c r="LDK6" s="168"/>
      <c r="LDL6" s="168"/>
      <c r="LDM6" s="168"/>
      <c r="LDN6" s="168"/>
      <c r="LDO6" s="168"/>
      <c r="LDP6" s="168"/>
      <c r="LDQ6" s="168"/>
      <c r="LDR6" s="168"/>
      <c r="LDS6" s="168"/>
      <c r="LDT6" s="168"/>
      <c r="LDU6" s="168"/>
      <c r="LDV6" s="168"/>
      <c r="LDW6" s="168"/>
      <c r="LDX6" s="168"/>
      <c r="LDY6" s="168"/>
      <c r="LDZ6" s="168"/>
      <c r="LEA6" s="168"/>
      <c r="LEB6" s="168"/>
      <c r="LEC6" s="168"/>
      <c r="LED6" s="168"/>
      <c r="LEE6" s="168"/>
      <c r="LEF6" s="168"/>
      <c r="LEG6" s="168"/>
      <c r="LEH6" s="168"/>
      <c r="LEI6" s="168"/>
      <c r="LEJ6" s="168"/>
      <c r="LEK6" s="168"/>
      <c r="LEL6" s="168"/>
      <c r="LEM6" s="168"/>
      <c r="LEN6" s="168"/>
      <c r="LEO6" s="168"/>
      <c r="LEP6" s="168"/>
      <c r="LEQ6" s="168"/>
      <c r="LER6" s="168"/>
      <c r="LES6" s="168"/>
      <c r="LET6" s="168"/>
      <c r="LEU6" s="168"/>
      <c r="LEV6" s="168"/>
      <c r="LEW6" s="168"/>
      <c r="LEX6" s="168"/>
      <c r="LEY6" s="168"/>
      <c r="LEZ6" s="168"/>
      <c r="LFA6" s="168"/>
      <c r="LFB6" s="168"/>
      <c r="LFC6" s="168"/>
      <c r="LFD6" s="168"/>
      <c r="LFE6" s="168"/>
      <c r="LFF6" s="168"/>
      <c r="LFG6" s="168"/>
      <c r="LFH6" s="168"/>
      <c r="LFI6" s="168"/>
      <c r="LFJ6" s="168"/>
      <c r="LFK6" s="168"/>
      <c r="LFL6" s="168"/>
      <c r="LFM6" s="168"/>
      <c r="LFN6" s="168"/>
      <c r="LFO6" s="168"/>
      <c r="LFP6" s="168"/>
      <c r="LFQ6" s="168"/>
      <c r="LFR6" s="168"/>
      <c r="LFS6" s="168"/>
      <c r="LFT6" s="168"/>
      <c r="LFU6" s="168"/>
      <c r="LFV6" s="168"/>
      <c r="LFW6" s="168"/>
      <c r="LFX6" s="168"/>
      <c r="LFY6" s="168"/>
      <c r="LFZ6" s="168"/>
      <c r="LGA6" s="168"/>
      <c r="LGB6" s="168"/>
      <c r="LGC6" s="168"/>
      <c r="LGD6" s="168"/>
      <c r="LGE6" s="168"/>
      <c r="LGF6" s="168"/>
      <c r="LGG6" s="168"/>
      <c r="LGH6" s="168"/>
      <c r="LGI6" s="168"/>
      <c r="LGJ6" s="168"/>
      <c r="LGK6" s="168"/>
      <c r="LGL6" s="168"/>
      <c r="LGM6" s="168"/>
      <c r="LGN6" s="168"/>
      <c r="LGO6" s="168"/>
      <c r="LGP6" s="168"/>
      <c r="LGQ6" s="168"/>
      <c r="LGR6" s="168"/>
      <c r="LGS6" s="168"/>
      <c r="LGT6" s="168"/>
      <c r="LGU6" s="168"/>
      <c r="LGV6" s="168"/>
      <c r="LGW6" s="168"/>
      <c r="LGX6" s="168"/>
      <c r="LGY6" s="168"/>
      <c r="LGZ6" s="168"/>
      <c r="LHA6" s="168"/>
      <c r="LHB6" s="168"/>
      <c r="LHC6" s="168"/>
      <c r="LHD6" s="168"/>
      <c r="LHE6" s="168"/>
      <c r="LHF6" s="168"/>
      <c r="LHG6" s="168"/>
      <c r="LHH6" s="168"/>
      <c r="LHI6" s="168"/>
      <c r="LHJ6" s="168"/>
      <c r="LHK6" s="168"/>
      <c r="LHL6" s="168"/>
      <c r="LHM6" s="168"/>
      <c r="LHN6" s="168"/>
      <c r="LHO6" s="168"/>
      <c r="LHP6" s="168"/>
      <c r="LHQ6" s="168"/>
      <c r="LHR6" s="168"/>
      <c r="LHS6" s="168"/>
      <c r="LHT6" s="168"/>
      <c r="LHU6" s="168"/>
      <c r="LHV6" s="168"/>
      <c r="LHW6" s="168"/>
      <c r="LHX6" s="168"/>
      <c r="LHY6" s="168"/>
      <c r="LHZ6" s="168"/>
      <c r="LIA6" s="168"/>
      <c r="LIB6" s="168"/>
      <c r="LIC6" s="168"/>
      <c r="LID6" s="168"/>
      <c r="LIE6" s="168"/>
      <c r="LIF6" s="168"/>
      <c r="LIG6" s="168"/>
      <c r="LIH6" s="168"/>
      <c r="LII6" s="168"/>
      <c r="LIJ6" s="168"/>
      <c r="LIK6" s="168"/>
      <c r="LIL6" s="168"/>
      <c r="LIM6" s="168"/>
      <c r="LIN6" s="168"/>
      <c r="LIO6" s="168"/>
      <c r="LIP6" s="168"/>
      <c r="LIQ6" s="168"/>
      <c r="LIR6" s="168"/>
      <c r="LIS6" s="168"/>
      <c r="LIT6" s="168"/>
      <c r="LIU6" s="168"/>
      <c r="LIV6" s="168"/>
      <c r="LIW6" s="168"/>
      <c r="LIX6" s="168"/>
      <c r="LIY6" s="168"/>
      <c r="LIZ6" s="168"/>
      <c r="LJA6" s="168"/>
      <c r="LJB6" s="168"/>
      <c r="LJC6" s="168"/>
      <c r="LJD6" s="168"/>
      <c r="LJE6" s="168"/>
      <c r="LJF6" s="168"/>
      <c r="LJG6" s="168"/>
      <c r="LJH6" s="168"/>
      <c r="LJI6" s="168"/>
      <c r="LJJ6" s="168"/>
      <c r="LJK6" s="168"/>
      <c r="LJL6" s="168"/>
      <c r="LJM6" s="168"/>
      <c r="LJN6" s="168"/>
      <c r="LJO6" s="168"/>
      <c r="LJP6" s="168"/>
      <c r="LJQ6" s="168"/>
      <c r="LJR6" s="168"/>
      <c r="LJS6" s="168"/>
      <c r="LJT6" s="168"/>
      <c r="LJU6" s="168"/>
      <c r="LJV6" s="168"/>
      <c r="LJW6" s="168"/>
      <c r="LJX6" s="168"/>
      <c r="LJY6" s="168"/>
      <c r="LJZ6" s="168"/>
      <c r="LKA6" s="168"/>
      <c r="LKB6" s="168"/>
      <c r="LKC6" s="168"/>
      <c r="LKD6" s="168"/>
      <c r="LKE6" s="168"/>
      <c r="LKF6" s="168"/>
      <c r="LKG6" s="168"/>
      <c r="LKH6" s="168"/>
      <c r="LKI6" s="168"/>
      <c r="LKJ6" s="168"/>
      <c r="LKK6" s="168"/>
      <c r="LKL6" s="168"/>
      <c r="LKM6" s="168"/>
      <c r="LKN6" s="168"/>
      <c r="LKO6" s="168"/>
      <c r="LKP6" s="168"/>
      <c r="LKQ6" s="168"/>
      <c r="LKR6" s="168"/>
      <c r="LKS6" s="168"/>
      <c r="LKT6" s="168"/>
      <c r="LKU6" s="168"/>
      <c r="LKV6" s="168"/>
      <c r="LKW6" s="168"/>
      <c r="LKX6" s="168"/>
      <c r="LKY6" s="168"/>
      <c r="LKZ6" s="168"/>
      <c r="LLA6" s="168"/>
      <c r="LLB6" s="168"/>
      <c r="LLC6" s="168"/>
      <c r="LLD6" s="168"/>
      <c r="LLE6" s="168"/>
      <c r="LLF6" s="168"/>
      <c r="LLG6" s="168"/>
      <c r="LLH6" s="168"/>
      <c r="LLI6" s="168"/>
      <c r="LLJ6" s="168"/>
      <c r="LLK6" s="168"/>
      <c r="LLL6" s="168"/>
      <c r="LLM6" s="168"/>
      <c r="LLN6" s="168"/>
      <c r="LLO6" s="168"/>
      <c r="LLP6" s="168"/>
      <c r="LLQ6" s="168"/>
      <c r="LLR6" s="168"/>
      <c r="LLS6" s="168"/>
      <c r="LLT6" s="168"/>
      <c r="LLU6" s="168"/>
      <c r="LLV6" s="168"/>
      <c r="LLW6" s="168"/>
      <c r="LLX6" s="168"/>
      <c r="LLY6" s="168"/>
      <c r="LLZ6" s="168"/>
      <c r="LMA6" s="168"/>
      <c r="LMB6" s="168"/>
      <c r="LMC6" s="168"/>
      <c r="LMD6" s="168"/>
      <c r="LME6" s="168"/>
      <c r="LMF6" s="168"/>
      <c r="LMG6" s="168"/>
      <c r="LMH6" s="168"/>
      <c r="LMI6" s="168"/>
      <c r="LMJ6" s="168"/>
      <c r="LMK6" s="168"/>
      <c r="LML6" s="168"/>
      <c r="LMM6" s="168"/>
      <c r="LMN6" s="168"/>
      <c r="LMO6" s="168"/>
      <c r="LMP6" s="168"/>
      <c r="LMQ6" s="168"/>
      <c r="LMR6" s="168"/>
      <c r="LMS6" s="168"/>
      <c r="LMT6" s="168"/>
      <c r="LMU6" s="168"/>
      <c r="LMV6" s="168"/>
      <c r="LMW6" s="168"/>
      <c r="LMX6" s="168"/>
      <c r="LMY6" s="168"/>
      <c r="LMZ6" s="168"/>
      <c r="LNA6" s="168"/>
      <c r="LNB6" s="168"/>
      <c r="LNC6" s="168"/>
      <c r="LND6" s="168"/>
      <c r="LNE6" s="168"/>
      <c r="LNF6" s="168"/>
      <c r="LNG6" s="168"/>
      <c r="LNH6" s="168"/>
      <c r="LNI6" s="168"/>
      <c r="LNJ6" s="168"/>
      <c r="LNK6" s="168"/>
      <c r="LNL6" s="168"/>
      <c r="LNM6" s="168"/>
      <c r="LNN6" s="168"/>
      <c r="LNO6" s="168"/>
      <c r="LNP6" s="168"/>
      <c r="LNQ6" s="168"/>
      <c r="LNR6" s="168"/>
      <c r="LNS6" s="168"/>
      <c r="LNT6" s="168"/>
      <c r="LNU6" s="168"/>
      <c r="LNV6" s="168"/>
      <c r="LNW6" s="168"/>
      <c r="LNX6" s="168"/>
      <c r="LNY6" s="168"/>
      <c r="LNZ6" s="168"/>
      <c r="LOA6" s="168"/>
      <c r="LOB6" s="168"/>
      <c r="LOC6" s="168"/>
      <c r="LOD6" s="168"/>
      <c r="LOE6" s="168"/>
      <c r="LOF6" s="168"/>
      <c r="LOG6" s="168"/>
      <c r="LOH6" s="168"/>
      <c r="LOI6" s="168"/>
      <c r="LOJ6" s="168"/>
      <c r="LOK6" s="168"/>
      <c r="LOL6" s="168"/>
      <c r="LOM6" s="168"/>
      <c r="LON6" s="168"/>
      <c r="LOO6" s="168"/>
      <c r="LOP6" s="168"/>
      <c r="LOQ6" s="168"/>
      <c r="LOR6" s="168"/>
      <c r="LOS6" s="168"/>
      <c r="LOT6" s="168"/>
      <c r="LOU6" s="168"/>
      <c r="LOV6" s="168"/>
      <c r="LOW6" s="168"/>
      <c r="LOX6" s="168"/>
      <c r="LOY6" s="168"/>
      <c r="LOZ6" s="168"/>
      <c r="LPA6" s="168"/>
      <c r="LPB6" s="168"/>
      <c r="LPC6" s="168"/>
      <c r="LPD6" s="168"/>
      <c r="LPE6" s="168"/>
      <c r="LPF6" s="168"/>
      <c r="LPG6" s="168"/>
      <c r="LPH6" s="168"/>
      <c r="LPI6" s="168"/>
      <c r="LPJ6" s="168"/>
      <c r="LPK6" s="168"/>
      <c r="LPL6" s="168"/>
      <c r="LPM6" s="168"/>
      <c r="LPN6" s="168"/>
      <c r="LPO6" s="168"/>
      <c r="LPP6" s="168"/>
      <c r="LPQ6" s="168"/>
      <c r="LPR6" s="168"/>
      <c r="LPS6" s="168"/>
      <c r="LPT6" s="168"/>
      <c r="LPU6" s="168"/>
      <c r="LPV6" s="168"/>
      <c r="LPW6" s="168"/>
      <c r="LPX6" s="168"/>
      <c r="LPY6" s="168"/>
      <c r="LPZ6" s="168"/>
      <c r="LQA6" s="168"/>
      <c r="LQB6" s="168"/>
      <c r="LQC6" s="168"/>
      <c r="LQD6" s="168"/>
      <c r="LQE6" s="168"/>
      <c r="LQF6" s="168"/>
      <c r="LQG6" s="168"/>
      <c r="LQH6" s="168"/>
      <c r="LQI6" s="168"/>
      <c r="LQJ6" s="168"/>
      <c r="LQK6" s="168"/>
      <c r="LQL6" s="168"/>
      <c r="LQM6" s="168"/>
      <c r="LQN6" s="168"/>
      <c r="LQO6" s="168"/>
      <c r="LQP6" s="168"/>
      <c r="LQQ6" s="168"/>
      <c r="LQR6" s="168"/>
      <c r="LQS6" s="168"/>
      <c r="LQT6" s="168"/>
      <c r="LQU6" s="168"/>
      <c r="LQV6" s="168"/>
      <c r="LQW6" s="168"/>
      <c r="LQX6" s="168"/>
      <c r="LQY6" s="168"/>
      <c r="LQZ6" s="168"/>
      <c r="LRA6" s="168"/>
      <c r="LRB6" s="168"/>
      <c r="LRC6" s="168"/>
      <c r="LRD6" s="168"/>
      <c r="LRE6" s="168"/>
      <c r="LRF6" s="168"/>
      <c r="LRG6" s="168"/>
      <c r="LRH6" s="168"/>
      <c r="LRI6" s="168"/>
      <c r="LRJ6" s="168"/>
      <c r="LRK6" s="168"/>
      <c r="LRL6" s="168"/>
      <c r="LRM6" s="168"/>
      <c r="LRN6" s="168"/>
      <c r="LRO6" s="168"/>
      <c r="LRP6" s="168"/>
      <c r="LRQ6" s="168"/>
      <c r="LRR6" s="168"/>
      <c r="LRS6" s="168"/>
      <c r="LRT6" s="168"/>
      <c r="LRU6" s="168"/>
      <c r="LRV6" s="168"/>
      <c r="LRW6" s="168"/>
      <c r="LRX6" s="168"/>
      <c r="LRY6" s="168"/>
      <c r="LRZ6" s="168"/>
      <c r="LSA6" s="168"/>
      <c r="LSB6" s="168"/>
      <c r="LSC6" s="168"/>
      <c r="LSD6" s="168"/>
      <c r="LSE6" s="168"/>
      <c r="LSF6" s="168"/>
      <c r="LSG6" s="168"/>
      <c r="LSH6" s="168"/>
      <c r="LSI6" s="168"/>
      <c r="LSJ6" s="168"/>
      <c r="LSK6" s="168"/>
      <c r="LSL6" s="168"/>
      <c r="LSM6" s="168"/>
      <c r="LSN6" s="168"/>
      <c r="LSO6" s="168"/>
      <c r="LSP6" s="168"/>
      <c r="LSQ6" s="168"/>
      <c r="LSR6" s="168"/>
      <c r="LSS6" s="168"/>
      <c r="LST6" s="168"/>
      <c r="LSU6" s="168"/>
      <c r="LSV6" s="168"/>
      <c r="LSW6" s="168"/>
      <c r="LSX6" s="168"/>
      <c r="LSY6" s="168"/>
      <c r="LSZ6" s="168"/>
      <c r="LTA6" s="168"/>
      <c r="LTB6" s="168"/>
      <c r="LTC6" s="168"/>
      <c r="LTD6" s="168"/>
      <c r="LTE6" s="168"/>
      <c r="LTF6" s="168"/>
      <c r="LTG6" s="168"/>
      <c r="LTH6" s="168"/>
      <c r="LTI6" s="168"/>
      <c r="LTJ6" s="168"/>
      <c r="LTK6" s="168"/>
      <c r="LTL6" s="168"/>
      <c r="LTM6" s="168"/>
      <c r="LTN6" s="168"/>
      <c r="LTO6" s="168"/>
      <c r="LTP6" s="168"/>
      <c r="LTQ6" s="168"/>
      <c r="LTR6" s="168"/>
      <c r="LTS6" s="168"/>
      <c r="LTT6" s="168"/>
      <c r="LTU6" s="168"/>
      <c r="LTV6" s="168"/>
      <c r="LTW6" s="168"/>
      <c r="LTX6" s="168"/>
      <c r="LTY6" s="168"/>
      <c r="LTZ6" s="168"/>
      <c r="LUA6" s="168"/>
      <c r="LUB6" s="168"/>
      <c r="LUC6" s="168"/>
      <c r="LUD6" s="168"/>
      <c r="LUE6" s="168"/>
      <c r="LUF6" s="168"/>
      <c r="LUG6" s="168"/>
      <c r="LUH6" s="168"/>
      <c r="LUI6" s="168"/>
      <c r="LUJ6" s="168"/>
      <c r="LUK6" s="168"/>
      <c r="LUL6" s="168"/>
      <c r="LUM6" s="168"/>
      <c r="LUN6" s="168"/>
      <c r="LUO6" s="168"/>
      <c r="LUP6" s="168"/>
      <c r="LUQ6" s="168"/>
      <c r="LUR6" s="168"/>
      <c r="LUS6" s="168"/>
      <c r="LUT6" s="168"/>
      <c r="LUU6" s="168"/>
      <c r="LUV6" s="168"/>
      <c r="LUW6" s="168"/>
      <c r="LUX6" s="168"/>
      <c r="LUY6" s="168"/>
      <c r="LUZ6" s="168"/>
      <c r="LVA6" s="168"/>
      <c r="LVB6" s="168"/>
      <c r="LVC6" s="168"/>
      <c r="LVD6" s="168"/>
      <c r="LVE6" s="168"/>
      <c r="LVF6" s="168"/>
      <c r="LVG6" s="168"/>
      <c r="LVH6" s="168"/>
      <c r="LVI6" s="168"/>
      <c r="LVJ6" s="168"/>
      <c r="LVK6" s="168"/>
      <c r="LVL6" s="168"/>
      <c r="LVM6" s="168"/>
      <c r="LVN6" s="168"/>
      <c r="LVO6" s="168"/>
      <c r="LVP6" s="168"/>
      <c r="LVQ6" s="168"/>
      <c r="LVR6" s="168"/>
      <c r="LVS6" s="168"/>
      <c r="LVT6" s="168"/>
      <c r="LVU6" s="168"/>
      <c r="LVV6" s="168"/>
      <c r="LVW6" s="168"/>
      <c r="LVX6" s="168"/>
      <c r="LVY6" s="168"/>
      <c r="LVZ6" s="168"/>
      <c r="LWA6" s="168"/>
      <c r="LWB6" s="168"/>
      <c r="LWC6" s="168"/>
      <c r="LWD6" s="168"/>
      <c r="LWE6" s="168"/>
      <c r="LWF6" s="168"/>
      <c r="LWG6" s="168"/>
      <c r="LWH6" s="168"/>
      <c r="LWI6" s="168"/>
      <c r="LWJ6" s="168"/>
      <c r="LWK6" s="168"/>
      <c r="LWL6" s="168"/>
      <c r="LWM6" s="168"/>
      <c r="LWN6" s="168"/>
      <c r="LWO6" s="168"/>
      <c r="LWP6" s="168"/>
      <c r="LWQ6" s="168"/>
      <c r="LWR6" s="168"/>
      <c r="LWS6" s="168"/>
      <c r="LWT6" s="168"/>
      <c r="LWU6" s="168"/>
      <c r="LWV6" s="168"/>
      <c r="LWW6" s="168"/>
      <c r="LWX6" s="168"/>
      <c r="LWY6" s="168"/>
      <c r="LWZ6" s="168"/>
      <c r="LXA6" s="168"/>
      <c r="LXB6" s="168"/>
      <c r="LXC6" s="168"/>
      <c r="LXD6" s="168"/>
      <c r="LXE6" s="168"/>
      <c r="LXF6" s="168"/>
      <c r="LXG6" s="168"/>
      <c r="LXH6" s="168"/>
      <c r="LXI6" s="168"/>
      <c r="LXJ6" s="168"/>
      <c r="LXK6" s="168"/>
      <c r="LXL6" s="168"/>
      <c r="LXM6" s="168"/>
      <c r="LXN6" s="168"/>
      <c r="LXO6" s="168"/>
      <c r="LXP6" s="168"/>
      <c r="LXQ6" s="168"/>
      <c r="LXR6" s="168"/>
      <c r="LXS6" s="168"/>
      <c r="LXT6" s="168"/>
      <c r="LXU6" s="168"/>
      <c r="LXV6" s="168"/>
      <c r="LXW6" s="168"/>
      <c r="LXX6" s="168"/>
      <c r="LXY6" s="168"/>
      <c r="LXZ6" s="168"/>
      <c r="LYA6" s="168"/>
      <c r="LYB6" s="168"/>
      <c r="LYC6" s="168"/>
      <c r="LYD6" s="168"/>
      <c r="LYE6" s="168"/>
      <c r="LYF6" s="168"/>
      <c r="LYG6" s="168"/>
      <c r="LYH6" s="168"/>
      <c r="LYI6" s="168"/>
      <c r="LYJ6" s="168"/>
      <c r="LYK6" s="168"/>
      <c r="LYL6" s="168"/>
      <c r="LYM6" s="168"/>
      <c r="LYN6" s="168"/>
      <c r="LYO6" s="168"/>
      <c r="LYP6" s="168"/>
      <c r="LYQ6" s="168"/>
      <c r="LYR6" s="168"/>
      <c r="LYS6" s="168"/>
      <c r="LYT6" s="168"/>
      <c r="LYU6" s="168"/>
      <c r="LYV6" s="168"/>
      <c r="LYW6" s="168"/>
      <c r="LYX6" s="168"/>
      <c r="LYY6" s="168"/>
      <c r="LYZ6" s="168"/>
      <c r="LZA6" s="168"/>
      <c r="LZB6" s="168"/>
      <c r="LZC6" s="168"/>
      <c r="LZD6" s="168"/>
      <c r="LZE6" s="168"/>
      <c r="LZF6" s="168"/>
      <c r="LZG6" s="168"/>
      <c r="LZH6" s="168"/>
      <c r="LZI6" s="168"/>
      <c r="LZJ6" s="168"/>
      <c r="LZK6" s="168"/>
      <c r="LZL6" s="168"/>
      <c r="LZM6" s="168"/>
      <c r="LZN6" s="168"/>
      <c r="LZO6" s="168"/>
      <c r="LZP6" s="168"/>
      <c r="LZQ6" s="168"/>
      <c r="LZR6" s="168"/>
      <c r="LZS6" s="168"/>
      <c r="LZT6" s="168"/>
      <c r="LZU6" s="168"/>
      <c r="LZV6" s="168"/>
      <c r="LZW6" s="168"/>
      <c r="LZX6" s="168"/>
      <c r="LZY6" s="168"/>
      <c r="LZZ6" s="168"/>
      <c r="MAA6" s="168"/>
      <c r="MAB6" s="168"/>
      <c r="MAC6" s="168"/>
      <c r="MAD6" s="168"/>
      <c r="MAE6" s="168"/>
      <c r="MAF6" s="168"/>
      <c r="MAG6" s="168"/>
      <c r="MAH6" s="168"/>
      <c r="MAI6" s="168"/>
      <c r="MAJ6" s="168"/>
      <c r="MAK6" s="168"/>
      <c r="MAL6" s="168"/>
      <c r="MAM6" s="168"/>
      <c r="MAN6" s="168"/>
      <c r="MAO6" s="168"/>
      <c r="MAP6" s="168"/>
      <c r="MAQ6" s="168"/>
      <c r="MAR6" s="168"/>
      <c r="MAS6" s="168"/>
      <c r="MAT6" s="168"/>
      <c r="MAU6" s="168"/>
      <c r="MAV6" s="168"/>
      <c r="MAW6" s="168"/>
      <c r="MAX6" s="168"/>
      <c r="MAY6" s="168"/>
      <c r="MAZ6" s="168"/>
      <c r="MBA6" s="168"/>
      <c r="MBB6" s="168"/>
      <c r="MBC6" s="168"/>
      <c r="MBD6" s="168"/>
      <c r="MBE6" s="168"/>
      <c r="MBF6" s="168"/>
      <c r="MBG6" s="168"/>
      <c r="MBH6" s="168"/>
      <c r="MBI6" s="168"/>
      <c r="MBJ6" s="168"/>
      <c r="MBK6" s="168"/>
      <c r="MBL6" s="168"/>
      <c r="MBM6" s="168"/>
      <c r="MBN6" s="168"/>
      <c r="MBO6" s="168"/>
      <c r="MBP6" s="168"/>
      <c r="MBQ6" s="168"/>
      <c r="MBR6" s="168"/>
      <c r="MBS6" s="168"/>
      <c r="MBT6" s="168"/>
      <c r="MBU6" s="168"/>
      <c r="MBV6" s="168"/>
      <c r="MBW6" s="168"/>
      <c r="MBX6" s="168"/>
      <c r="MBY6" s="168"/>
      <c r="MBZ6" s="168"/>
      <c r="MCA6" s="168"/>
      <c r="MCB6" s="168"/>
      <c r="MCC6" s="168"/>
      <c r="MCD6" s="168"/>
      <c r="MCE6" s="168"/>
      <c r="MCF6" s="168"/>
      <c r="MCG6" s="168"/>
      <c r="MCH6" s="168"/>
      <c r="MCI6" s="168"/>
      <c r="MCJ6" s="168"/>
      <c r="MCK6" s="168"/>
      <c r="MCL6" s="168"/>
      <c r="MCM6" s="168"/>
      <c r="MCN6" s="168"/>
      <c r="MCO6" s="168"/>
      <c r="MCP6" s="168"/>
      <c r="MCQ6" s="168"/>
      <c r="MCR6" s="168"/>
      <c r="MCS6" s="168"/>
      <c r="MCT6" s="168"/>
      <c r="MCU6" s="168"/>
      <c r="MCV6" s="168"/>
      <c r="MCW6" s="168"/>
      <c r="MCX6" s="168"/>
      <c r="MCY6" s="168"/>
      <c r="MCZ6" s="168"/>
      <c r="MDA6" s="168"/>
      <c r="MDB6" s="168"/>
      <c r="MDC6" s="168"/>
      <c r="MDD6" s="168"/>
      <c r="MDE6" s="168"/>
      <c r="MDF6" s="168"/>
      <c r="MDG6" s="168"/>
      <c r="MDH6" s="168"/>
      <c r="MDI6" s="168"/>
      <c r="MDJ6" s="168"/>
      <c r="MDK6" s="168"/>
      <c r="MDL6" s="168"/>
      <c r="MDM6" s="168"/>
      <c r="MDN6" s="168"/>
      <c r="MDO6" s="168"/>
      <c r="MDP6" s="168"/>
      <c r="MDQ6" s="168"/>
      <c r="MDR6" s="168"/>
      <c r="MDS6" s="168"/>
      <c r="MDT6" s="168"/>
      <c r="MDU6" s="168"/>
      <c r="MDV6" s="168"/>
      <c r="MDW6" s="168"/>
      <c r="MDX6" s="168"/>
      <c r="MDY6" s="168"/>
      <c r="MDZ6" s="168"/>
      <c r="MEA6" s="168"/>
      <c r="MEB6" s="168"/>
      <c r="MEC6" s="168"/>
      <c r="MED6" s="168"/>
      <c r="MEE6" s="168"/>
      <c r="MEF6" s="168"/>
      <c r="MEG6" s="168"/>
      <c r="MEH6" s="168"/>
      <c r="MEI6" s="168"/>
      <c r="MEJ6" s="168"/>
      <c r="MEK6" s="168"/>
      <c r="MEL6" s="168"/>
      <c r="MEM6" s="168"/>
      <c r="MEN6" s="168"/>
      <c r="MEO6" s="168"/>
      <c r="MEP6" s="168"/>
      <c r="MEQ6" s="168"/>
      <c r="MER6" s="168"/>
      <c r="MES6" s="168"/>
      <c r="MET6" s="168"/>
      <c r="MEU6" s="168"/>
      <c r="MEV6" s="168"/>
      <c r="MEW6" s="168"/>
      <c r="MEX6" s="168"/>
      <c r="MEY6" s="168"/>
      <c r="MEZ6" s="168"/>
      <c r="MFA6" s="168"/>
      <c r="MFB6" s="168"/>
      <c r="MFC6" s="168"/>
      <c r="MFD6" s="168"/>
      <c r="MFE6" s="168"/>
      <c r="MFF6" s="168"/>
      <c r="MFG6" s="168"/>
      <c r="MFH6" s="168"/>
      <c r="MFI6" s="168"/>
      <c r="MFJ6" s="168"/>
      <c r="MFK6" s="168"/>
      <c r="MFL6" s="168"/>
      <c r="MFM6" s="168"/>
      <c r="MFN6" s="168"/>
      <c r="MFO6" s="168"/>
      <c r="MFP6" s="168"/>
      <c r="MFQ6" s="168"/>
      <c r="MFR6" s="168"/>
      <c r="MFS6" s="168"/>
      <c r="MFT6" s="168"/>
      <c r="MFU6" s="168"/>
      <c r="MFV6" s="168"/>
      <c r="MFW6" s="168"/>
      <c r="MFX6" s="168"/>
      <c r="MFY6" s="168"/>
      <c r="MFZ6" s="168"/>
      <c r="MGA6" s="168"/>
      <c r="MGB6" s="168"/>
      <c r="MGC6" s="168"/>
      <c r="MGD6" s="168"/>
      <c r="MGE6" s="168"/>
      <c r="MGF6" s="168"/>
      <c r="MGG6" s="168"/>
      <c r="MGH6" s="168"/>
      <c r="MGI6" s="168"/>
      <c r="MGJ6" s="168"/>
      <c r="MGK6" s="168"/>
      <c r="MGL6" s="168"/>
      <c r="MGM6" s="168"/>
      <c r="MGN6" s="168"/>
      <c r="MGO6" s="168"/>
      <c r="MGP6" s="168"/>
      <c r="MGQ6" s="168"/>
      <c r="MGR6" s="168"/>
      <c r="MGS6" s="168"/>
      <c r="MGT6" s="168"/>
      <c r="MGU6" s="168"/>
      <c r="MGV6" s="168"/>
      <c r="MGW6" s="168"/>
      <c r="MGX6" s="168"/>
      <c r="MGY6" s="168"/>
      <c r="MGZ6" s="168"/>
      <c r="MHA6" s="168"/>
      <c r="MHB6" s="168"/>
      <c r="MHC6" s="168"/>
      <c r="MHD6" s="168"/>
      <c r="MHE6" s="168"/>
      <c r="MHF6" s="168"/>
      <c r="MHG6" s="168"/>
      <c r="MHH6" s="168"/>
      <c r="MHI6" s="168"/>
      <c r="MHJ6" s="168"/>
      <c r="MHK6" s="168"/>
      <c r="MHL6" s="168"/>
      <c r="MHM6" s="168"/>
      <c r="MHN6" s="168"/>
      <c r="MHO6" s="168"/>
      <c r="MHP6" s="168"/>
      <c r="MHQ6" s="168"/>
      <c r="MHR6" s="168"/>
      <c r="MHS6" s="168"/>
      <c r="MHT6" s="168"/>
      <c r="MHU6" s="168"/>
      <c r="MHV6" s="168"/>
      <c r="MHW6" s="168"/>
      <c r="MHX6" s="168"/>
      <c r="MHY6" s="168"/>
      <c r="MHZ6" s="168"/>
      <c r="MIA6" s="168"/>
      <c r="MIB6" s="168"/>
      <c r="MIC6" s="168"/>
      <c r="MID6" s="168"/>
      <c r="MIE6" s="168"/>
      <c r="MIF6" s="168"/>
      <c r="MIG6" s="168"/>
      <c r="MIH6" s="168"/>
      <c r="MII6" s="168"/>
      <c r="MIJ6" s="168"/>
      <c r="MIK6" s="168"/>
      <c r="MIL6" s="168"/>
      <c r="MIM6" s="168"/>
      <c r="MIN6" s="168"/>
      <c r="MIO6" s="168"/>
      <c r="MIP6" s="168"/>
      <c r="MIQ6" s="168"/>
      <c r="MIR6" s="168"/>
      <c r="MIS6" s="168"/>
      <c r="MIT6" s="168"/>
      <c r="MIU6" s="168"/>
      <c r="MIV6" s="168"/>
      <c r="MIW6" s="168"/>
      <c r="MIX6" s="168"/>
      <c r="MIY6" s="168"/>
      <c r="MIZ6" s="168"/>
      <c r="MJA6" s="168"/>
      <c r="MJB6" s="168"/>
      <c r="MJC6" s="168"/>
      <c r="MJD6" s="168"/>
      <c r="MJE6" s="168"/>
      <c r="MJF6" s="168"/>
      <c r="MJG6" s="168"/>
      <c r="MJH6" s="168"/>
      <c r="MJI6" s="168"/>
      <c r="MJJ6" s="168"/>
      <c r="MJK6" s="168"/>
      <c r="MJL6" s="168"/>
      <c r="MJM6" s="168"/>
      <c r="MJN6" s="168"/>
      <c r="MJO6" s="168"/>
      <c r="MJP6" s="168"/>
      <c r="MJQ6" s="168"/>
      <c r="MJR6" s="168"/>
      <c r="MJS6" s="168"/>
      <c r="MJT6" s="168"/>
      <c r="MJU6" s="168"/>
      <c r="MJV6" s="168"/>
      <c r="MJW6" s="168"/>
      <c r="MJX6" s="168"/>
      <c r="MJY6" s="168"/>
      <c r="MJZ6" s="168"/>
      <c r="MKA6" s="168"/>
      <c r="MKB6" s="168"/>
      <c r="MKC6" s="168"/>
      <c r="MKD6" s="168"/>
      <c r="MKE6" s="168"/>
      <c r="MKF6" s="168"/>
      <c r="MKG6" s="168"/>
      <c r="MKH6" s="168"/>
      <c r="MKI6" s="168"/>
      <c r="MKJ6" s="168"/>
      <c r="MKK6" s="168"/>
      <c r="MKL6" s="168"/>
      <c r="MKM6" s="168"/>
      <c r="MKN6" s="168"/>
      <c r="MKO6" s="168"/>
      <c r="MKP6" s="168"/>
      <c r="MKQ6" s="168"/>
      <c r="MKR6" s="168"/>
      <c r="MKS6" s="168"/>
      <c r="MKT6" s="168"/>
      <c r="MKU6" s="168"/>
      <c r="MKV6" s="168"/>
      <c r="MKW6" s="168"/>
      <c r="MKX6" s="168"/>
      <c r="MKY6" s="168"/>
      <c r="MKZ6" s="168"/>
      <c r="MLA6" s="168"/>
      <c r="MLB6" s="168"/>
      <c r="MLC6" s="168"/>
      <c r="MLD6" s="168"/>
      <c r="MLE6" s="168"/>
      <c r="MLF6" s="168"/>
      <c r="MLG6" s="168"/>
      <c r="MLH6" s="168"/>
      <c r="MLI6" s="168"/>
      <c r="MLJ6" s="168"/>
      <c r="MLK6" s="168"/>
      <c r="MLL6" s="168"/>
      <c r="MLM6" s="168"/>
      <c r="MLN6" s="168"/>
      <c r="MLO6" s="168"/>
      <c r="MLP6" s="168"/>
      <c r="MLQ6" s="168"/>
      <c r="MLR6" s="168"/>
      <c r="MLS6" s="168"/>
      <c r="MLT6" s="168"/>
      <c r="MLU6" s="168"/>
      <c r="MLV6" s="168"/>
      <c r="MLW6" s="168"/>
      <c r="MLX6" s="168"/>
      <c r="MLY6" s="168"/>
      <c r="MLZ6" s="168"/>
      <c r="MMA6" s="168"/>
      <c r="MMB6" s="168"/>
      <c r="MMC6" s="168"/>
      <c r="MMD6" s="168"/>
      <c r="MME6" s="168"/>
      <c r="MMF6" s="168"/>
      <c r="MMG6" s="168"/>
      <c r="MMH6" s="168"/>
      <c r="MMI6" s="168"/>
      <c r="MMJ6" s="168"/>
      <c r="MMK6" s="168"/>
      <c r="MML6" s="168"/>
      <c r="MMM6" s="168"/>
      <c r="MMN6" s="168"/>
      <c r="MMO6" s="168"/>
      <c r="MMP6" s="168"/>
      <c r="MMQ6" s="168"/>
      <c r="MMR6" s="168"/>
      <c r="MMS6" s="168"/>
      <c r="MMT6" s="168"/>
      <c r="MMU6" s="168"/>
      <c r="MMV6" s="168"/>
      <c r="MMW6" s="168"/>
      <c r="MMX6" s="168"/>
      <c r="MMY6" s="168"/>
      <c r="MMZ6" s="168"/>
      <c r="MNA6" s="168"/>
      <c r="MNB6" s="168"/>
      <c r="MNC6" s="168"/>
      <c r="MND6" s="168"/>
      <c r="MNE6" s="168"/>
      <c r="MNF6" s="168"/>
      <c r="MNG6" s="168"/>
      <c r="MNH6" s="168"/>
      <c r="MNI6" s="168"/>
      <c r="MNJ6" s="168"/>
      <c r="MNK6" s="168"/>
      <c r="MNL6" s="168"/>
      <c r="MNM6" s="168"/>
      <c r="MNN6" s="168"/>
      <c r="MNO6" s="168"/>
      <c r="MNP6" s="168"/>
      <c r="MNQ6" s="168"/>
      <c r="MNR6" s="168"/>
      <c r="MNS6" s="168"/>
      <c r="MNT6" s="168"/>
      <c r="MNU6" s="168"/>
      <c r="MNV6" s="168"/>
      <c r="MNW6" s="168"/>
      <c r="MNX6" s="168"/>
      <c r="MNY6" s="168"/>
      <c r="MNZ6" s="168"/>
      <c r="MOA6" s="168"/>
      <c r="MOB6" s="168"/>
      <c r="MOC6" s="168"/>
      <c r="MOD6" s="168"/>
      <c r="MOE6" s="168"/>
      <c r="MOF6" s="168"/>
      <c r="MOG6" s="168"/>
      <c r="MOH6" s="168"/>
      <c r="MOI6" s="168"/>
      <c r="MOJ6" s="168"/>
      <c r="MOK6" s="168"/>
      <c r="MOL6" s="168"/>
      <c r="MOM6" s="168"/>
      <c r="MON6" s="168"/>
      <c r="MOO6" s="168"/>
      <c r="MOP6" s="168"/>
      <c r="MOQ6" s="168"/>
      <c r="MOR6" s="168"/>
      <c r="MOS6" s="168"/>
      <c r="MOT6" s="168"/>
      <c r="MOU6" s="168"/>
      <c r="MOV6" s="168"/>
      <c r="MOW6" s="168"/>
      <c r="MOX6" s="168"/>
      <c r="MOY6" s="168"/>
      <c r="MOZ6" s="168"/>
      <c r="MPA6" s="168"/>
      <c r="MPB6" s="168"/>
      <c r="MPC6" s="168"/>
      <c r="MPD6" s="168"/>
      <c r="MPE6" s="168"/>
      <c r="MPF6" s="168"/>
      <c r="MPG6" s="168"/>
      <c r="MPH6" s="168"/>
      <c r="MPI6" s="168"/>
      <c r="MPJ6" s="168"/>
      <c r="MPK6" s="168"/>
      <c r="MPL6" s="168"/>
      <c r="MPM6" s="168"/>
      <c r="MPN6" s="168"/>
      <c r="MPO6" s="168"/>
      <c r="MPP6" s="168"/>
      <c r="MPQ6" s="168"/>
      <c r="MPR6" s="168"/>
      <c r="MPS6" s="168"/>
      <c r="MPT6" s="168"/>
      <c r="MPU6" s="168"/>
      <c r="MPV6" s="168"/>
      <c r="MPW6" s="168"/>
      <c r="MPX6" s="168"/>
      <c r="MPY6" s="168"/>
      <c r="MPZ6" s="168"/>
      <c r="MQA6" s="168"/>
      <c r="MQB6" s="168"/>
      <c r="MQC6" s="168"/>
      <c r="MQD6" s="168"/>
      <c r="MQE6" s="168"/>
      <c r="MQF6" s="168"/>
      <c r="MQG6" s="168"/>
      <c r="MQH6" s="168"/>
      <c r="MQI6" s="168"/>
      <c r="MQJ6" s="168"/>
      <c r="MQK6" s="168"/>
      <c r="MQL6" s="168"/>
      <c r="MQM6" s="168"/>
      <c r="MQN6" s="168"/>
      <c r="MQO6" s="168"/>
      <c r="MQP6" s="168"/>
      <c r="MQQ6" s="168"/>
      <c r="MQR6" s="168"/>
      <c r="MQS6" s="168"/>
      <c r="MQT6" s="168"/>
      <c r="MQU6" s="168"/>
      <c r="MQV6" s="168"/>
      <c r="MQW6" s="168"/>
      <c r="MQX6" s="168"/>
      <c r="MQY6" s="168"/>
      <c r="MQZ6" s="168"/>
      <c r="MRA6" s="168"/>
      <c r="MRB6" s="168"/>
      <c r="MRC6" s="168"/>
      <c r="MRD6" s="168"/>
      <c r="MRE6" s="168"/>
      <c r="MRF6" s="168"/>
      <c r="MRG6" s="168"/>
      <c r="MRH6" s="168"/>
      <c r="MRI6" s="168"/>
      <c r="MRJ6" s="168"/>
      <c r="MRK6" s="168"/>
      <c r="MRL6" s="168"/>
      <c r="MRM6" s="168"/>
      <c r="MRN6" s="168"/>
      <c r="MRO6" s="168"/>
      <c r="MRP6" s="168"/>
      <c r="MRQ6" s="168"/>
      <c r="MRR6" s="168"/>
      <c r="MRS6" s="168"/>
      <c r="MRT6" s="168"/>
      <c r="MRU6" s="168"/>
      <c r="MRV6" s="168"/>
      <c r="MRW6" s="168"/>
      <c r="MRX6" s="168"/>
      <c r="MRY6" s="168"/>
      <c r="MRZ6" s="168"/>
      <c r="MSA6" s="168"/>
      <c r="MSB6" s="168"/>
      <c r="MSC6" s="168"/>
      <c r="MSD6" s="168"/>
      <c r="MSE6" s="168"/>
      <c r="MSF6" s="168"/>
      <c r="MSG6" s="168"/>
      <c r="MSH6" s="168"/>
      <c r="MSI6" s="168"/>
      <c r="MSJ6" s="168"/>
      <c r="MSK6" s="168"/>
      <c r="MSL6" s="168"/>
      <c r="MSM6" s="168"/>
      <c r="MSN6" s="168"/>
      <c r="MSO6" s="168"/>
      <c r="MSP6" s="168"/>
      <c r="MSQ6" s="168"/>
      <c r="MSR6" s="168"/>
      <c r="MSS6" s="168"/>
      <c r="MST6" s="168"/>
      <c r="MSU6" s="168"/>
      <c r="MSV6" s="168"/>
      <c r="MSW6" s="168"/>
      <c r="MSX6" s="168"/>
      <c r="MSY6" s="168"/>
      <c r="MSZ6" s="168"/>
      <c r="MTA6" s="168"/>
      <c r="MTB6" s="168"/>
      <c r="MTC6" s="168"/>
      <c r="MTD6" s="168"/>
      <c r="MTE6" s="168"/>
      <c r="MTF6" s="168"/>
      <c r="MTG6" s="168"/>
      <c r="MTH6" s="168"/>
      <c r="MTI6" s="168"/>
      <c r="MTJ6" s="168"/>
      <c r="MTK6" s="168"/>
      <c r="MTL6" s="168"/>
      <c r="MTM6" s="168"/>
      <c r="MTN6" s="168"/>
      <c r="MTO6" s="168"/>
      <c r="MTP6" s="168"/>
      <c r="MTQ6" s="168"/>
      <c r="MTR6" s="168"/>
      <c r="MTS6" s="168"/>
      <c r="MTT6" s="168"/>
      <c r="MTU6" s="168"/>
      <c r="MTV6" s="168"/>
      <c r="MTW6" s="168"/>
      <c r="MTX6" s="168"/>
      <c r="MTY6" s="168"/>
      <c r="MTZ6" s="168"/>
      <c r="MUA6" s="168"/>
      <c r="MUB6" s="168"/>
      <c r="MUC6" s="168"/>
      <c r="MUD6" s="168"/>
      <c r="MUE6" s="168"/>
      <c r="MUF6" s="168"/>
      <c r="MUG6" s="168"/>
      <c r="MUH6" s="168"/>
      <c r="MUI6" s="168"/>
      <c r="MUJ6" s="168"/>
      <c r="MUK6" s="168"/>
      <c r="MUL6" s="168"/>
      <c r="MUM6" s="168"/>
      <c r="MUN6" s="168"/>
      <c r="MUO6" s="168"/>
      <c r="MUP6" s="168"/>
      <c r="MUQ6" s="168"/>
      <c r="MUR6" s="168"/>
      <c r="MUS6" s="168"/>
      <c r="MUT6" s="168"/>
      <c r="MUU6" s="168"/>
      <c r="MUV6" s="168"/>
      <c r="MUW6" s="168"/>
      <c r="MUX6" s="168"/>
      <c r="MUY6" s="168"/>
      <c r="MUZ6" s="168"/>
      <c r="MVA6" s="168"/>
      <c r="MVB6" s="168"/>
      <c r="MVC6" s="168"/>
      <c r="MVD6" s="168"/>
      <c r="MVE6" s="168"/>
      <c r="MVF6" s="168"/>
      <c r="MVG6" s="168"/>
      <c r="MVH6" s="168"/>
      <c r="MVI6" s="168"/>
      <c r="MVJ6" s="168"/>
      <c r="MVK6" s="168"/>
      <c r="MVL6" s="168"/>
      <c r="MVM6" s="168"/>
      <c r="MVN6" s="168"/>
      <c r="MVO6" s="168"/>
      <c r="MVP6" s="168"/>
      <c r="MVQ6" s="168"/>
      <c r="MVR6" s="168"/>
      <c r="MVS6" s="168"/>
      <c r="MVT6" s="168"/>
      <c r="MVU6" s="168"/>
      <c r="MVV6" s="168"/>
      <c r="MVW6" s="168"/>
      <c r="MVX6" s="168"/>
      <c r="MVY6" s="168"/>
      <c r="MVZ6" s="168"/>
      <c r="MWA6" s="168"/>
      <c r="MWB6" s="168"/>
      <c r="MWC6" s="168"/>
      <c r="MWD6" s="168"/>
      <c r="MWE6" s="168"/>
      <c r="MWF6" s="168"/>
      <c r="MWG6" s="168"/>
      <c r="MWH6" s="168"/>
      <c r="MWI6" s="168"/>
      <c r="MWJ6" s="168"/>
      <c r="MWK6" s="168"/>
      <c r="MWL6" s="168"/>
      <c r="MWM6" s="168"/>
      <c r="MWN6" s="168"/>
      <c r="MWO6" s="168"/>
      <c r="MWP6" s="168"/>
      <c r="MWQ6" s="168"/>
      <c r="MWR6" s="168"/>
      <c r="MWS6" s="168"/>
      <c r="MWT6" s="168"/>
      <c r="MWU6" s="168"/>
      <c r="MWV6" s="168"/>
      <c r="MWW6" s="168"/>
      <c r="MWX6" s="168"/>
      <c r="MWY6" s="168"/>
      <c r="MWZ6" s="168"/>
      <c r="MXA6" s="168"/>
      <c r="MXB6" s="168"/>
      <c r="MXC6" s="168"/>
      <c r="MXD6" s="168"/>
      <c r="MXE6" s="168"/>
      <c r="MXF6" s="168"/>
      <c r="MXG6" s="168"/>
      <c r="MXH6" s="168"/>
      <c r="MXI6" s="168"/>
      <c r="MXJ6" s="168"/>
      <c r="MXK6" s="168"/>
      <c r="MXL6" s="168"/>
      <c r="MXM6" s="168"/>
      <c r="MXN6" s="168"/>
      <c r="MXO6" s="168"/>
      <c r="MXP6" s="168"/>
      <c r="MXQ6" s="168"/>
      <c r="MXR6" s="168"/>
      <c r="MXS6" s="168"/>
      <c r="MXT6" s="168"/>
      <c r="MXU6" s="168"/>
      <c r="MXV6" s="168"/>
      <c r="MXW6" s="168"/>
      <c r="MXX6" s="168"/>
      <c r="MXY6" s="168"/>
      <c r="MXZ6" s="168"/>
      <c r="MYA6" s="168"/>
      <c r="MYB6" s="168"/>
      <c r="MYC6" s="168"/>
      <c r="MYD6" s="168"/>
      <c r="MYE6" s="168"/>
      <c r="MYF6" s="168"/>
      <c r="MYG6" s="168"/>
      <c r="MYH6" s="168"/>
      <c r="MYI6" s="168"/>
      <c r="MYJ6" s="168"/>
      <c r="MYK6" s="168"/>
      <c r="MYL6" s="168"/>
      <c r="MYM6" s="168"/>
      <c r="MYN6" s="168"/>
      <c r="MYO6" s="168"/>
      <c r="MYP6" s="168"/>
      <c r="MYQ6" s="168"/>
      <c r="MYR6" s="168"/>
      <c r="MYS6" s="168"/>
      <c r="MYT6" s="168"/>
      <c r="MYU6" s="168"/>
      <c r="MYV6" s="168"/>
      <c r="MYW6" s="168"/>
      <c r="MYX6" s="168"/>
      <c r="MYY6" s="168"/>
      <c r="MYZ6" s="168"/>
      <c r="MZA6" s="168"/>
      <c r="MZB6" s="168"/>
      <c r="MZC6" s="168"/>
      <c r="MZD6" s="168"/>
      <c r="MZE6" s="168"/>
      <c r="MZF6" s="168"/>
      <c r="MZG6" s="168"/>
      <c r="MZH6" s="168"/>
      <c r="MZI6" s="168"/>
      <c r="MZJ6" s="168"/>
      <c r="MZK6" s="168"/>
      <c r="MZL6" s="168"/>
      <c r="MZM6" s="168"/>
      <c r="MZN6" s="168"/>
      <c r="MZO6" s="168"/>
      <c r="MZP6" s="168"/>
      <c r="MZQ6" s="168"/>
      <c r="MZR6" s="168"/>
      <c r="MZS6" s="168"/>
      <c r="MZT6" s="168"/>
      <c r="MZU6" s="168"/>
      <c r="MZV6" s="168"/>
      <c r="MZW6" s="168"/>
      <c r="MZX6" s="168"/>
      <c r="MZY6" s="168"/>
      <c r="MZZ6" s="168"/>
      <c r="NAA6" s="168"/>
      <c r="NAB6" s="168"/>
      <c r="NAC6" s="168"/>
      <c r="NAD6" s="168"/>
      <c r="NAE6" s="168"/>
      <c r="NAF6" s="168"/>
      <c r="NAG6" s="168"/>
      <c r="NAH6" s="168"/>
      <c r="NAI6" s="168"/>
      <c r="NAJ6" s="168"/>
      <c r="NAK6" s="168"/>
      <c r="NAL6" s="168"/>
      <c r="NAM6" s="168"/>
      <c r="NAN6" s="168"/>
      <c r="NAO6" s="168"/>
      <c r="NAP6" s="168"/>
      <c r="NAQ6" s="168"/>
      <c r="NAR6" s="168"/>
      <c r="NAS6" s="168"/>
      <c r="NAT6" s="168"/>
      <c r="NAU6" s="168"/>
      <c r="NAV6" s="168"/>
      <c r="NAW6" s="168"/>
      <c r="NAX6" s="168"/>
      <c r="NAY6" s="168"/>
      <c r="NAZ6" s="168"/>
      <c r="NBA6" s="168"/>
      <c r="NBB6" s="168"/>
      <c r="NBC6" s="168"/>
      <c r="NBD6" s="168"/>
      <c r="NBE6" s="168"/>
      <c r="NBF6" s="168"/>
      <c r="NBG6" s="168"/>
      <c r="NBH6" s="168"/>
      <c r="NBI6" s="168"/>
      <c r="NBJ6" s="168"/>
      <c r="NBK6" s="168"/>
      <c r="NBL6" s="168"/>
      <c r="NBM6" s="168"/>
      <c r="NBN6" s="168"/>
      <c r="NBO6" s="168"/>
      <c r="NBP6" s="168"/>
      <c r="NBQ6" s="168"/>
      <c r="NBR6" s="168"/>
      <c r="NBS6" s="168"/>
      <c r="NBT6" s="168"/>
      <c r="NBU6" s="168"/>
      <c r="NBV6" s="168"/>
      <c r="NBW6" s="168"/>
      <c r="NBX6" s="168"/>
      <c r="NBY6" s="168"/>
      <c r="NBZ6" s="168"/>
      <c r="NCA6" s="168"/>
      <c r="NCB6" s="168"/>
      <c r="NCC6" s="168"/>
      <c r="NCD6" s="168"/>
      <c r="NCE6" s="168"/>
      <c r="NCF6" s="168"/>
      <c r="NCG6" s="168"/>
      <c r="NCH6" s="168"/>
      <c r="NCI6" s="168"/>
      <c r="NCJ6" s="168"/>
      <c r="NCK6" s="168"/>
      <c r="NCL6" s="168"/>
      <c r="NCM6" s="168"/>
      <c r="NCN6" s="168"/>
      <c r="NCO6" s="168"/>
      <c r="NCP6" s="168"/>
      <c r="NCQ6" s="168"/>
      <c r="NCR6" s="168"/>
      <c r="NCS6" s="168"/>
      <c r="NCT6" s="168"/>
      <c r="NCU6" s="168"/>
      <c r="NCV6" s="168"/>
      <c r="NCW6" s="168"/>
      <c r="NCX6" s="168"/>
      <c r="NCY6" s="168"/>
      <c r="NCZ6" s="168"/>
      <c r="NDA6" s="168"/>
      <c r="NDB6" s="168"/>
      <c r="NDC6" s="168"/>
      <c r="NDD6" s="168"/>
      <c r="NDE6" s="168"/>
      <c r="NDF6" s="168"/>
      <c r="NDG6" s="168"/>
      <c r="NDH6" s="168"/>
      <c r="NDI6" s="168"/>
      <c r="NDJ6" s="168"/>
      <c r="NDK6" s="168"/>
      <c r="NDL6" s="168"/>
      <c r="NDM6" s="168"/>
      <c r="NDN6" s="168"/>
      <c r="NDO6" s="168"/>
      <c r="NDP6" s="168"/>
      <c r="NDQ6" s="168"/>
      <c r="NDR6" s="168"/>
      <c r="NDS6" s="168"/>
      <c r="NDT6" s="168"/>
      <c r="NDU6" s="168"/>
      <c r="NDV6" s="168"/>
      <c r="NDW6" s="168"/>
      <c r="NDX6" s="168"/>
      <c r="NDY6" s="168"/>
      <c r="NDZ6" s="168"/>
      <c r="NEA6" s="168"/>
      <c r="NEB6" s="168"/>
      <c r="NEC6" s="168"/>
      <c r="NED6" s="168"/>
      <c r="NEE6" s="168"/>
      <c r="NEF6" s="168"/>
      <c r="NEG6" s="168"/>
      <c r="NEH6" s="168"/>
      <c r="NEI6" s="168"/>
      <c r="NEJ6" s="168"/>
      <c r="NEK6" s="168"/>
      <c r="NEL6" s="168"/>
      <c r="NEM6" s="168"/>
      <c r="NEN6" s="168"/>
      <c r="NEO6" s="168"/>
      <c r="NEP6" s="168"/>
      <c r="NEQ6" s="168"/>
      <c r="NER6" s="168"/>
      <c r="NES6" s="168"/>
      <c r="NET6" s="168"/>
      <c r="NEU6" s="168"/>
      <c r="NEV6" s="168"/>
      <c r="NEW6" s="168"/>
      <c r="NEX6" s="168"/>
      <c r="NEY6" s="168"/>
      <c r="NEZ6" s="168"/>
      <c r="NFA6" s="168"/>
      <c r="NFB6" s="168"/>
      <c r="NFC6" s="168"/>
      <c r="NFD6" s="168"/>
      <c r="NFE6" s="168"/>
      <c r="NFF6" s="168"/>
      <c r="NFG6" s="168"/>
      <c r="NFH6" s="168"/>
      <c r="NFI6" s="168"/>
      <c r="NFJ6" s="168"/>
      <c r="NFK6" s="168"/>
      <c r="NFL6" s="168"/>
      <c r="NFM6" s="168"/>
      <c r="NFN6" s="168"/>
      <c r="NFO6" s="168"/>
      <c r="NFP6" s="168"/>
      <c r="NFQ6" s="168"/>
      <c r="NFR6" s="168"/>
      <c r="NFS6" s="168"/>
      <c r="NFT6" s="168"/>
      <c r="NFU6" s="168"/>
      <c r="NFV6" s="168"/>
      <c r="NFW6" s="168"/>
      <c r="NFX6" s="168"/>
      <c r="NFY6" s="168"/>
      <c r="NFZ6" s="168"/>
      <c r="NGA6" s="168"/>
      <c r="NGB6" s="168"/>
      <c r="NGC6" s="168"/>
      <c r="NGD6" s="168"/>
      <c r="NGE6" s="168"/>
      <c r="NGF6" s="168"/>
      <c r="NGG6" s="168"/>
      <c r="NGH6" s="168"/>
      <c r="NGI6" s="168"/>
      <c r="NGJ6" s="168"/>
      <c r="NGK6" s="168"/>
      <c r="NGL6" s="168"/>
      <c r="NGM6" s="168"/>
      <c r="NGN6" s="168"/>
      <c r="NGO6" s="168"/>
      <c r="NGP6" s="168"/>
      <c r="NGQ6" s="168"/>
      <c r="NGR6" s="168"/>
      <c r="NGS6" s="168"/>
      <c r="NGT6" s="168"/>
      <c r="NGU6" s="168"/>
      <c r="NGV6" s="168"/>
      <c r="NGW6" s="168"/>
      <c r="NGX6" s="168"/>
      <c r="NGY6" s="168"/>
      <c r="NGZ6" s="168"/>
      <c r="NHA6" s="168"/>
      <c r="NHB6" s="168"/>
      <c r="NHC6" s="168"/>
      <c r="NHD6" s="168"/>
      <c r="NHE6" s="168"/>
      <c r="NHF6" s="168"/>
      <c r="NHG6" s="168"/>
      <c r="NHH6" s="168"/>
      <c r="NHI6" s="168"/>
      <c r="NHJ6" s="168"/>
      <c r="NHK6" s="168"/>
      <c r="NHL6" s="168"/>
      <c r="NHM6" s="168"/>
      <c r="NHN6" s="168"/>
      <c r="NHO6" s="168"/>
      <c r="NHP6" s="168"/>
      <c r="NHQ6" s="168"/>
      <c r="NHR6" s="168"/>
      <c r="NHS6" s="168"/>
      <c r="NHT6" s="168"/>
      <c r="NHU6" s="168"/>
      <c r="NHV6" s="168"/>
      <c r="NHW6" s="168"/>
      <c r="NHX6" s="168"/>
      <c r="NHY6" s="168"/>
      <c r="NHZ6" s="168"/>
      <c r="NIA6" s="168"/>
      <c r="NIB6" s="168"/>
      <c r="NIC6" s="168"/>
      <c r="NID6" s="168"/>
      <c r="NIE6" s="168"/>
      <c r="NIF6" s="168"/>
      <c r="NIG6" s="168"/>
      <c r="NIH6" s="168"/>
      <c r="NII6" s="168"/>
      <c r="NIJ6" s="168"/>
      <c r="NIK6" s="168"/>
      <c r="NIL6" s="168"/>
      <c r="NIM6" s="168"/>
      <c r="NIN6" s="168"/>
      <c r="NIO6" s="168"/>
      <c r="NIP6" s="168"/>
      <c r="NIQ6" s="168"/>
      <c r="NIR6" s="168"/>
      <c r="NIS6" s="168"/>
      <c r="NIT6" s="168"/>
      <c r="NIU6" s="168"/>
      <c r="NIV6" s="168"/>
      <c r="NIW6" s="168"/>
      <c r="NIX6" s="168"/>
      <c r="NIY6" s="168"/>
      <c r="NIZ6" s="168"/>
      <c r="NJA6" s="168"/>
      <c r="NJB6" s="168"/>
      <c r="NJC6" s="168"/>
      <c r="NJD6" s="168"/>
      <c r="NJE6" s="168"/>
      <c r="NJF6" s="168"/>
      <c r="NJG6" s="168"/>
      <c r="NJH6" s="168"/>
      <c r="NJI6" s="168"/>
      <c r="NJJ6" s="168"/>
      <c r="NJK6" s="168"/>
      <c r="NJL6" s="168"/>
      <c r="NJM6" s="168"/>
      <c r="NJN6" s="168"/>
      <c r="NJO6" s="168"/>
      <c r="NJP6" s="168"/>
      <c r="NJQ6" s="168"/>
      <c r="NJR6" s="168"/>
      <c r="NJS6" s="168"/>
      <c r="NJT6" s="168"/>
      <c r="NJU6" s="168"/>
      <c r="NJV6" s="168"/>
      <c r="NJW6" s="168"/>
      <c r="NJX6" s="168"/>
      <c r="NJY6" s="168"/>
      <c r="NJZ6" s="168"/>
      <c r="NKA6" s="168"/>
      <c r="NKB6" s="168"/>
      <c r="NKC6" s="168"/>
      <c r="NKD6" s="168"/>
      <c r="NKE6" s="168"/>
      <c r="NKF6" s="168"/>
      <c r="NKG6" s="168"/>
      <c r="NKH6" s="168"/>
      <c r="NKI6" s="168"/>
      <c r="NKJ6" s="168"/>
      <c r="NKK6" s="168"/>
      <c r="NKL6" s="168"/>
      <c r="NKM6" s="168"/>
      <c r="NKN6" s="168"/>
      <c r="NKO6" s="168"/>
      <c r="NKP6" s="168"/>
      <c r="NKQ6" s="168"/>
      <c r="NKR6" s="168"/>
      <c r="NKS6" s="168"/>
      <c r="NKT6" s="168"/>
      <c r="NKU6" s="168"/>
      <c r="NKV6" s="168"/>
      <c r="NKW6" s="168"/>
      <c r="NKX6" s="168"/>
      <c r="NKY6" s="168"/>
      <c r="NKZ6" s="168"/>
      <c r="NLA6" s="168"/>
      <c r="NLB6" s="168"/>
      <c r="NLC6" s="168"/>
      <c r="NLD6" s="168"/>
      <c r="NLE6" s="168"/>
      <c r="NLF6" s="168"/>
      <c r="NLG6" s="168"/>
      <c r="NLH6" s="168"/>
      <c r="NLI6" s="168"/>
      <c r="NLJ6" s="168"/>
      <c r="NLK6" s="168"/>
      <c r="NLL6" s="168"/>
      <c r="NLM6" s="168"/>
      <c r="NLN6" s="168"/>
      <c r="NLO6" s="168"/>
      <c r="NLP6" s="168"/>
      <c r="NLQ6" s="168"/>
      <c r="NLR6" s="168"/>
      <c r="NLS6" s="168"/>
      <c r="NLT6" s="168"/>
      <c r="NLU6" s="168"/>
      <c r="NLV6" s="168"/>
      <c r="NLW6" s="168"/>
      <c r="NLX6" s="168"/>
      <c r="NLY6" s="168"/>
      <c r="NLZ6" s="168"/>
      <c r="NMA6" s="168"/>
      <c r="NMB6" s="168"/>
      <c r="NMC6" s="168"/>
      <c r="NMD6" s="168"/>
      <c r="NME6" s="168"/>
      <c r="NMF6" s="168"/>
      <c r="NMG6" s="168"/>
      <c r="NMH6" s="168"/>
      <c r="NMI6" s="168"/>
      <c r="NMJ6" s="168"/>
      <c r="NMK6" s="168"/>
      <c r="NML6" s="168"/>
      <c r="NMM6" s="168"/>
      <c r="NMN6" s="168"/>
      <c r="NMO6" s="168"/>
      <c r="NMP6" s="168"/>
      <c r="NMQ6" s="168"/>
      <c r="NMR6" s="168"/>
      <c r="NMS6" s="168"/>
      <c r="NMT6" s="168"/>
      <c r="NMU6" s="168"/>
      <c r="NMV6" s="168"/>
      <c r="NMW6" s="168"/>
      <c r="NMX6" s="168"/>
      <c r="NMY6" s="168"/>
      <c r="NMZ6" s="168"/>
      <c r="NNA6" s="168"/>
      <c r="NNB6" s="168"/>
      <c r="NNC6" s="168"/>
      <c r="NND6" s="168"/>
      <c r="NNE6" s="168"/>
      <c r="NNF6" s="168"/>
      <c r="NNG6" s="168"/>
      <c r="NNH6" s="168"/>
      <c r="NNI6" s="168"/>
      <c r="NNJ6" s="168"/>
      <c r="NNK6" s="168"/>
      <c r="NNL6" s="168"/>
      <c r="NNM6" s="168"/>
      <c r="NNN6" s="168"/>
      <c r="NNO6" s="168"/>
      <c r="NNP6" s="168"/>
      <c r="NNQ6" s="168"/>
      <c r="NNR6" s="168"/>
      <c r="NNS6" s="168"/>
      <c r="NNT6" s="168"/>
      <c r="NNU6" s="168"/>
      <c r="NNV6" s="168"/>
      <c r="NNW6" s="168"/>
      <c r="NNX6" s="168"/>
      <c r="NNY6" s="168"/>
      <c r="NNZ6" s="168"/>
      <c r="NOA6" s="168"/>
      <c r="NOB6" s="168"/>
      <c r="NOC6" s="168"/>
      <c r="NOD6" s="168"/>
      <c r="NOE6" s="168"/>
      <c r="NOF6" s="168"/>
      <c r="NOG6" s="168"/>
      <c r="NOH6" s="168"/>
      <c r="NOI6" s="168"/>
      <c r="NOJ6" s="168"/>
      <c r="NOK6" s="168"/>
      <c r="NOL6" s="168"/>
      <c r="NOM6" s="168"/>
      <c r="NON6" s="168"/>
      <c r="NOO6" s="168"/>
      <c r="NOP6" s="168"/>
      <c r="NOQ6" s="168"/>
      <c r="NOR6" s="168"/>
      <c r="NOS6" s="168"/>
      <c r="NOT6" s="168"/>
      <c r="NOU6" s="168"/>
      <c r="NOV6" s="168"/>
      <c r="NOW6" s="168"/>
      <c r="NOX6" s="168"/>
      <c r="NOY6" s="168"/>
      <c r="NOZ6" s="168"/>
      <c r="NPA6" s="168"/>
      <c r="NPB6" s="168"/>
      <c r="NPC6" s="168"/>
      <c r="NPD6" s="168"/>
      <c r="NPE6" s="168"/>
      <c r="NPF6" s="168"/>
      <c r="NPG6" s="168"/>
      <c r="NPH6" s="168"/>
      <c r="NPI6" s="168"/>
      <c r="NPJ6" s="168"/>
      <c r="NPK6" s="168"/>
      <c r="NPL6" s="168"/>
      <c r="NPM6" s="168"/>
      <c r="NPN6" s="168"/>
      <c r="NPO6" s="168"/>
      <c r="NPP6" s="168"/>
      <c r="NPQ6" s="168"/>
      <c r="NPR6" s="168"/>
      <c r="NPS6" s="168"/>
      <c r="NPT6" s="168"/>
      <c r="NPU6" s="168"/>
      <c r="NPV6" s="168"/>
      <c r="NPW6" s="168"/>
      <c r="NPX6" s="168"/>
      <c r="NPY6" s="168"/>
      <c r="NPZ6" s="168"/>
      <c r="NQA6" s="168"/>
      <c r="NQB6" s="168"/>
      <c r="NQC6" s="168"/>
      <c r="NQD6" s="168"/>
      <c r="NQE6" s="168"/>
      <c r="NQF6" s="168"/>
      <c r="NQG6" s="168"/>
      <c r="NQH6" s="168"/>
      <c r="NQI6" s="168"/>
      <c r="NQJ6" s="168"/>
      <c r="NQK6" s="168"/>
      <c r="NQL6" s="168"/>
      <c r="NQM6" s="168"/>
      <c r="NQN6" s="168"/>
      <c r="NQO6" s="168"/>
      <c r="NQP6" s="168"/>
      <c r="NQQ6" s="168"/>
      <c r="NQR6" s="168"/>
      <c r="NQS6" s="168"/>
      <c r="NQT6" s="168"/>
      <c r="NQU6" s="168"/>
      <c r="NQV6" s="168"/>
      <c r="NQW6" s="168"/>
      <c r="NQX6" s="168"/>
      <c r="NQY6" s="168"/>
      <c r="NQZ6" s="168"/>
      <c r="NRA6" s="168"/>
      <c r="NRB6" s="168"/>
      <c r="NRC6" s="168"/>
      <c r="NRD6" s="168"/>
      <c r="NRE6" s="168"/>
      <c r="NRF6" s="168"/>
      <c r="NRG6" s="168"/>
      <c r="NRH6" s="168"/>
      <c r="NRI6" s="168"/>
      <c r="NRJ6" s="168"/>
      <c r="NRK6" s="168"/>
      <c r="NRL6" s="168"/>
      <c r="NRM6" s="168"/>
      <c r="NRN6" s="168"/>
      <c r="NRO6" s="168"/>
      <c r="NRP6" s="168"/>
      <c r="NRQ6" s="168"/>
      <c r="NRR6" s="168"/>
      <c r="NRS6" s="168"/>
      <c r="NRT6" s="168"/>
      <c r="NRU6" s="168"/>
      <c r="NRV6" s="168"/>
      <c r="NRW6" s="168"/>
      <c r="NRX6" s="168"/>
      <c r="NRY6" s="168"/>
      <c r="NRZ6" s="168"/>
      <c r="NSA6" s="168"/>
      <c r="NSB6" s="168"/>
      <c r="NSC6" s="168"/>
      <c r="NSD6" s="168"/>
      <c r="NSE6" s="168"/>
      <c r="NSF6" s="168"/>
      <c r="NSG6" s="168"/>
      <c r="NSH6" s="168"/>
      <c r="NSI6" s="168"/>
      <c r="NSJ6" s="168"/>
      <c r="NSK6" s="168"/>
      <c r="NSL6" s="168"/>
      <c r="NSM6" s="168"/>
      <c r="NSN6" s="168"/>
      <c r="NSO6" s="168"/>
      <c r="NSP6" s="168"/>
      <c r="NSQ6" s="168"/>
      <c r="NSR6" s="168"/>
      <c r="NSS6" s="168"/>
      <c r="NST6" s="168"/>
      <c r="NSU6" s="168"/>
      <c r="NSV6" s="168"/>
      <c r="NSW6" s="168"/>
      <c r="NSX6" s="168"/>
      <c r="NSY6" s="168"/>
      <c r="NSZ6" s="168"/>
      <c r="NTA6" s="168"/>
      <c r="NTB6" s="168"/>
      <c r="NTC6" s="168"/>
      <c r="NTD6" s="168"/>
      <c r="NTE6" s="168"/>
      <c r="NTF6" s="168"/>
      <c r="NTG6" s="168"/>
      <c r="NTH6" s="168"/>
      <c r="NTI6" s="168"/>
      <c r="NTJ6" s="168"/>
      <c r="NTK6" s="168"/>
      <c r="NTL6" s="168"/>
      <c r="NTM6" s="168"/>
      <c r="NTN6" s="168"/>
      <c r="NTO6" s="168"/>
      <c r="NTP6" s="168"/>
      <c r="NTQ6" s="168"/>
      <c r="NTR6" s="168"/>
      <c r="NTS6" s="168"/>
      <c r="NTT6" s="168"/>
      <c r="NTU6" s="168"/>
      <c r="NTV6" s="168"/>
      <c r="NTW6" s="168"/>
      <c r="NTX6" s="168"/>
      <c r="NTY6" s="168"/>
      <c r="NTZ6" s="168"/>
      <c r="NUA6" s="168"/>
      <c r="NUB6" s="168"/>
      <c r="NUC6" s="168"/>
      <c r="NUD6" s="168"/>
      <c r="NUE6" s="168"/>
      <c r="NUF6" s="168"/>
      <c r="NUG6" s="168"/>
      <c r="NUH6" s="168"/>
      <c r="NUI6" s="168"/>
      <c r="NUJ6" s="168"/>
      <c r="NUK6" s="168"/>
      <c r="NUL6" s="168"/>
      <c r="NUM6" s="168"/>
      <c r="NUN6" s="168"/>
      <c r="NUO6" s="168"/>
      <c r="NUP6" s="168"/>
      <c r="NUQ6" s="168"/>
      <c r="NUR6" s="168"/>
      <c r="NUS6" s="168"/>
      <c r="NUT6" s="168"/>
      <c r="NUU6" s="168"/>
      <c r="NUV6" s="168"/>
      <c r="NUW6" s="168"/>
      <c r="NUX6" s="168"/>
      <c r="NUY6" s="168"/>
      <c r="NUZ6" s="168"/>
      <c r="NVA6" s="168"/>
      <c r="NVB6" s="168"/>
      <c r="NVC6" s="168"/>
      <c r="NVD6" s="168"/>
      <c r="NVE6" s="168"/>
      <c r="NVF6" s="168"/>
      <c r="NVG6" s="168"/>
      <c r="NVH6" s="168"/>
      <c r="NVI6" s="168"/>
      <c r="NVJ6" s="168"/>
      <c r="NVK6" s="168"/>
      <c r="NVL6" s="168"/>
      <c r="NVM6" s="168"/>
      <c r="NVN6" s="168"/>
      <c r="NVO6" s="168"/>
      <c r="NVP6" s="168"/>
      <c r="NVQ6" s="168"/>
      <c r="NVR6" s="168"/>
      <c r="NVS6" s="168"/>
      <c r="NVT6" s="168"/>
      <c r="NVU6" s="168"/>
      <c r="NVV6" s="168"/>
      <c r="NVW6" s="168"/>
      <c r="NVX6" s="168"/>
      <c r="NVY6" s="168"/>
      <c r="NVZ6" s="168"/>
      <c r="NWA6" s="168"/>
      <c r="NWB6" s="168"/>
      <c r="NWC6" s="168"/>
      <c r="NWD6" s="168"/>
      <c r="NWE6" s="168"/>
      <c r="NWF6" s="168"/>
      <c r="NWG6" s="168"/>
      <c r="NWH6" s="168"/>
      <c r="NWI6" s="168"/>
      <c r="NWJ6" s="168"/>
      <c r="NWK6" s="168"/>
      <c r="NWL6" s="168"/>
      <c r="NWM6" s="168"/>
      <c r="NWN6" s="168"/>
      <c r="NWO6" s="168"/>
      <c r="NWP6" s="168"/>
      <c r="NWQ6" s="168"/>
      <c r="NWR6" s="168"/>
      <c r="NWS6" s="168"/>
      <c r="NWT6" s="168"/>
      <c r="NWU6" s="168"/>
      <c r="NWV6" s="168"/>
      <c r="NWW6" s="168"/>
      <c r="NWX6" s="168"/>
      <c r="NWY6" s="168"/>
      <c r="NWZ6" s="168"/>
      <c r="NXA6" s="168"/>
      <c r="NXB6" s="168"/>
      <c r="NXC6" s="168"/>
      <c r="NXD6" s="168"/>
      <c r="NXE6" s="168"/>
      <c r="NXF6" s="168"/>
      <c r="NXG6" s="168"/>
      <c r="NXH6" s="168"/>
      <c r="NXI6" s="168"/>
      <c r="NXJ6" s="168"/>
      <c r="NXK6" s="168"/>
      <c r="NXL6" s="168"/>
      <c r="NXM6" s="168"/>
      <c r="NXN6" s="168"/>
      <c r="NXO6" s="168"/>
      <c r="NXP6" s="168"/>
      <c r="NXQ6" s="168"/>
      <c r="NXR6" s="168"/>
      <c r="NXS6" s="168"/>
      <c r="NXT6" s="168"/>
      <c r="NXU6" s="168"/>
      <c r="NXV6" s="168"/>
      <c r="NXW6" s="168"/>
      <c r="NXX6" s="168"/>
      <c r="NXY6" s="168"/>
      <c r="NXZ6" s="168"/>
      <c r="NYA6" s="168"/>
      <c r="NYB6" s="168"/>
      <c r="NYC6" s="168"/>
      <c r="NYD6" s="168"/>
      <c r="NYE6" s="168"/>
      <c r="NYF6" s="168"/>
      <c r="NYG6" s="168"/>
      <c r="NYH6" s="168"/>
      <c r="NYI6" s="168"/>
      <c r="NYJ6" s="168"/>
      <c r="NYK6" s="168"/>
      <c r="NYL6" s="168"/>
      <c r="NYM6" s="168"/>
      <c r="NYN6" s="168"/>
      <c r="NYO6" s="168"/>
      <c r="NYP6" s="168"/>
      <c r="NYQ6" s="168"/>
      <c r="NYR6" s="168"/>
      <c r="NYS6" s="168"/>
      <c r="NYT6" s="168"/>
      <c r="NYU6" s="168"/>
      <c r="NYV6" s="168"/>
      <c r="NYW6" s="168"/>
      <c r="NYX6" s="168"/>
      <c r="NYY6" s="168"/>
      <c r="NYZ6" s="168"/>
      <c r="NZA6" s="168"/>
      <c r="NZB6" s="168"/>
      <c r="NZC6" s="168"/>
      <c r="NZD6" s="168"/>
      <c r="NZE6" s="168"/>
      <c r="NZF6" s="168"/>
      <c r="NZG6" s="168"/>
      <c r="NZH6" s="168"/>
      <c r="NZI6" s="168"/>
      <c r="NZJ6" s="168"/>
      <c r="NZK6" s="168"/>
      <c r="NZL6" s="168"/>
      <c r="NZM6" s="168"/>
      <c r="NZN6" s="168"/>
      <c r="NZO6" s="168"/>
      <c r="NZP6" s="168"/>
      <c r="NZQ6" s="168"/>
      <c r="NZR6" s="168"/>
      <c r="NZS6" s="168"/>
      <c r="NZT6" s="168"/>
      <c r="NZU6" s="168"/>
      <c r="NZV6" s="168"/>
      <c r="NZW6" s="168"/>
      <c r="NZX6" s="168"/>
      <c r="NZY6" s="168"/>
      <c r="NZZ6" s="168"/>
      <c r="OAA6" s="168"/>
      <c r="OAB6" s="168"/>
      <c r="OAC6" s="168"/>
      <c r="OAD6" s="168"/>
      <c r="OAE6" s="168"/>
      <c r="OAF6" s="168"/>
      <c r="OAG6" s="168"/>
      <c r="OAH6" s="168"/>
      <c r="OAI6" s="168"/>
      <c r="OAJ6" s="168"/>
      <c r="OAK6" s="168"/>
      <c r="OAL6" s="168"/>
      <c r="OAM6" s="168"/>
      <c r="OAN6" s="168"/>
      <c r="OAO6" s="168"/>
      <c r="OAP6" s="168"/>
      <c r="OAQ6" s="168"/>
      <c r="OAR6" s="168"/>
      <c r="OAS6" s="168"/>
      <c r="OAT6" s="168"/>
      <c r="OAU6" s="168"/>
      <c r="OAV6" s="168"/>
      <c r="OAW6" s="168"/>
      <c r="OAX6" s="168"/>
      <c r="OAY6" s="168"/>
      <c r="OAZ6" s="168"/>
      <c r="OBA6" s="168"/>
      <c r="OBB6" s="168"/>
      <c r="OBC6" s="168"/>
      <c r="OBD6" s="168"/>
      <c r="OBE6" s="168"/>
      <c r="OBF6" s="168"/>
      <c r="OBG6" s="168"/>
      <c r="OBH6" s="168"/>
      <c r="OBI6" s="168"/>
      <c r="OBJ6" s="168"/>
      <c r="OBK6" s="168"/>
      <c r="OBL6" s="168"/>
      <c r="OBM6" s="168"/>
      <c r="OBN6" s="168"/>
      <c r="OBO6" s="168"/>
      <c r="OBP6" s="168"/>
      <c r="OBQ6" s="168"/>
      <c r="OBR6" s="168"/>
      <c r="OBS6" s="168"/>
      <c r="OBT6" s="168"/>
      <c r="OBU6" s="168"/>
      <c r="OBV6" s="168"/>
      <c r="OBW6" s="168"/>
      <c r="OBX6" s="168"/>
      <c r="OBY6" s="168"/>
      <c r="OBZ6" s="168"/>
      <c r="OCA6" s="168"/>
      <c r="OCB6" s="168"/>
      <c r="OCC6" s="168"/>
      <c r="OCD6" s="168"/>
      <c r="OCE6" s="168"/>
      <c r="OCF6" s="168"/>
      <c r="OCG6" s="168"/>
      <c r="OCH6" s="168"/>
      <c r="OCI6" s="168"/>
      <c r="OCJ6" s="168"/>
      <c r="OCK6" s="168"/>
      <c r="OCL6" s="168"/>
      <c r="OCM6" s="168"/>
      <c r="OCN6" s="168"/>
      <c r="OCO6" s="168"/>
      <c r="OCP6" s="168"/>
      <c r="OCQ6" s="168"/>
      <c r="OCR6" s="168"/>
      <c r="OCS6" s="168"/>
      <c r="OCT6" s="168"/>
      <c r="OCU6" s="168"/>
      <c r="OCV6" s="168"/>
      <c r="OCW6" s="168"/>
      <c r="OCX6" s="168"/>
      <c r="OCY6" s="168"/>
      <c r="OCZ6" s="168"/>
      <c r="ODA6" s="168"/>
      <c r="ODB6" s="168"/>
      <c r="ODC6" s="168"/>
      <c r="ODD6" s="168"/>
      <c r="ODE6" s="168"/>
      <c r="ODF6" s="168"/>
      <c r="ODG6" s="168"/>
      <c r="ODH6" s="168"/>
      <c r="ODI6" s="168"/>
      <c r="ODJ6" s="168"/>
      <c r="ODK6" s="168"/>
      <c r="ODL6" s="168"/>
      <c r="ODM6" s="168"/>
      <c r="ODN6" s="168"/>
      <c r="ODO6" s="168"/>
      <c r="ODP6" s="168"/>
      <c r="ODQ6" s="168"/>
      <c r="ODR6" s="168"/>
      <c r="ODS6" s="168"/>
      <c r="ODT6" s="168"/>
      <c r="ODU6" s="168"/>
      <c r="ODV6" s="168"/>
      <c r="ODW6" s="168"/>
      <c r="ODX6" s="168"/>
      <c r="ODY6" s="168"/>
      <c r="ODZ6" s="168"/>
      <c r="OEA6" s="168"/>
      <c r="OEB6" s="168"/>
      <c r="OEC6" s="168"/>
      <c r="OED6" s="168"/>
      <c r="OEE6" s="168"/>
      <c r="OEF6" s="168"/>
      <c r="OEG6" s="168"/>
      <c r="OEH6" s="168"/>
      <c r="OEI6" s="168"/>
      <c r="OEJ6" s="168"/>
      <c r="OEK6" s="168"/>
      <c r="OEL6" s="168"/>
      <c r="OEM6" s="168"/>
      <c r="OEN6" s="168"/>
      <c r="OEO6" s="168"/>
      <c r="OEP6" s="168"/>
      <c r="OEQ6" s="168"/>
      <c r="OER6" s="168"/>
      <c r="OES6" s="168"/>
      <c r="OET6" s="168"/>
      <c r="OEU6" s="168"/>
      <c r="OEV6" s="168"/>
      <c r="OEW6" s="168"/>
      <c r="OEX6" s="168"/>
      <c r="OEY6" s="168"/>
      <c r="OEZ6" s="168"/>
      <c r="OFA6" s="168"/>
      <c r="OFB6" s="168"/>
      <c r="OFC6" s="168"/>
      <c r="OFD6" s="168"/>
      <c r="OFE6" s="168"/>
      <c r="OFF6" s="168"/>
      <c r="OFG6" s="168"/>
      <c r="OFH6" s="168"/>
      <c r="OFI6" s="168"/>
      <c r="OFJ6" s="168"/>
      <c r="OFK6" s="168"/>
      <c r="OFL6" s="168"/>
      <c r="OFM6" s="168"/>
      <c r="OFN6" s="168"/>
      <c r="OFO6" s="168"/>
      <c r="OFP6" s="168"/>
      <c r="OFQ6" s="168"/>
      <c r="OFR6" s="168"/>
      <c r="OFS6" s="168"/>
      <c r="OFT6" s="168"/>
      <c r="OFU6" s="168"/>
      <c r="OFV6" s="168"/>
      <c r="OFW6" s="168"/>
      <c r="OFX6" s="168"/>
      <c r="OFY6" s="168"/>
      <c r="OFZ6" s="168"/>
      <c r="OGA6" s="168"/>
      <c r="OGB6" s="168"/>
      <c r="OGC6" s="168"/>
      <c r="OGD6" s="168"/>
      <c r="OGE6" s="168"/>
      <c r="OGF6" s="168"/>
      <c r="OGG6" s="168"/>
      <c r="OGH6" s="168"/>
      <c r="OGI6" s="168"/>
      <c r="OGJ6" s="168"/>
      <c r="OGK6" s="168"/>
      <c r="OGL6" s="168"/>
      <c r="OGM6" s="168"/>
      <c r="OGN6" s="168"/>
      <c r="OGO6" s="168"/>
      <c r="OGP6" s="168"/>
      <c r="OGQ6" s="168"/>
      <c r="OGR6" s="168"/>
      <c r="OGS6" s="168"/>
      <c r="OGT6" s="168"/>
      <c r="OGU6" s="168"/>
      <c r="OGV6" s="168"/>
      <c r="OGW6" s="168"/>
      <c r="OGX6" s="168"/>
      <c r="OGY6" s="168"/>
      <c r="OGZ6" s="168"/>
      <c r="OHA6" s="168"/>
      <c r="OHB6" s="168"/>
      <c r="OHC6" s="168"/>
      <c r="OHD6" s="168"/>
      <c r="OHE6" s="168"/>
      <c r="OHF6" s="168"/>
      <c r="OHG6" s="168"/>
      <c r="OHH6" s="168"/>
      <c r="OHI6" s="168"/>
      <c r="OHJ6" s="168"/>
      <c r="OHK6" s="168"/>
      <c r="OHL6" s="168"/>
      <c r="OHM6" s="168"/>
      <c r="OHN6" s="168"/>
      <c r="OHO6" s="168"/>
      <c r="OHP6" s="168"/>
      <c r="OHQ6" s="168"/>
      <c r="OHR6" s="168"/>
      <c r="OHS6" s="168"/>
      <c r="OHT6" s="168"/>
      <c r="OHU6" s="168"/>
      <c r="OHV6" s="168"/>
      <c r="OHW6" s="168"/>
      <c r="OHX6" s="168"/>
      <c r="OHY6" s="168"/>
      <c r="OHZ6" s="168"/>
      <c r="OIA6" s="168"/>
      <c r="OIB6" s="168"/>
      <c r="OIC6" s="168"/>
      <c r="OID6" s="168"/>
      <c r="OIE6" s="168"/>
      <c r="OIF6" s="168"/>
      <c r="OIG6" s="168"/>
      <c r="OIH6" s="168"/>
      <c r="OII6" s="168"/>
      <c r="OIJ6" s="168"/>
      <c r="OIK6" s="168"/>
      <c r="OIL6" s="168"/>
      <c r="OIM6" s="168"/>
      <c r="OIN6" s="168"/>
      <c r="OIO6" s="168"/>
      <c r="OIP6" s="168"/>
      <c r="OIQ6" s="168"/>
      <c r="OIR6" s="168"/>
      <c r="OIS6" s="168"/>
      <c r="OIT6" s="168"/>
      <c r="OIU6" s="168"/>
      <c r="OIV6" s="168"/>
      <c r="OIW6" s="168"/>
      <c r="OIX6" s="168"/>
      <c r="OIY6" s="168"/>
      <c r="OIZ6" s="168"/>
      <c r="OJA6" s="168"/>
      <c r="OJB6" s="168"/>
      <c r="OJC6" s="168"/>
      <c r="OJD6" s="168"/>
      <c r="OJE6" s="168"/>
      <c r="OJF6" s="168"/>
      <c r="OJG6" s="168"/>
      <c r="OJH6" s="168"/>
      <c r="OJI6" s="168"/>
      <c r="OJJ6" s="168"/>
      <c r="OJK6" s="168"/>
      <c r="OJL6" s="168"/>
      <c r="OJM6" s="168"/>
      <c r="OJN6" s="168"/>
      <c r="OJO6" s="168"/>
      <c r="OJP6" s="168"/>
      <c r="OJQ6" s="168"/>
      <c r="OJR6" s="168"/>
      <c r="OJS6" s="168"/>
      <c r="OJT6" s="168"/>
      <c r="OJU6" s="168"/>
      <c r="OJV6" s="168"/>
      <c r="OJW6" s="168"/>
      <c r="OJX6" s="168"/>
      <c r="OJY6" s="168"/>
      <c r="OJZ6" s="168"/>
      <c r="OKA6" s="168"/>
      <c r="OKB6" s="168"/>
      <c r="OKC6" s="168"/>
      <c r="OKD6" s="168"/>
      <c r="OKE6" s="168"/>
      <c r="OKF6" s="168"/>
      <c r="OKG6" s="168"/>
      <c r="OKH6" s="168"/>
      <c r="OKI6" s="168"/>
      <c r="OKJ6" s="168"/>
      <c r="OKK6" s="168"/>
      <c r="OKL6" s="168"/>
      <c r="OKM6" s="168"/>
      <c r="OKN6" s="168"/>
      <c r="OKO6" s="168"/>
      <c r="OKP6" s="168"/>
      <c r="OKQ6" s="168"/>
      <c r="OKR6" s="168"/>
      <c r="OKS6" s="168"/>
      <c r="OKT6" s="168"/>
      <c r="OKU6" s="168"/>
      <c r="OKV6" s="168"/>
      <c r="OKW6" s="168"/>
      <c r="OKX6" s="168"/>
      <c r="OKY6" s="168"/>
      <c r="OKZ6" s="168"/>
      <c r="OLA6" s="168"/>
      <c r="OLB6" s="168"/>
      <c r="OLC6" s="168"/>
      <c r="OLD6" s="168"/>
      <c r="OLE6" s="168"/>
      <c r="OLF6" s="168"/>
      <c r="OLG6" s="168"/>
      <c r="OLH6" s="168"/>
      <c r="OLI6" s="168"/>
      <c r="OLJ6" s="168"/>
      <c r="OLK6" s="168"/>
      <c r="OLL6" s="168"/>
      <c r="OLM6" s="168"/>
      <c r="OLN6" s="168"/>
      <c r="OLO6" s="168"/>
      <c r="OLP6" s="168"/>
      <c r="OLQ6" s="168"/>
      <c r="OLR6" s="168"/>
      <c r="OLS6" s="168"/>
      <c r="OLT6" s="168"/>
      <c r="OLU6" s="168"/>
      <c r="OLV6" s="168"/>
      <c r="OLW6" s="168"/>
      <c r="OLX6" s="168"/>
      <c r="OLY6" s="168"/>
      <c r="OLZ6" s="168"/>
      <c r="OMA6" s="168"/>
      <c r="OMB6" s="168"/>
      <c r="OMC6" s="168"/>
      <c r="OMD6" s="168"/>
      <c r="OME6" s="168"/>
      <c r="OMF6" s="168"/>
      <c r="OMG6" s="168"/>
      <c r="OMH6" s="168"/>
      <c r="OMI6" s="168"/>
      <c r="OMJ6" s="168"/>
      <c r="OMK6" s="168"/>
      <c r="OML6" s="168"/>
      <c r="OMM6" s="168"/>
      <c r="OMN6" s="168"/>
      <c r="OMO6" s="168"/>
      <c r="OMP6" s="168"/>
      <c r="OMQ6" s="168"/>
      <c r="OMR6" s="168"/>
      <c r="OMS6" s="168"/>
      <c r="OMT6" s="168"/>
      <c r="OMU6" s="168"/>
      <c r="OMV6" s="168"/>
      <c r="OMW6" s="168"/>
      <c r="OMX6" s="168"/>
      <c r="OMY6" s="168"/>
      <c r="OMZ6" s="168"/>
      <c r="ONA6" s="168"/>
      <c r="ONB6" s="168"/>
      <c r="ONC6" s="168"/>
      <c r="OND6" s="168"/>
      <c r="ONE6" s="168"/>
      <c r="ONF6" s="168"/>
      <c r="ONG6" s="168"/>
      <c r="ONH6" s="168"/>
      <c r="ONI6" s="168"/>
      <c r="ONJ6" s="168"/>
      <c r="ONK6" s="168"/>
      <c r="ONL6" s="168"/>
      <c r="ONM6" s="168"/>
      <c r="ONN6" s="168"/>
      <c r="ONO6" s="168"/>
      <c r="ONP6" s="168"/>
      <c r="ONQ6" s="168"/>
      <c r="ONR6" s="168"/>
      <c r="ONS6" s="168"/>
      <c r="ONT6" s="168"/>
      <c r="ONU6" s="168"/>
      <c r="ONV6" s="168"/>
      <c r="ONW6" s="168"/>
      <c r="ONX6" s="168"/>
      <c r="ONY6" s="168"/>
      <c r="ONZ6" s="168"/>
      <c r="OOA6" s="168"/>
      <c r="OOB6" s="168"/>
      <c r="OOC6" s="168"/>
      <c r="OOD6" s="168"/>
      <c r="OOE6" s="168"/>
      <c r="OOF6" s="168"/>
      <c r="OOG6" s="168"/>
      <c r="OOH6" s="168"/>
      <c r="OOI6" s="168"/>
      <c r="OOJ6" s="168"/>
      <c r="OOK6" s="168"/>
      <c r="OOL6" s="168"/>
      <c r="OOM6" s="168"/>
      <c r="OON6" s="168"/>
      <c r="OOO6" s="168"/>
      <c r="OOP6" s="168"/>
      <c r="OOQ6" s="168"/>
      <c r="OOR6" s="168"/>
      <c r="OOS6" s="168"/>
      <c r="OOT6" s="168"/>
      <c r="OOU6" s="168"/>
      <c r="OOV6" s="168"/>
      <c r="OOW6" s="168"/>
      <c r="OOX6" s="168"/>
      <c r="OOY6" s="168"/>
      <c r="OOZ6" s="168"/>
      <c r="OPA6" s="168"/>
      <c r="OPB6" s="168"/>
      <c r="OPC6" s="168"/>
      <c r="OPD6" s="168"/>
      <c r="OPE6" s="168"/>
      <c r="OPF6" s="168"/>
      <c r="OPG6" s="168"/>
      <c r="OPH6" s="168"/>
      <c r="OPI6" s="168"/>
      <c r="OPJ6" s="168"/>
      <c r="OPK6" s="168"/>
      <c r="OPL6" s="168"/>
      <c r="OPM6" s="168"/>
      <c r="OPN6" s="168"/>
      <c r="OPO6" s="168"/>
      <c r="OPP6" s="168"/>
      <c r="OPQ6" s="168"/>
      <c r="OPR6" s="168"/>
      <c r="OPS6" s="168"/>
      <c r="OPT6" s="168"/>
      <c r="OPU6" s="168"/>
      <c r="OPV6" s="168"/>
      <c r="OPW6" s="168"/>
      <c r="OPX6" s="168"/>
      <c r="OPY6" s="168"/>
      <c r="OPZ6" s="168"/>
      <c r="OQA6" s="168"/>
      <c r="OQB6" s="168"/>
      <c r="OQC6" s="168"/>
      <c r="OQD6" s="168"/>
      <c r="OQE6" s="168"/>
      <c r="OQF6" s="168"/>
      <c r="OQG6" s="168"/>
      <c r="OQH6" s="168"/>
      <c r="OQI6" s="168"/>
      <c r="OQJ6" s="168"/>
      <c r="OQK6" s="168"/>
      <c r="OQL6" s="168"/>
      <c r="OQM6" s="168"/>
      <c r="OQN6" s="168"/>
      <c r="OQO6" s="168"/>
      <c r="OQP6" s="168"/>
      <c r="OQQ6" s="168"/>
      <c r="OQR6" s="168"/>
      <c r="OQS6" s="168"/>
      <c r="OQT6" s="168"/>
      <c r="OQU6" s="168"/>
      <c r="OQV6" s="168"/>
      <c r="OQW6" s="168"/>
      <c r="OQX6" s="168"/>
      <c r="OQY6" s="168"/>
      <c r="OQZ6" s="168"/>
      <c r="ORA6" s="168"/>
      <c r="ORB6" s="168"/>
      <c r="ORC6" s="168"/>
      <c r="ORD6" s="168"/>
      <c r="ORE6" s="168"/>
      <c r="ORF6" s="168"/>
      <c r="ORG6" s="168"/>
      <c r="ORH6" s="168"/>
      <c r="ORI6" s="168"/>
      <c r="ORJ6" s="168"/>
      <c r="ORK6" s="168"/>
      <c r="ORL6" s="168"/>
      <c r="ORM6" s="168"/>
      <c r="ORN6" s="168"/>
      <c r="ORO6" s="168"/>
      <c r="ORP6" s="168"/>
      <c r="ORQ6" s="168"/>
      <c r="ORR6" s="168"/>
      <c r="ORS6" s="168"/>
      <c r="ORT6" s="168"/>
      <c r="ORU6" s="168"/>
      <c r="ORV6" s="168"/>
      <c r="ORW6" s="168"/>
      <c r="ORX6" s="168"/>
      <c r="ORY6" s="168"/>
      <c r="ORZ6" s="168"/>
      <c r="OSA6" s="168"/>
      <c r="OSB6" s="168"/>
      <c r="OSC6" s="168"/>
      <c r="OSD6" s="168"/>
      <c r="OSE6" s="168"/>
      <c r="OSF6" s="168"/>
      <c r="OSG6" s="168"/>
      <c r="OSH6" s="168"/>
      <c r="OSI6" s="168"/>
      <c r="OSJ6" s="168"/>
      <c r="OSK6" s="168"/>
      <c r="OSL6" s="168"/>
      <c r="OSM6" s="168"/>
      <c r="OSN6" s="168"/>
      <c r="OSO6" s="168"/>
      <c r="OSP6" s="168"/>
      <c r="OSQ6" s="168"/>
      <c r="OSR6" s="168"/>
      <c r="OSS6" s="168"/>
      <c r="OST6" s="168"/>
      <c r="OSU6" s="168"/>
      <c r="OSV6" s="168"/>
      <c r="OSW6" s="168"/>
      <c r="OSX6" s="168"/>
      <c r="OSY6" s="168"/>
      <c r="OSZ6" s="168"/>
      <c r="OTA6" s="168"/>
      <c r="OTB6" s="168"/>
      <c r="OTC6" s="168"/>
      <c r="OTD6" s="168"/>
      <c r="OTE6" s="168"/>
      <c r="OTF6" s="168"/>
      <c r="OTG6" s="168"/>
      <c r="OTH6" s="168"/>
      <c r="OTI6" s="168"/>
      <c r="OTJ6" s="168"/>
      <c r="OTK6" s="168"/>
      <c r="OTL6" s="168"/>
      <c r="OTM6" s="168"/>
      <c r="OTN6" s="168"/>
      <c r="OTO6" s="168"/>
      <c r="OTP6" s="168"/>
      <c r="OTQ6" s="168"/>
      <c r="OTR6" s="168"/>
      <c r="OTS6" s="168"/>
      <c r="OTT6" s="168"/>
      <c r="OTU6" s="168"/>
      <c r="OTV6" s="168"/>
      <c r="OTW6" s="168"/>
      <c r="OTX6" s="168"/>
      <c r="OTY6" s="168"/>
      <c r="OTZ6" s="168"/>
      <c r="OUA6" s="168"/>
      <c r="OUB6" s="168"/>
      <c r="OUC6" s="168"/>
      <c r="OUD6" s="168"/>
      <c r="OUE6" s="168"/>
      <c r="OUF6" s="168"/>
      <c r="OUG6" s="168"/>
      <c r="OUH6" s="168"/>
      <c r="OUI6" s="168"/>
      <c r="OUJ6" s="168"/>
      <c r="OUK6" s="168"/>
      <c r="OUL6" s="168"/>
      <c r="OUM6" s="168"/>
      <c r="OUN6" s="168"/>
      <c r="OUO6" s="168"/>
      <c r="OUP6" s="168"/>
      <c r="OUQ6" s="168"/>
      <c r="OUR6" s="168"/>
      <c r="OUS6" s="168"/>
      <c r="OUT6" s="168"/>
      <c r="OUU6" s="168"/>
      <c r="OUV6" s="168"/>
      <c r="OUW6" s="168"/>
      <c r="OUX6" s="168"/>
      <c r="OUY6" s="168"/>
      <c r="OUZ6" s="168"/>
      <c r="OVA6" s="168"/>
      <c r="OVB6" s="168"/>
      <c r="OVC6" s="168"/>
      <c r="OVD6" s="168"/>
      <c r="OVE6" s="168"/>
      <c r="OVF6" s="168"/>
      <c r="OVG6" s="168"/>
      <c r="OVH6" s="168"/>
      <c r="OVI6" s="168"/>
      <c r="OVJ6" s="168"/>
      <c r="OVK6" s="168"/>
      <c r="OVL6" s="168"/>
      <c r="OVM6" s="168"/>
      <c r="OVN6" s="168"/>
      <c r="OVO6" s="168"/>
      <c r="OVP6" s="168"/>
      <c r="OVQ6" s="168"/>
      <c r="OVR6" s="168"/>
      <c r="OVS6" s="168"/>
      <c r="OVT6" s="168"/>
      <c r="OVU6" s="168"/>
      <c r="OVV6" s="168"/>
      <c r="OVW6" s="168"/>
      <c r="OVX6" s="168"/>
      <c r="OVY6" s="168"/>
      <c r="OVZ6" s="168"/>
      <c r="OWA6" s="168"/>
      <c r="OWB6" s="168"/>
      <c r="OWC6" s="168"/>
      <c r="OWD6" s="168"/>
      <c r="OWE6" s="168"/>
      <c r="OWF6" s="168"/>
      <c r="OWG6" s="168"/>
      <c r="OWH6" s="168"/>
      <c r="OWI6" s="168"/>
      <c r="OWJ6" s="168"/>
      <c r="OWK6" s="168"/>
      <c r="OWL6" s="168"/>
      <c r="OWM6" s="168"/>
      <c r="OWN6" s="168"/>
      <c r="OWO6" s="168"/>
      <c r="OWP6" s="168"/>
      <c r="OWQ6" s="168"/>
      <c r="OWR6" s="168"/>
      <c r="OWS6" s="168"/>
      <c r="OWT6" s="168"/>
      <c r="OWU6" s="168"/>
      <c r="OWV6" s="168"/>
      <c r="OWW6" s="168"/>
      <c r="OWX6" s="168"/>
      <c r="OWY6" s="168"/>
      <c r="OWZ6" s="168"/>
      <c r="OXA6" s="168"/>
      <c r="OXB6" s="168"/>
      <c r="OXC6" s="168"/>
      <c r="OXD6" s="168"/>
      <c r="OXE6" s="168"/>
      <c r="OXF6" s="168"/>
      <c r="OXG6" s="168"/>
      <c r="OXH6" s="168"/>
      <c r="OXI6" s="168"/>
      <c r="OXJ6" s="168"/>
      <c r="OXK6" s="168"/>
      <c r="OXL6" s="168"/>
      <c r="OXM6" s="168"/>
      <c r="OXN6" s="168"/>
      <c r="OXO6" s="168"/>
      <c r="OXP6" s="168"/>
      <c r="OXQ6" s="168"/>
      <c r="OXR6" s="168"/>
      <c r="OXS6" s="168"/>
      <c r="OXT6" s="168"/>
      <c r="OXU6" s="168"/>
      <c r="OXV6" s="168"/>
      <c r="OXW6" s="168"/>
      <c r="OXX6" s="168"/>
      <c r="OXY6" s="168"/>
      <c r="OXZ6" s="168"/>
      <c r="OYA6" s="168"/>
      <c r="OYB6" s="168"/>
      <c r="OYC6" s="168"/>
      <c r="OYD6" s="168"/>
      <c r="OYE6" s="168"/>
      <c r="OYF6" s="168"/>
      <c r="OYG6" s="168"/>
      <c r="OYH6" s="168"/>
      <c r="OYI6" s="168"/>
      <c r="OYJ6" s="168"/>
      <c r="OYK6" s="168"/>
      <c r="OYL6" s="168"/>
      <c r="OYM6" s="168"/>
      <c r="OYN6" s="168"/>
      <c r="OYO6" s="168"/>
      <c r="OYP6" s="168"/>
      <c r="OYQ6" s="168"/>
      <c r="OYR6" s="168"/>
      <c r="OYS6" s="168"/>
      <c r="OYT6" s="168"/>
      <c r="OYU6" s="168"/>
      <c r="OYV6" s="168"/>
      <c r="OYW6" s="168"/>
      <c r="OYX6" s="168"/>
      <c r="OYY6" s="168"/>
      <c r="OYZ6" s="168"/>
      <c r="OZA6" s="168"/>
      <c r="OZB6" s="168"/>
      <c r="OZC6" s="168"/>
      <c r="OZD6" s="168"/>
      <c r="OZE6" s="168"/>
      <c r="OZF6" s="168"/>
      <c r="OZG6" s="168"/>
      <c r="OZH6" s="168"/>
      <c r="OZI6" s="168"/>
      <c r="OZJ6" s="168"/>
      <c r="OZK6" s="168"/>
      <c r="OZL6" s="168"/>
      <c r="OZM6" s="168"/>
      <c r="OZN6" s="168"/>
      <c r="OZO6" s="168"/>
      <c r="OZP6" s="168"/>
      <c r="OZQ6" s="168"/>
      <c r="OZR6" s="168"/>
      <c r="OZS6" s="168"/>
      <c r="OZT6" s="168"/>
      <c r="OZU6" s="168"/>
      <c r="OZV6" s="168"/>
      <c r="OZW6" s="168"/>
      <c r="OZX6" s="168"/>
      <c r="OZY6" s="168"/>
      <c r="OZZ6" s="168"/>
      <c r="PAA6" s="168"/>
      <c r="PAB6" s="168"/>
      <c r="PAC6" s="168"/>
      <c r="PAD6" s="168"/>
      <c r="PAE6" s="168"/>
      <c r="PAF6" s="168"/>
      <c r="PAG6" s="168"/>
      <c r="PAH6" s="168"/>
      <c r="PAI6" s="168"/>
      <c r="PAJ6" s="168"/>
      <c r="PAK6" s="168"/>
      <c r="PAL6" s="168"/>
      <c r="PAM6" s="168"/>
      <c r="PAN6" s="168"/>
      <c r="PAO6" s="168"/>
      <c r="PAP6" s="168"/>
      <c r="PAQ6" s="168"/>
      <c r="PAR6" s="168"/>
      <c r="PAS6" s="168"/>
      <c r="PAT6" s="168"/>
      <c r="PAU6" s="168"/>
      <c r="PAV6" s="168"/>
      <c r="PAW6" s="168"/>
      <c r="PAX6" s="168"/>
      <c r="PAY6" s="168"/>
      <c r="PAZ6" s="168"/>
      <c r="PBA6" s="168"/>
      <c r="PBB6" s="168"/>
      <c r="PBC6" s="168"/>
      <c r="PBD6" s="168"/>
      <c r="PBE6" s="168"/>
      <c r="PBF6" s="168"/>
      <c r="PBG6" s="168"/>
      <c r="PBH6" s="168"/>
      <c r="PBI6" s="168"/>
      <c r="PBJ6" s="168"/>
      <c r="PBK6" s="168"/>
      <c r="PBL6" s="168"/>
      <c r="PBM6" s="168"/>
      <c r="PBN6" s="168"/>
      <c r="PBO6" s="168"/>
      <c r="PBP6" s="168"/>
      <c r="PBQ6" s="168"/>
      <c r="PBR6" s="168"/>
      <c r="PBS6" s="168"/>
      <c r="PBT6" s="168"/>
      <c r="PBU6" s="168"/>
      <c r="PBV6" s="168"/>
      <c r="PBW6" s="168"/>
      <c r="PBX6" s="168"/>
      <c r="PBY6" s="168"/>
      <c r="PBZ6" s="168"/>
      <c r="PCA6" s="168"/>
      <c r="PCB6" s="168"/>
      <c r="PCC6" s="168"/>
      <c r="PCD6" s="168"/>
      <c r="PCE6" s="168"/>
      <c r="PCF6" s="168"/>
      <c r="PCG6" s="168"/>
      <c r="PCH6" s="168"/>
      <c r="PCI6" s="168"/>
      <c r="PCJ6" s="168"/>
      <c r="PCK6" s="168"/>
      <c r="PCL6" s="168"/>
      <c r="PCM6" s="168"/>
      <c r="PCN6" s="168"/>
      <c r="PCO6" s="168"/>
      <c r="PCP6" s="168"/>
      <c r="PCQ6" s="168"/>
      <c r="PCR6" s="168"/>
      <c r="PCS6" s="168"/>
      <c r="PCT6" s="168"/>
      <c r="PCU6" s="168"/>
      <c r="PCV6" s="168"/>
      <c r="PCW6" s="168"/>
      <c r="PCX6" s="168"/>
      <c r="PCY6" s="168"/>
      <c r="PCZ6" s="168"/>
      <c r="PDA6" s="168"/>
      <c r="PDB6" s="168"/>
      <c r="PDC6" s="168"/>
      <c r="PDD6" s="168"/>
      <c r="PDE6" s="168"/>
      <c r="PDF6" s="168"/>
      <c r="PDG6" s="168"/>
      <c r="PDH6" s="168"/>
      <c r="PDI6" s="168"/>
      <c r="PDJ6" s="168"/>
      <c r="PDK6" s="168"/>
      <c r="PDL6" s="168"/>
      <c r="PDM6" s="168"/>
      <c r="PDN6" s="168"/>
      <c r="PDO6" s="168"/>
      <c r="PDP6" s="168"/>
      <c r="PDQ6" s="168"/>
      <c r="PDR6" s="168"/>
      <c r="PDS6" s="168"/>
      <c r="PDT6" s="168"/>
      <c r="PDU6" s="168"/>
      <c r="PDV6" s="168"/>
      <c r="PDW6" s="168"/>
      <c r="PDX6" s="168"/>
      <c r="PDY6" s="168"/>
      <c r="PDZ6" s="168"/>
      <c r="PEA6" s="168"/>
      <c r="PEB6" s="168"/>
      <c r="PEC6" s="168"/>
      <c r="PED6" s="168"/>
      <c r="PEE6" s="168"/>
      <c r="PEF6" s="168"/>
      <c r="PEG6" s="168"/>
      <c r="PEH6" s="168"/>
      <c r="PEI6" s="168"/>
      <c r="PEJ6" s="168"/>
      <c r="PEK6" s="168"/>
      <c r="PEL6" s="168"/>
      <c r="PEM6" s="168"/>
      <c r="PEN6" s="168"/>
      <c r="PEO6" s="168"/>
      <c r="PEP6" s="168"/>
      <c r="PEQ6" s="168"/>
      <c r="PER6" s="168"/>
      <c r="PES6" s="168"/>
      <c r="PET6" s="168"/>
      <c r="PEU6" s="168"/>
      <c r="PEV6" s="168"/>
      <c r="PEW6" s="168"/>
      <c r="PEX6" s="168"/>
      <c r="PEY6" s="168"/>
      <c r="PEZ6" s="168"/>
      <c r="PFA6" s="168"/>
      <c r="PFB6" s="168"/>
      <c r="PFC6" s="168"/>
      <c r="PFD6" s="168"/>
      <c r="PFE6" s="168"/>
      <c r="PFF6" s="168"/>
      <c r="PFG6" s="168"/>
      <c r="PFH6" s="168"/>
      <c r="PFI6" s="168"/>
      <c r="PFJ6" s="168"/>
      <c r="PFK6" s="168"/>
      <c r="PFL6" s="168"/>
      <c r="PFM6" s="168"/>
      <c r="PFN6" s="168"/>
      <c r="PFO6" s="168"/>
      <c r="PFP6" s="168"/>
      <c r="PFQ6" s="168"/>
      <c r="PFR6" s="168"/>
      <c r="PFS6" s="168"/>
      <c r="PFT6" s="168"/>
      <c r="PFU6" s="168"/>
      <c r="PFV6" s="168"/>
      <c r="PFW6" s="168"/>
      <c r="PFX6" s="168"/>
      <c r="PFY6" s="168"/>
      <c r="PFZ6" s="168"/>
      <c r="PGA6" s="168"/>
      <c r="PGB6" s="168"/>
      <c r="PGC6" s="168"/>
      <c r="PGD6" s="168"/>
      <c r="PGE6" s="168"/>
      <c r="PGF6" s="168"/>
      <c r="PGG6" s="168"/>
      <c r="PGH6" s="168"/>
      <c r="PGI6" s="168"/>
      <c r="PGJ6" s="168"/>
      <c r="PGK6" s="168"/>
      <c r="PGL6" s="168"/>
      <c r="PGM6" s="168"/>
      <c r="PGN6" s="168"/>
      <c r="PGO6" s="168"/>
      <c r="PGP6" s="168"/>
      <c r="PGQ6" s="168"/>
      <c r="PGR6" s="168"/>
      <c r="PGS6" s="168"/>
      <c r="PGT6" s="168"/>
      <c r="PGU6" s="168"/>
      <c r="PGV6" s="168"/>
      <c r="PGW6" s="168"/>
      <c r="PGX6" s="168"/>
      <c r="PGY6" s="168"/>
      <c r="PGZ6" s="168"/>
      <c r="PHA6" s="168"/>
      <c r="PHB6" s="168"/>
      <c r="PHC6" s="168"/>
      <c r="PHD6" s="168"/>
      <c r="PHE6" s="168"/>
      <c r="PHF6" s="168"/>
      <c r="PHG6" s="168"/>
      <c r="PHH6" s="168"/>
      <c r="PHI6" s="168"/>
      <c r="PHJ6" s="168"/>
      <c r="PHK6" s="168"/>
      <c r="PHL6" s="168"/>
      <c r="PHM6" s="168"/>
      <c r="PHN6" s="168"/>
      <c r="PHO6" s="168"/>
      <c r="PHP6" s="168"/>
      <c r="PHQ6" s="168"/>
      <c r="PHR6" s="168"/>
      <c r="PHS6" s="168"/>
      <c r="PHT6" s="168"/>
      <c r="PHU6" s="168"/>
      <c r="PHV6" s="168"/>
      <c r="PHW6" s="168"/>
      <c r="PHX6" s="168"/>
      <c r="PHY6" s="168"/>
      <c r="PHZ6" s="168"/>
      <c r="PIA6" s="168"/>
      <c r="PIB6" s="168"/>
      <c r="PIC6" s="168"/>
      <c r="PID6" s="168"/>
      <c r="PIE6" s="168"/>
      <c r="PIF6" s="168"/>
      <c r="PIG6" s="168"/>
      <c r="PIH6" s="168"/>
      <c r="PII6" s="168"/>
      <c r="PIJ6" s="168"/>
      <c r="PIK6" s="168"/>
      <c r="PIL6" s="168"/>
      <c r="PIM6" s="168"/>
      <c r="PIN6" s="168"/>
      <c r="PIO6" s="168"/>
      <c r="PIP6" s="168"/>
      <c r="PIQ6" s="168"/>
      <c r="PIR6" s="168"/>
      <c r="PIS6" s="168"/>
      <c r="PIT6" s="168"/>
      <c r="PIU6" s="168"/>
      <c r="PIV6" s="168"/>
      <c r="PIW6" s="168"/>
      <c r="PIX6" s="168"/>
      <c r="PIY6" s="168"/>
      <c r="PIZ6" s="168"/>
      <c r="PJA6" s="168"/>
      <c r="PJB6" s="168"/>
      <c r="PJC6" s="168"/>
      <c r="PJD6" s="168"/>
      <c r="PJE6" s="168"/>
      <c r="PJF6" s="168"/>
      <c r="PJG6" s="168"/>
      <c r="PJH6" s="168"/>
      <c r="PJI6" s="168"/>
      <c r="PJJ6" s="168"/>
      <c r="PJK6" s="168"/>
      <c r="PJL6" s="168"/>
      <c r="PJM6" s="168"/>
      <c r="PJN6" s="168"/>
      <c r="PJO6" s="168"/>
      <c r="PJP6" s="168"/>
      <c r="PJQ6" s="168"/>
      <c r="PJR6" s="168"/>
      <c r="PJS6" s="168"/>
      <c r="PJT6" s="168"/>
      <c r="PJU6" s="168"/>
      <c r="PJV6" s="168"/>
      <c r="PJW6" s="168"/>
      <c r="PJX6" s="168"/>
      <c r="PJY6" s="168"/>
      <c r="PJZ6" s="168"/>
      <c r="PKA6" s="168"/>
      <c r="PKB6" s="168"/>
      <c r="PKC6" s="168"/>
      <c r="PKD6" s="168"/>
      <c r="PKE6" s="168"/>
      <c r="PKF6" s="168"/>
      <c r="PKG6" s="168"/>
      <c r="PKH6" s="168"/>
      <c r="PKI6" s="168"/>
      <c r="PKJ6" s="168"/>
      <c r="PKK6" s="168"/>
      <c r="PKL6" s="168"/>
      <c r="PKM6" s="168"/>
      <c r="PKN6" s="168"/>
      <c r="PKO6" s="168"/>
      <c r="PKP6" s="168"/>
      <c r="PKQ6" s="168"/>
      <c r="PKR6" s="168"/>
      <c r="PKS6" s="168"/>
      <c r="PKT6" s="168"/>
      <c r="PKU6" s="168"/>
      <c r="PKV6" s="168"/>
      <c r="PKW6" s="168"/>
      <c r="PKX6" s="168"/>
      <c r="PKY6" s="168"/>
      <c r="PKZ6" s="168"/>
      <c r="PLA6" s="168"/>
      <c r="PLB6" s="168"/>
      <c r="PLC6" s="168"/>
      <c r="PLD6" s="168"/>
      <c r="PLE6" s="168"/>
      <c r="PLF6" s="168"/>
      <c r="PLG6" s="168"/>
      <c r="PLH6" s="168"/>
      <c r="PLI6" s="168"/>
      <c r="PLJ6" s="168"/>
      <c r="PLK6" s="168"/>
      <c r="PLL6" s="168"/>
      <c r="PLM6" s="168"/>
      <c r="PLN6" s="168"/>
      <c r="PLO6" s="168"/>
      <c r="PLP6" s="168"/>
      <c r="PLQ6" s="168"/>
      <c r="PLR6" s="168"/>
      <c r="PLS6" s="168"/>
      <c r="PLT6" s="168"/>
      <c r="PLU6" s="168"/>
      <c r="PLV6" s="168"/>
      <c r="PLW6" s="168"/>
      <c r="PLX6" s="168"/>
      <c r="PLY6" s="168"/>
      <c r="PLZ6" s="168"/>
      <c r="PMA6" s="168"/>
      <c r="PMB6" s="168"/>
      <c r="PMC6" s="168"/>
      <c r="PMD6" s="168"/>
      <c r="PME6" s="168"/>
      <c r="PMF6" s="168"/>
      <c r="PMG6" s="168"/>
      <c r="PMH6" s="168"/>
      <c r="PMI6" s="168"/>
      <c r="PMJ6" s="168"/>
      <c r="PMK6" s="168"/>
      <c r="PML6" s="168"/>
      <c r="PMM6" s="168"/>
      <c r="PMN6" s="168"/>
      <c r="PMO6" s="168"/>
      <c r="PMP6" s="168"/>
      <c r="PMQ6" s="168"/>
      <c r="PMR6" s="168"/>
      <c r="PMS6" s="168"/>
      <c r="PMT6" s="168"/>
      <c r="PMU6" s="168"/>
      <c r="PMV6" s="168"/>
      <c r="PMW6" s="168"/>
      <c r="PMX6" s="168"/>
      <c r="PMY6" s="168"/>
      <c r="PMZ6" s="168"/>
      <c r="PNA6" s="168"/>
      <c r="PNB6" s="168"/>
      <c r="PNC6" s="168"/>
      <c r="PND6" s="168"/>
      <c r="PNE6" s="168"/>
      <c r="PNF6" s="168"/>
      <c r="PNG6" s="168"/>
      <c r="PNH6" s="168"/>
      <c r="PNI6" s="168"/>
      <c r="PNJ6" s="168"/>
      <c r="PNK6" s="168"/>
      <c r="PNL6" s="168"/>
      <c r="PNM6" s="168"/>
      <c r="PNN6" s="168"/>
      <c r="PNO6" s="168"/>
      <c r="PNP6" s="168"/>
      <c r="PNQ6" s="168"/>
      <c r="PNR6" s="168"/>
      <c r="PNS6" s="168"/>
      <c r="PNT6" s="168"/>
      <c r="PNU6" s="168"/>
      <c r="PNV6" s="168"/>
      <c r="PNW6" s="168"/>
      <c r="PNX6" s="168"/>
      <c r="PNY6" s="168"/>
      <c r="PNZ6" s="168"/>
      <c r="POA6" s="168"/>
      <c r="POB6" s="168"/>
      <c r="POC6" s="168"/>
      <c r="POD6" s="168"/>
      <c r="POE6" s="168"/>
      <c r="POF6" s="168"/>
      <c r="POG6" s="168"/>
      <c r="POH6" s="168"/>
      <c r="POI6" s="168"/>
      <c r="POJ6" s="168"/>
      <c r="POK6" s="168"/>
      <c r="POL6" s="168"/>
      <c r="POM6" s="168"/>
      <c r="PON6" s="168"/>
      <c r="POO6" s="168"/>
      <c r="POP6" s="168"/>
      <c r="POQ6" s="168"/>
      <c r="POR6" s="168"/>
      <c r="POS6" s="168"/>
      <c r="POT6" s="168"/>
      <c r="POU6" s="168"/>
      <c r="POV6" s="168"/>
      <c r="POW6" s="168"/>
      <c r="POX6" s="168"/>
      <c r="POY6" s="168"/>
      <c r="POZ6" s="168"/>
      <c r="PPA6" s="168"/>
      <c r="PPB6" s="168"/>
      <c r="PPC6" s="168"/>
      <c r="PPD6" s="168"/>
      <c r="PPE6" s="168"/>
      <c r="PPF6" s="168"/>
      <c r="PPG6" s="168"/>
      <c r="PPH6" s="168"/>
      <c r="PPI6" s="168"/>
      <c r="PPJ6" s="168"/>
      <c r="PPK6" s="168"/>
      <c r="PPL6" s="168"/>
      <c r="PPM6" s="168"/>
      <c r="PPN6" s="168"/>
      <c r="PPO6" s="168"/>
      <c r="PPP6" s="168"/>
      <c r="PPQ6" s="168"/>
      <c r="PPR6" s="168"/>
      <c r="PPS6" s="168"/>
      <c r="PPT6" s="168"/>
      <c r="PPU6" s="168"/>
      <c r="PPV6" s="168"/>
      <c r="PPW6" s="168"/>
      <c r="PPX6" s="168"/>
      <c r="PPY6" s="168"/>
      <c r="PPZ6" s="168"/>
      <c r="PQA6" s="168"/>
      <c r="PQB6" s="168"/>
      <c r="PQC6" s="168"/>
      <c r="PQD6" s="168"/>
      <c r="PQE6" s="168"/>
      <c r="PQF6" s="168"/>
      <c r="PQG6" s="168"/>
      <c r="PQH6" s="168"/>
      <c r="PQI6" s="168"/>
      <c r="PQJ6" s="168"/>
      <c r="PQK6" s="168"/>
      <c r="PQL6" s="168"/>
      <c r="PQM6" s="168"/>
      <c r="PQN6" s="168"/>
      <c r="PQO6" s="168"/>
      <c r="PQP6" s="168"/>
      <c r="PQQ6" s="168"/>
      <c r="PQR6" s="168"/>
      <c r="PQS6" s="168"/>
      <c r="PQT6" s="168"/>
      <c r="PQU6" s="168"/>
      <c r="PQV6" s="168"/>
      <c r="PQW6" s="168"/>
      <c r="PQX6" s="168"/>
      <c r="PQY6" s="168"/>
      <c r="PQZ6" s="168"/>
      <c r="PRA6" s="168"/>
      <c r="PRB6" s="168"/>
      <c r="PRC6" s="168"/>
      <c r="PRD6" s="168"/>
      <c r="PRE6" s="168"/>
      <c r="PRF6" s="168"/>
      <c r="PRG6" s="168"/>
      <c r="PRH6" s="168"/>
      <c r="PRI6" s="168"/>
      <c r="PRJ6" s="168"/>
      <c r="PRK6" s="168"/>
      <c r="PRL6" s="168"/>
      <c r="PRM6" s="168"/>
      <c r="PRN6" s="168"/>
      <c r="PRO6" s="168"/>
      <c r="PRP6" s="168"/>
      <c r="PRQ6" s="168"/>
      <c r="PRR6" s="168"/>
      <c r="PRS6" s="168"/>
      <c r="PRT6" s="168"/>
      <c r="PRU6" s="168"/>
      <c r="PRV6" s="168"/>
      <c r="PRW6" s="168"/>
      <c r="PRX6" s="168"/>
      <c r="PRY6" s="168"/>
      <c r="PRZ6" s="168"/>
      <c r="PSA6" s="168"/>
      <c r="PSB6" s="168"/>
      <c r="PSC6" s="168"/>
      <c r="PSD6" s="168"/>
      <c r="PSE6" s="168"/>
      <c r="PSF6" s="168"/>
      <c r="PSG6" s="168"/>
      <c r="PSH6" s="168"/>
      <c r="PSI6" s="168"/>
      <c r="PSJ6" s="168"/>
      <c r="PSK6" s="168"/>
      <c r="PSL6" s="168"/>
      <c r="PSM6" s="168"/>
      <c r="PSN6" s="168"/>
      <c r="PSO6" s="168"/>
      <c r="PSP6" s="168"/>
      <c r="PSQ6" s="168"/>
      <c r="PSR6" s="168"/>
      <c r="PSS6" s="168"/>
      <c r="PST6" s="168"/>
      <c r="PSU6" s="168"/>
      <c r="PSV6" s="168"/>
      <c r="PSW6" s="168"/>
      <c r="PSX6" s="168"/>
      <c r="PSY6" s="168"/>
      <c r="PSZ6" s="168"/>
      <c r="PTA6" s="168"/>
      <c r="PTB6" s="168"/>
      <c r="PTC6" s="168"/>
      <c r="PTD6" s="168"/>
      <c r="PTE6" s="168"/>
      <c r="PTF6" s="168"/>
      <c r="PTG6" s="168"/>
      <c r="PTH6" s="168"/>
      <c r="PTI6" s="168"/>
      <c r="PTJ6" s="168"/>
      <c r="PTK6" s="168"/>
      <c r="PTL6" s="168"/>
      <c r="PTM6" s="168"/>
      <c r="PTN6" s="168"/>
      <c r="PTO6" s="168"/>
      <c r="PTP6" s="168"/>
      <c r="PTQ6" s="168"/>
      <c r="PTR6" s="168"/>
      <c r="PTS6" s="168"/>
      <c r="PTT6" s="168"/>
      <c r="PTU6" s="168"/>
      <c r="PTV6" s="168"/>
      <c r="PTW6" s="168"/>
      <c r="PTX6" s="168"/>
      <c r="PTY6" s="168"/>
      <c r="PTZ6" s="168"/>
      <c r="PUA6" s="168"/>
      <c r="PUB6" s="168"/>
      <c r="PUC6" s="168"/>
      <c r="PUD6" s="168"/>
      <c r="PUE6" s="168"/>
      <c r="PUF6" s="168"/>
      <c r="PUG6" s="168"/>
      <c r="PUH6" s="168"/>
      <c r="PUI6" s="168"/>
      <c r="PUJ6" s="168"/>
      <c r="PUK6" s="168"/>
      <c r="PUL6" s="168"/>
      <c r="PUM6" s="168"/>
      <c r="PUN6" s="168"/>
      <c r="PUO6" s="168"/>
      <c r="PUP6" s="168"/>
      <c r="PUQ6" s="168"/>
      <c r="PUR6" s="168"/>
      <c r="PUS6" s="168"/>
      <c r="PUT6" s="168"/>
      <c r="PUU6" s="168"/>
      <c r="PUV6" s="168"/>
      <c r="PUW6" s="168"/>
      <c r="PUX6" s="168"/>
      <c r="PUY6" s="168"/>
      <c r="PUZ6" s="168"/>
      <c r="PVA6" s="168"/>
      <c r="PVB6" s="168"/>
      <c r="PVC6" s="168"/>
      <c r="PVD6" s="168"/>
      <c r="PVE6" s="168"/>
      <c r="PVF6" s="168"/>
      <c r="PVG6" s="168"/>
      <c r="PVH6" s="168"/>
      <c r="PVI6" s="168"/>
      <c r="PVJ6" s="168"/>
      <c r="PVK6" s="168"/>
      <c r="PVL6" s="168"/>
      <c r="PVM6" s="168"/>
      <c r="PVN6" s="168"/>
      <c r="PVO6" s="168"/>
      <c r="PVP6" s="168"/>
      <c r="PVQ6" s="168"/>
      <c r="PVR6" s="168"/>
      <c r="PVS6" s="168"/>
      <c r="PVT6" s="168"/>
      <c r="PVU6" s="168"/>
      <c r="PVV6" s="168"/>
      <c r="PVW6" s="168"/>
      <c r="PVX6" s="168"/>
      <c r="PVY6" s="168"/>
      <c r="PVZ6" s="168"/>
      <c r="PWA6" s="168"/>
      <c r="PWB6" s="168"/>
      <c r="PWC6" s="168"/>
      <c r="PWD6" s="168"/>
      <c r="PWE6" s="168"/>
      <c r="PWF6" s="168"/>
      <c r="PWG6" s="168"/>
      <c r="PWH6" s="168"/>
      <c r="PWI6" s="168"/>
      <c r="PWJ6" s="168"/>
      <c r="PWK6" s="168"/>
      <c r="PWL6" s="168"/>
      <c r="PWM6" s="168"/>
      <c r="PWN6" s="168"/>
      <c r="PWO6" s="168"/>
      <c r="PWP6" s="168"/>
      <c r="PWQ6" s="168"/>
      <c r="PWR6" s="168"/>
      <c r="PWS6" s="168"/>
      <c r="PWT6" s="168"/>
      <c r="PWU6" s="168"/>
      <c r="PWV6" s="168"/>
      <c r="PWW6" s="168"/>
      <c r="PWX6" s="168"/>
      <c r="PWY6" s="168"/>
      <c r="PWZ6" s="168"/>
      <c r="PXA6" s="168"/>
      <c r="PXB6" s="168"/>
      <c r="PXC6" s="168"/>
      <c r="PXD6" s="168"/>
      <c r="PXE6" s="168"/>
      <c r="PXF6" s="168"/>
      <c r="PXG6" s="168"/>
      <c r="PXH6" s="168"/>
      <c r="PXI6" s="168"/>
      <c r="PXJ6" s="168"/>
      <c r="PXK6" s="168"/>
      <c r="PXL6" s="168"/>
      <c r="PXM6" s="168"/>
      <c r="PXN6" s="168"/>
      <c r="PXO6" s="168"/>
      <c r="PXP6" s="168"/>
      <c r="PXQ6" s="168"/>
      <c r="PXR6" s="168"/>
      <c r="PXS6" s="168"/>
      <c r="PXT6" s="168"/>
      <c r="PXU6" s="168"/>
      <c r="PXV6" s="168"/>
      <c r="PXW6" s="168"/>
      <c r="PXX6" s="168"/>
      <c r="PXY6" s="168"/>
      <c r="PXZ6" s="168"/>
      <c r="PYA6" s="168"/>
      <c r="PYB6" s="168"/>
      <c r="PYC6" s="168"/>
      <c r="PYD6" s="168"/>
      <c r="PYE6" s="168"/>
      <c r="PYF6" s="168"/>
      <c r="PYG6" s="168"/>
      <c r="PYH6" s="168"/>
      <c r="PYI6" s="168"/>
      <c r="PYJ6" s="168"/>
      <c r="PYK6" s="168"/>
      <c r="PYL6" s="168"/>
      <c r="PYM6" s="168"/>
      <c r="PYN6" s="168"/>
      <c r="PYO6" s="168"/>
      <c r="PYP6" s="168"/>
      <c r="PYQ6" s="168"/>
      <c r="PYR6" s="168"/>
      <c r="PYS6" s="168"/>
      <c r="PYT6" s="168"/>
      <c r="PYU6" s="168"/>
      <c r="PYV6" s="168"/>
      <c r="PYW6" s="168"/>
      <c r="PYX6" s="168"/>
      <c r="PYY6" s="168"/>
      <c r="PYZ6" s="168"/>
      <c r="PZA6" s="168"/>
      <c r="PZB6" s="168"/>
      <c r="PZC6" s="168"/>
      <c r="PZD6" s="168"/>
      <c r="PZE6" s="168"/>
      <c r="PZF6" s="168"/>
      <c r="PZG6" s="168"/>
      <c r="PZH6" s="168"/>
      <c r="PZI6" s="168"/>
      <c r="PZJ6" s="168"/>
      <c r="PZK6" s="168"/>
      <c r="PZL6" s="168"/>
      <c r="PZM6" s="168"/>
      <c r="PZN6" s="168"/>
      <c r="PZO6" s="168"/>
      <c r="PZP6" s="168"/>
      <c r="PZQ6" s="168"/>
      <c r="PZR6" s="168"/>
      <c r="PZS6" s="168"/>
      <c r="PZT6" s="168"/>
      <c r="PZU6" s="168"/>
      <c r="PZV6" s="168"/>
      <c r="PZW6" s="168"/>
      <c r="PZX6" s="168"/>
      <c r="PZY6" s="168"/>
      <c r="PZZ6" s="168"/>
      <c r="QAA6" s="168"/>
      <c r="QAB6" s="168"/>
      <c r="QAC6" s="168"/>
      <c r="QAD6" s="168"/>
      <c r="QAE6" s="168"/>
      <c r="QAF6" s="168"/>
      <c r="QAG6" s="168"/>
      <c r="QAH6" s="168"/>
      <c r="QAI6" s="168"/>
      <c r="QAJ6" s="168"/>
      <c r="QAK6" s="168"/>
      <c r="QAL6" s="168"/>
      <c r="QAM6" s="168"/>
      <c r="QAN6" s="168"/>
      <c r="QAO6" s="168"/>
      <c r="QAP6" s="168"/>
      <c r="QAQ6" s="168"/>
      <c r="QAR6" s="168"/>
      <c r="QAS6" s="168"/>
      <c r="QAT6" s="168"/>
      <c r="QAU6" s="168"/>
      <c r="QAV6" s="168"/>
      <c r="QAW6" s="168"/>
      <c r="QAX6" s="168"/>
      <c r="QAY6" s="168"/>
      <c r="QAZ6" s="168"/>
      <c r="QBA6" s="168"/>
      <c r="QBB6" s="168"/>
      <c r="QBC6" s="168"/>
      <c r="QBD6" s="168"/>
      <c r="QBE6" s="168"/>
      <c r="QBF6" s="168"/>
      <c r="QBG6" s="168"/>
      <c r="QBH6" s="168"/>
      <c r="QBI6" s="168"/>
      <c r="QBJ6" s="168"/>
      <c r="QBK6" s="168"/>
      <c r="QBL6" s="168"/>
      <c r="QBM6" s="168"/>
      <c r="QBN6" s="168"/>
      <c r="QBO6" s="168"/>
      <c r="QBP6" s="168"/>
      <c r="QBQ6" s="168"/>
      <c r="QBR6" s="168"/>
      <c r="QBS6" s="168"/>
      <c r="QBT6" s="168"/>
      <c r="QBU6" s="168"/>
      <c r="QBV6" s="168"/>
      <c r="QBW6" s="168"/>
      <c r="QBX6" s="168"/>
      <c r="QBY6" s="168"/>
      <c r="QBZ6" s="168"/>
      <c r="QCA6" s="168"/>
      <c r="QCB6" s="168"/>
      <c r="QCC6" s="168"/>
      <c r="QCD6" s="168"/>
      <c r="QCE6" s="168"/>
      <c r="QCF6" s="168"/>
      <c r="QCG6" s="168"/>
      <c r="QCH6" s="168"/>
      <c r="QCI6" s="168"/>
      <c r="QCJ6" s="168"/>
      <c r="QCK6" s="168"/>
      <c r="QCL6" s="168"/>
      <c r="QCM6" s="168"/>
      <c r="QCN6" s="168"/>
      <c r="QCO6" s="168"/>
      <c r="QCP6" s="168"/>
      <c r="QCQ6" s="168"/>
      <c r="QCR6" s="168"/>
      <c r="QCS6" s="168"/>
      <c r="QCT6" s="168"/>
      <c r="QCU6" s="168"/>
      <c r="QCV6" s="168"/>
      <c r="QCW6" s="168"/>
      <c r="QCX6" s="168"/>
      <c r="QCY6" s="168"/>
      <c r="QCZ6" s="168"/>
      <c r="QDA6" s="168"/>
      <c r="QDB6" s="168"/>
      <c r="QDC6" s="168"/>
      <c r="QDD6" s="168"/>
      <c r="QDE6" s="168"/>
      <c r="QDF6" s="168"/>
      <c r="QDG6" s="168"/>
      <c r="QDH6" s="168"/>
      <c r="QDI6" s="168"/>
      <c r="QDJ6" s="168"/>
      <c r="QDK6" s="168"/>
      <c r="QDL6" s="168"/>
      <c r="QDM6" s="168"/>
      <c r="QDN6" s="168"/>
      <c r="QDO6" s="168"/>
      <c r="QDP6" s="168"/>
      <c r="QDQ6" s="168"/>
      <c r="QDR6" s="168"/>
      <c r="QDS6" s="168"/>
      <c r="QDT6" s="168"/>
      <c r="QDU6" s="168"/>
      <c r="QDV6" s="168"/>
      <c r="QDW6" s="168"/>
      <c r="QDX6" s="168"/>
      <c r="QDY6" s="168"/>
      <c r="QDZ6" s="168"/>
      <c r="QEA6" s="168"/>
      <c r="QEB6" s="168"/>
      <c r="QEC6" s="168"/>
      <c r="QED6" s="168"/>
      <c r="QEE6" s="168"/>
      <c r="QEF6" s="168"/>
      <c r="QEG6" s="168"/>
      <c r="QEH6" s="168"/>
      <c r="QEI6" s="168"/>
      <c r="QEJ6" s="168"/>
      <c r="QEK6" s="168"/>
      <c r="QEL6" s="168"/>
      <c r="QEM6" s="168"/>
      <c r="QEN6" s="168"/>
      <c r="QEO6" s="168"/>
      <c r="QEP6" s="168"/>
      <c r="QEQ6" s="168"/>
      <c r="QER6" s="168"/>
      <c r="QES6" s="168"/>
      <c r="QET6" s="168"/>
      <c r="QEU6" s="168"/>
      <c r="QEV6" s="168"/>
      <c r="QEW6" s="168"/>
      <c r="QEX6" s="168"/>
      <c r="QEY6" s="168"/>
      <c r="QEZ6" s="168"/>
      <c r="QFA6" s="168"/>
      <c r="QFB6" s="168"/>
      <c r="QFC6" s="168"/>
      <c r="QFD6" s="168"/>
      <c r="QFE6" s="168"/>
      <c r="QFF6" s="168"/>
      <c r="QFG6" s="168"/>
      <c r="QFH6" s="168"/>
      <c r="QFI6" s="168"/>
      <c r="QFJ6" s="168"/>
      <c r="QFK6" s="168"/>
      <c r="QFL6" s="168"/>
      <c r="QFM6" s="168"/>
      <c r="QFN6" s="168"/>
      <c r="QFO6" s="168"/>
      <c r="QFP6" s="168"/>
      <c r="QFQ6" s="168"/>
      <c r="QFR6" s="168"/>
      <c r="QFS6" s="168"/>
      <c r="QFT6" s="168"/>
      <c r="QFU6" s="168"/>
      <c r="QFV6" s="168"/>
      <c r="QFW6" s="168"/>
      <c r="QFX6" s="168"/>
      <c r="QFY6" s="168"/>
      <c r="QFZ6" s="168"/>
      <c r="QGA6" s="168"/>
      <c r="QGB6" s="168"/>
      <c r="QGC6" s="168"/>
      <c r="QGD6" s="168"/>
      <c r="QGE6" s="168"/>
      <c r="QGF6" s="168"/>
      <c r="QGG6" s="168"/>
      <c r="QGH6" s="168"/>
      <c r="QGI6" s="168"/>
      <c r="QGJ6" s="168"/>
      <c r="QGK6" s="168"/>
      <c r="QGL6" s="168"/>
      <c r="QGM6" s="168"/>
      <c r="QGN6" s="168"/>
      <c r="QGO6" s="168"/>
      <c r="QGP6" s="168"/>
      <c r="QGQ6" s="168"/>
      <c r="QGR6" s="168"/>
      <c r="QGS6" s="168"/>
      <c r="QGT6" s="168"/>
      <c r="QGU6" s="168"/>
      <c r="QGV6" s="168"/>
      <c r="QGW6" s="168"/>
      <c r="QGX6" s="168"/>
      <c r="QGY6" s="168"/>
      <c r="QGZ6" s="168"/>
      <c r="QHA6" s="168"/>
      <c r="QHB6" s="168"/>
      <c r="QHC6" s="168"/>
      <c r="QHD6" s="168"/>
      <c r="QHE6" s="168"/>
      <c r="QHF6" s="168"/>
      <c r="QHG6" s="168"/>
      <c r="QHH6" s="168"/>
      <c r="QHI6" s="168"/>
      <c r="QHJ6" s="168"/>
      <c r="QHK6" s="168"/>
      <c r="QHL6" s="168"/>
      <c r="QHM6" s="168"/>
      <c r="QHN6" s="168"/>
      <c r="QHO6" s="168"/>
      <c r="QHP6" s="168"/>
      <c r="QHQ6" s="168"/>
      <c r="QHR6" s="168"/>
      <c r="QHS6" s="168"/>
      <c r="QHT6" s="168"/>
      <c r="QHU6" s="168"/>
      <c r="QHV6" s="168"/>
      <c r="QHW6" s="168"/>
      <c r="QHX6" s="168"/>
      <c r="QHY6" s="168"/>
      <c r="QHZ6" s="168"/>
      <c r="QIA6" s="168"/>
      <c r="QIB6" s="168"/>
      <c r="QIC6" s="168"/>
      <c r="QID6" s="168"/>
      <c r="QIE6" s="168"/>
      <c r="QIF6" s="168"/>
      <c r="QIG6" s="168"/>
      <c r="QIH6" s="168"/>
      <c r="QII6" s="168"/>
      <c r="QIJ6" s="168"/>
      <c r="QIK6" s="168"/>
      <c r="QIL6" s="168"/>
      <c r="QIM6" s="168"/>
      <c r="QIN6" s="168"/>
      <c r="QIO6" s="168"/>
      <c r="QIP6" s="168"/>
      <c r="QIQ6" s="168"/>
      <c r="QIR6" s="168"/>
      <c r="QIS6" s="168"/>
      <c r="QIT6" s="168"/>
      <c r="QIU6" s="168"/>
      <c r="QIV6" s="168"/>
      <c r="QIW6" s="168"/>
      <c r="QIX6" s="168"/>
      <c r="QIY6" s="168"/>
      <c r="QIZ6" s="168"/>
      <c r="QJA6" s="168"/>
      <c r="QJB6" s="168"/>
      <c r="QJC6" s="168"/>
      <c r="QJD6" s="168"/>
      <c r="QJE6" s="168"/>
      <c r="QJF6" s="168"/>
      <c r="QJG6" s="168"/>
      <c r="QJH6" s="168"/>
      <c r="QJI6" s="168"/>
      <c r="QJJ6" s="168"/>
      <c r="QJK6" s="168"/>
      <c r="QJL6" s="168"/>
      <c r="QJM6" s="168"/>
      <c r="QJN6" s="168"/>
      <c r="QJO6" s="168"/>
      <c r="QJP6" s="168"/>
      <c r="QJQ6" s="168"/>
      <c r="QJR6" s="168"/>
      <c r="QJS6" s="168"/>
      <c r="QJT6" s="168"/>
      <c r="QJU6" s="168"/>
      <c r="QJV6" s="168"/>
      <c r="QJW6" s="168"/>
      <c r="QJX6" s="168"/>
      <c r="QJY6" s="168"/>
      <c r="QJZ6" s="168"/>
      <c r="QKA6" s="168"/>
      <c r="QKB6" s="168"/>
      <c r="QKC6" s="168"/>
      <c r="QKD6" s="168"/>
      <c r="QKE6" s="168"/>
      <c r="QKF6" s="168"/>
      <c r="QKG6" s="168"/>
      <c r="QKH6" s="168"/>
      <c r="QKI6" s="168"/>
      <c r="QKJ6" s="168"/>
      <c r="QKK6" s="168"/>
      <c r="QKL6" s="168"/>
      <c r="QKM6" s="168"/>
      <c r="QKN6" s="168"/>
      <c r="QKO6" s="168"/>
      <c r="QKP6" s="168"/>
      <c r="QKQ6" s="168"/>
      <c r="QKR6" s="168"/>
      <c r="QKS6" s="168"/>
      <c r="QKT6" s="168"/>
      <c r="QKU6" s="168"/>
      <c r="QKV6" s="168"/>
      <c r="QKW6" s="168"/>
      <c r="QKX6" s="168"/>
      <c r="QKY6" s="168"/>
      <c r="QKZ6" s="168"/>
      <c r="QLA6" s="168"/>
      <c r="QLB6" s="168"/>
      <c r="QLC6" s="168"/>
      <c r="QLD6" s="168"/>
      <c r="QLE6" s="168"/>
      <c r="QLF6" s="168"/>
      <c r="QLG6" s="168"/>
      <c r="QLH6" s="168"/>
      <c r="QLI6" s="168"/>
      <c r="QLJ6" s="168"/>
      <c r="QLK6" s="168"/>
      <c r="QLL6" s="168"/>
      <c r="QLM6" s="168"/>
      <c r="QLN6" s="168"/>
      <c r="QLO6" s="168"/>
      <c r="QLP6" s="168"/>
      <c r="QLQ6" s="168"/>
      <c r="QLR6" s="168"/>
      <c r="QLS6" s="168"/>
      <c r="QLT6" s="168"/>
      <c r="QLU6" s="168"/>
      <c r="QLV6" s="168"/>
      <c r="QLW6" s="168"/>
      <c r="QLX6" s="168"/>
      <c r="QLY6" s="168"/>
      <c r="QLZ6" s="168"/>
      <c r="QMA6" s="168"/>
      <c r="QMB6" s="168"/>
      <c r="QMC6" s="168"/>
      <c r="QMD6" s="168"/>
      <c r="QME6" s="168"/>
      <c r="QMF6" s="168"/>
      <c r="QMG6" s="168"/>
      <c r="QMH6" s="168"/>
      <c r="QMI6" s="168"/>
      <c r="QMJ6" s="168"/>
      <c r="QMK6" s="168"/>
      <c r="QML6" s="168"/>
      <c r="QMM6" s="168"/>
      <c r="QMN6" s="168"/>
      <c r="QMO6" s="168"/>
      <c r="QMP6" s="168"/>
      <c r="QMQ6" s="168"/>
      <c r="QMR6" s="168"/>
      <c r="QMS6" s="168"/>
      <c r="QMT6" s="168"/>
      <c r="QMU6" s="168"/>
      <c r="QMV6" s="168"/>
      <c r="QMW6" s="168"/>
      <c r="QMX6" s="168"/>
      <c r="QMY6" s="168"/>
      <c r="QMZ6" s="168"/>
      <c r="QNA6" s="168"/>
      <c r="QNB6" s="168"/>
      <c r="QNC6" s="168"/>
      <c r="QND6" s="168"/>
      <c r="QNE6" s="168"/>
      <c r="QNF6" s="168"/>
      <c r="QNG6" s="168"/>
      <c r="QNH6" s="168"/>
      <c r="QNI6" s="168"/>
      <c r="QNJ6" s="168"/>
      <c r="QNK6" s="168"/>
      <c r="QNL6" s="168"/>
      <c r="QNM6" s="168"/>
      <c r="QNN6" s="168"/>
      <c r="QNO6" s="168"/>
      <c r="QNP6" s="168"/>
      <c r="QNQ6" s="168"/>
      <c r="QNR6" s="168"/>
      <c r="QNS6" s="168"/>
      <c r="QNT6" s="168"/>
      <c r="QNU6" s="168"/>
      <c r="QNV6" s="168"/>
      <c r="QNW6" s="168"/>
      <c r="QNX6" s="168"/>
      <c r="QNY6" s="168"/>
      <c r="QNZ6" s="168"/>
      <c r="QOA6" s="168"/>
      <c r="QOB6" s="168"/>
      <c r="QOC6" s="168"/>
      <c r="QOD6" s="168"/>
      <c r="QOE6" s="168"/>
      <c r="QOF6" s="168"/>
      <c r="QOG6" s="168"/>
      <c r="QOH6" s="168"/>
      <c r="QOI6" s="168"/>
      <c r="QOJ6" s="168"/>
      <c r="QOK6" s="168"/>
      <c r="QOL6" s="168"/>
      <c r="QOM6" s="168"/>
      <c r="QON6" s="168"/>
      <c r="QOO6" s="168"/>
      <c r="QOP6" s="168"/>
      <c r="QOQ6" s="168"/>
      <c r="QOR6" s="168"/>
      <c r="QOS6" s="168"/>
      <c r="QOT6" s="168"/>
      <c r="QOU6" s="168"/>
      <c r="QOV6" s="168"/>
      <c r="QOW6" s="168"/>
      <c r="QOX6" s="168"/>
      <c r="QOY6" s="168"/>
      <c r="QOZ6" s="168"/>
      <c r="QPA6" s="168"/>
      <c r="QPB6" s="168"/>
      <c r="QPC6" s="168"/>
      <c r="QPD6" s="168"/>
      <c r="QPE6" s="168"/>
      <c r="QPF6" s="168"/>
      <c r="QPG6" s="168"/>
      <c r="QPH6" s="168"/>
      <c r="QPI6" s="168"/>
      <c r="QPJ6" s="168"/>
      <c r="QPK6" s="168"/>
      <c r="QPL6" s="168"/>
      <c r="QPM6" s="168"/>
      <c r="QPN6" s="168"/>
      <c r="QPO6" s="168"/>
      <c r="QPP6" s="168"/>
      <c r="QPQ6" s="168"/>
      <c r="QPR6" s="168"/>
      <c r="QPS6" s="168"/>
      <c r="QPT6" s="168"/>
      <c r="QPU6" s="168"/>
      <c r="QPV6" s="168"/>
      <c r="QPW6" s="168"/>
      <c r="QPX6" s="168"/>
      <c r="QPY6" s="168"/>
      <c r="QPZ6" s="168"/>
      <c r="QQA6" s="168"/>
      <c r="QQB6" s="168"/>
      <c r="QQC6" s="168"/>
      <c r="QQD6" s="168"/>
      <c r="QQE6" s="168"/>
      <c r="QQF6" s="168"/>
      <c r="QQG6" s="168"/>
      <c r="QQH6" s="168"/>
      <c r="QQI6" s="168"/>
      <c r="QQJ6" s="168"/>
      <c r="QQK6" s="168"/>
      <c r="QQL6" s="168"/>
      <c r="QQM6" s="168"/>
      <c r="QQN6" s="168"/>
      <c r="QQO6" s="168"/>
      <c r="QQP6" s="168"/>
      <c r="QQQ6" s="168"/>
      <c r="QQR6" s="168"/>
      <c r="QQS6" s="168"/>
      <c r="QQT6" s="168"/>
      <c r="QQU6" s="168"/>
      <c r="QQV6" s="168"/>
      <c r="QQW6" s="168"/>
      <c r="QQX6" s="168"/>
      <c r="QQY6" s="168"/>
      <c r="QQZ6" s="168"/>
      <c r="QRA6" s="168"/>
      <c r="QRB6" s="168"/>
      <c r="QRC6" s="168"/>
      <c r="QRD6" s="168"/>
      <c r="QRE6" s="168"/>
      <c r="QRF6" s="168"/>
      <c r="QRG6" s="168"/>
      <c r="QRH6" s="168"/>
      <c r="QRI6" s="168"/>
      <c r="QRJ6" s="168"/>
      <c r="QRK6" s="168"/>
      <c r="QRL6" s="168"/>
      <c r="QRM6" s="168"/>
      <c r="QRN6" s="168"/>
      <c r="QRO6" s="168"/>
      <c r="QRP6" s="168"/>
      <c r="QRQ6" s="168"/>
      <c r="QRR6" s="168"/>
      <c r="QRS6" s="168"/>
      <c r="QRT6" s="168"/>
      <c r="QRU6" s="168"/>
      <c r="QRV6" s="168"/>
      <c r="QRW6" s="168"/>
      <c r="QRX6" s="168"/>
      <c r="QRY6" s="168"/>
      <c r="QRZ6" s="168"/>
      <c r="QSA6" s="168"/>
      <c r="QSB6" s="168"/>
      <c r="QSC6" s="168"/>
      <c r="QSD6" s="168"/>
      <c r="QSE6" s="168"/>
      <c r="QSF6" s="168"/>
      <c r="QSG6" s="168"/>
      <c r="QSH6" s="168"/>
      <c r="QSI6" s="168"/>
      <c r="QSJ6" s="168"/>
      <c r="QSK6" s="168"/>
      <c r="QSL6" s="168"/>
      <c r="QSM6" s="168"/>
      <c r="QSN6" s="168"/>
      <c r="QSO6" s="168"/>
      <c r="QSP6" s="168"/>
      <c r="QSQ6" s="168"/>
      <c r="QSR6" s="168"/>
      <c r="QSS6" s="168"/>
      <c r="QST6" s="168"/>
      <c r="QSU6" s="168"/>
      <c r="QSV6" s="168"/>
      <c r="QSW6" s="168"/>
      <c r="QSX6" s="168"/>
      <c r="QSY6" s="168"/>
      <c r="QSZ6" s="168"/>
      <c r="QTA6" s="168"/>
      <c r="QTB6" s="168"/>
      <c r="QTC6" s="168"/>
      <c r="QTD6" s="168"/>
      <c r="QTE6" s="168"/>
      <c r="QTF6" s="168"/>
      <c r="QTG6" s="168"/>
      <c r="QTH6" s="168"/>
      <c r="QTI6" s="168"/>
      <c r="QTJ6" s="168"/>
      <c r="QTK6" s="168"/>
      <c r="QTL6" s="168"/>
      <c r="QTM6" s="168"/>
      <c r="QTN6" s="168"/>
      <c r="QTO6" s="168"/>
      <c r="QTP6" s="168"/>
      <c r="QTQ6" s="168"/>
      <c r="QTR6" s="168"/>
      <c r="QTS6" s="168"/>
      <c r="QTT6" s="168"/>
      <c r="QTU6" s="168"/>
      <c r="QTV6" s="168"/>
      <c r="QTW6" s="168"/>
      <c r="QTX6" s="168"/>
      <c r="QTY6" s="168"/>
      <c r="QTZ6" s="168"/>
      <c r="QUA6" s="168"/>
      <c r="QUB6" s="168"/>
      <c r="QUC6" s="168"/>
      <c r="QUD6" s="168"/>
      <c r="QUE6" s="168"/>
      <c r="QUF6" s="168"/>
      <c r="QUG6" s="168"/>
      <c r="QUH6" s="168"/>
      <c r="QUI6" s="168"/>
      <c r="QUJ6" s="168"/>
      <c r="QUK6" s="168"/>
      <c r="QUL6" s="168"/>
      <c r="QUM6" s="168"/>
      <c r="QUN6" s="168"/>
      <c r="QUO6" s="168"/>
      <c r="QUP6" s="168"/>
      <c r="QUQ6" s="168"/>
      <c r="QUR6" s="168"/>
      <c r="QUS6" s="168"/>
      <c r="QUT6" s="168"/>
      <c r="QUU6" s="168"/>
      <c r="QUV6" s="168"/>
      <c r="QUW6" s="168"/>
      <c r="QUX6" s="168"/>
      <c r="QUY6" s="168"/>
      <c r="QUZ6" s="168"/>
      <c r="QVA6" s="168"/>
      <c r="QVB6" s="168"/>
      <c r="QVC6" s="168"/>
      <c r="QVD6" s="168"/>
      <c r="QVE6" s="168"/>
      <c r="QVF6" s="168"/>
      <c r="QVG6" s="168"/>
      <c r="QVH6" s="168"/>
      <c r="QVI6" s="168"/>
      <c r="QVJ6" s="168"/>
      <c r="QVK6" s="168"/>
      <c r="QVL6" s="168"/>
      <c r="QVM6" s="168"/>
      <c r="QVN6" s="168"/>
      <c r="QVO6" s="168"/>
      <c r="QVP6" s="168"/>
      <c r="QVQ6" s="168"/>
      <c r="QVR6" s="168"/>
      <c r="QVS6" s="168"/>
      <c r="QVT6" s="168"/>
      <c r="QVU6" s="168"/>
      <c r="QVV6" s="168"/>
      <c r="QVW6" s="168"/>
      <c r="QVX6" s="168"/>
      <c r="QVY6" s="168"/>
      <c r="QVZ6" s="168"/>
      <c r="QWA6" s="168"/>
      <c r="QWB6" s="168"/>
      <c r="QWC6" s="168"/>
      <c r="QWD6" s="168"/>
      <c r="QWE6" s="168"/>
      <c r="QWF6" s="168"/>
      <c r="QWG6" s="168"/>
      <c r="QWH6" s="168"/>
      <c r="QWI6" s="168"/>
      <c r="QWJ6" s="168"/>
      <c r="QWK6" s="168"/>
      <c r="QWL6" s="168"/>
      <c r="QWM6" s="168"/>
      <c r="QWN6" s="168"/>
      <c r="QWO6" s="168"/>
      <c r="QWP6" s="168"/>
      <c r="QWQ6" s="168"/>
      <c r="QWR6" s="168"/>
      <c r="QWS6" s="168"/>
      <c r="QWT6" s="168"/>
      <c r="QWU6" s="168"/>
      <c r="QWV6" s="168"/>
      <c r="QWW6" s="168"/>
      <c r="QWX6" s="168"/>
      <c r="QWY6" s="168"/>
      <c r="QWZ6" s="168"/>
      <c r="QXA6" s="168"/>
      <c r="QXB6" s="168"/>
      <c r="QXC6" s="168"/>
      <c r="QXD6" s="168"/>
      <c r="QXE6" s="168"/>
      <c r="QXF6" s="168"/>
      <c r="QXG6" s="168"/>
      <c r="QXH6" s="168"/>
      <c r="QXI6" s="168"/>
      <c r="QXJ6" s="168"/>
      <c r="QXK6" s="168"/>
      <c r="QXL6" s="168"/>
      <c r="QXM6" s="168"/>
      <c r="QXN6" s="168"/>
      <c r="QXO6" s="168"/>
      <c r="QXP6" s="168"/>
      <c r="QXQ6" s="168"/>
      <c r="QXR6" s="168"/>
      <c r="QXS6" s="168"/>
      <c r="QXT6" s="168"/>
      <c r="QXU6" s="168"/>
      <c r="QXV6" s="168"/>
      <c r="QXW6" s="168"/>
      <c r="QXX6" s="168"/>
      <c r="QXY6" s="168"/>
      <c r="QXZ6" s="168"/>
      <c r="QYA6" s="168"/>
      <c r="QYB6" s="168"/>
      <c r="QYC6" s="168"/>
      <c r="QYD6" s="168"/>
      <c r="QYE6" s="168"/>
      <c r="QYF6" s="168"/>
      <c r="QYG6" s="168"/>
      <c r="QYH6" s="168"/>
      <c r="QYI6" s="168"/>
      <c r="QYJ6" s="168"/>
      <c r="QYK6" s="168"/>
      <c r="QYL6" s="168"/>
      <c r="QYM6" s="168"/>
      <c r="QYN6" s="168"/>
      <c r="QYO6" s="168"/>
      <c r="QYP6" s="168"/>
      <c r="QYQ6" s="168"/>
      <c r="QYR6" s="168"/>
      <c r="QYS6" s="168"/>
      <c r="QYT6" s="168"/>
      <c r="QYU6" s="168"/>
      <c r="QYV6" s="168"/>
      <c r="QYW6" s="168"/>
      <c r="QYX6" s="168"/>
      <c r="QYY6" s="168"/>
      <c r="QYZ6" s="168"/>
      <c r="QZA6" s="168"/>
      <c r="QZB6" s="168"/>
      <c r="QZC6" s="168"/>
      <c r="QZD6" s="168"/>
      <c r="QZE6" s="168"/>
      <c r="QZF6" s="168"/>
      <c r="QZG6" s="168"/>
      <c r="QZH6" s="168"/>
      <c r="QZI6" s="168"/>
      <c r="QZJ6" s="168"/>
      <c r="QZK6" s="168"/>
      <c r="QZL6" s="168"/>
      <c r="QZM6" s="168"/>
      <c r="QZN6" s="168"/>
      <c r="QZO6" s="168"/>
      <c r="QZP6" s="168"/>
      <c r="QZQ6" s="168"/>
      <c r="QZR6" s="168"/>
      <c r="QZS6" s="168"/>
      <c r="QZT6" s="168"/>
      <c r="QZU6" s="168"/>
      <c r="QZV6" s="168"/>
      <c r="QZW6" s="168"/>
      <c r="QZX6" s="168"/>
      <c r="QZY6" s="168"/>
      <c r="QZZ6" s="168"/>
      <c r="RAA6" s="168"/>
      <c r="RAB6" s="168"/>
      <c r="RAC6" s="168"/>
      <c r="RAD6" s="168"/>
      <c r="RAE6" s="168"/>
      <c r="RAF6" s="168"/>
      <c r="RAG6" s="168"/>
      <c r="RAH6" s="168"/>
      <c r="RAI6" s="168"/>
      <c r="RAJ6" s="168"/>
      <c r="RAK6" s="168"/>
      <c r="RAL6" s="168"/>
      <c r="RAM6" s="168"/>
      <c r="RAN6" s="168"/>
      <c r="RAO6" s="168"/>
      <c r="RAP6" s="168"/>
      <c r="RAQ6" s="168"/>
      <c r="RAR6" s="168"/>
      <c r="RAS6" s="168"/>
      <c r="RAT6" s="168"/>
      <c r="RAU6" s="168"/>
      <c r="RAV6" s="168"/>
      <c r="RAW6" s="168"/>
      <c r="RAX6" s="168"/>
      <c r="RAY6" s="168"/>
      <c r="RAZ6" s="168"/>
      <c r="RBA6" s="168"/>
      <c r="RBB6" s="168"/>
      <c r="RBC6" s="168"/>
      <c r="RBD6" s="168"/>
      <c r="RBE6" s="168"/>
      <c r="RBF6" s="168"/>
      <c r="RBG6" s="168"/>
      <c r="RBH6" s="168"/>
      <c r="RBI6" s="168"/>
      <c r="RBJ6" s="168"/>
      <c r="RBK6" s="168"/>
      <c r="RBL6" s="168"/>
      <c r="RBM6" s="168"/>
      <c r="RBN6" s="168"/>
      <c r="RBO6" s="168"/>
      <c r="RBP6" s="168"/>
      <c r="RBQ6" s="168"/>
      <c r="RBR6" s="168"/>
      <c r="RBS6" s="168"/>
      <c r="RBT6" s="168"/>
      <c r="RBU6" s="168"/>
      <c r="RBV6" s="168"/>
      <c r="RBW6" s="168"/>
      <c r="RBX6" s="168"/>
      <c r="RBY6" s="168"/>
      <c r="RBZ6" s="168"/>
      <c r="RCA6" s="168"/>
      <c r="RCB6" s="168"/>
      <c r="RCC6" s="168"/>
      <c r="RCD6" s="168"/>
      <c r="RCE6" s="168"/>
      <c r="RCF6" s="168"/>
      <c r="RCG6" s="168"/>
      <c r="RCH6" s="168"/>
      <c r="RCI6" s="168"/>
      <c r="RCJ6" s="168"/>
      <c r="RCK6" s="168"/>
      <c r="RCL6" s="168"/>
      <c r="RCM6" s="168"/>
      <c r="RCN6" s="168"/>
      <c r="RCO6" s="168"/>
      <c r="RCP6" s="168"/>
      <c r="RCQ6" s="168"/>
      <c r="RCR6" s="168"/>
      <c r="RCS6" s="168"/>
      <c r="RCT6" s="168"/>
      <c r="RCU6" s="168"/>
      <c r="RCV6" s="168"/>
      <c r="RCW6" s="168"/>
      <c r="RCX6" s="168"/>
      <c r="RCY6" s="168"/>
      <c r="RCZ6" s="168"/>
      <c r="RDA6" s="168"/>
      <c r="RDB6" s="168"/>
      <c r="RDC6" s="168"/>
      <c r="RDD6" s="168"/>
      <c r="RDE6" s="168"/>
      <c r="RDF6" s="168"/>
      <c r="RDG6" s="168"/>
      <c r="RDH6" s="168"/>
      <c r="RDI6" s="168"/>
      <c r="RDJ6" s="168"/>
      <c r="RDK6" s="168"/>
      <c r="RDL6" s="168"/>
      <c r="RDM6" s="168"/>
      <c r="RDN6" s="168"/>
      <c r="RDO6" s="168"/>
      <c r="RDP6" s="168"/>
      <c r="RDQ6" s="168"/>
      <c r="RDR6" s="168"/>
      <c r="RDS6" s="168"/>
      <c r="RDT6" s="168"/>
      <c r="RDU6" s="168"/>
      <c r="RDV6" s="168"/>
      <c r="RDW6" s="168"/>
      <c r="RDX6" s="168"/>
      <c r="RDY6" s="168"/>
      <c r="RDZ6" s="168"/>
      <c r="REA6" s="168"/>
      <c r="REB6" s="168"/>
      <c r="REC6" s="168"/>
      <c r="RED6" s="168"/>
      <c r="REE6" s="168"/>
      <c r="REF6" s="168"/>
      <c r="REG6" s="168"/>
      <c r="REH6" s="168"/>
      <c r="REI6" s="168"/>
      <c r="REJ6" s="168"/>
      <c r="REK6" s="168"/>
      <c r="REL6" s="168"/>
      <c r="REM6" s="168"/>
      <c r="REN6" s="168"/>
      <c r="REO6" s="168"/>
      <c r="REP6" s="168"/>
      <c r="REQ6" s="168"/>
      <c r="RER6" s="168"/>
      <c r="RES6" s="168"/>
      <c r="RET6" s="168"/>
      <c r="REU6" s="168"/>
      <c r="REV6" s="168"/>
      <c r="REW6" s="168"/>
      <c r="REX6" s="168"/>
      <c r="REY6" s="168"/>
      <c r="REZ6" s="168"/>
      <c r="RFA6" s="168"/>
      <c r="RFB6" s="168"/>
      <c r="RFC6" s="168"/>
      <c r="RFD6" s="168"/>
      <c r="RFE6" s="168"/>
      <c r="RFF6" s="168"/>
      <c r="RFG6" s="168"/>
      <c r="RFH6" s="168"/>
      <c r="RFI6" s="168"/>
      <c r="RFJ6" s="168"/>
      <c r="RFK6" s="168"/>
      <c r="RFL6" s="168"/>
      <c r="RFM6" s="168"/>
      <c r="RFN6" s="168"/>
      <c r="RFO6" s="168"/>
      <c r="RFP6" s="168"/>
      <c r="RFQ6" s="168"/>
      <c r="RFR6" s="168"/>
      <c r="RFS6" s="168"/>
      <c r="RFT6" s="168"/>
      <c r="RFU6" s="168"/>
      <c r="RFV6" s="168"/>
      <c r="RFW6" s="168"/>
      <c r="RFX6" s="168"/>
      <c r="RFY6" s="168"/>
      <c r="RFZ6" s="168"/>
      <c r="RGA6" s="168"/>
      <c r="RGB6" s="168"/>
      <c r="RGC6" s="168"/>
      <c r="RGD6" s="168"/>
      <c r="RGE6" s="168"/>
      <c r="RGF6" s="168"/>
      <c r="RGG6" s="168"/>
      <c r="RGH6" s="168"/>
      <c r="RGI6" s="168"/>
      <c r="RGJ6" s="168"/>
      <c r="RGK6" s="168"/>
      <c r="RGL6" s="168"/>
      <c r="RGM6" s="168"/>
      <c r="RGN6" s="168"/>
      <c r="RGO6" s="168"/>
      <c r="RGP6" s="168"/>
      <c r="RGQ6" s="168"/>
      <c r="RGR6" s="168"/>
      <c r="RGS6" s="168"/>
      <c r="RGT6" s="168"/>
      <c r="RGU6" s="168"/>
      <c r="RGV6" s="168"/>
      <c r="RGW6" s="168"/>
      <c r="RGX6" s="168"/>
      <c r="RGY6" s="168"/>
      <c r="RGZ6" s="168"/>
      <c r="RHA6" s="168"/>
      <c r="RHB6" s="168"/>
      <c r="RHC6" s="168"/>
      <c r="RHD6" s="168"/>
      <c r="RHE6" s="168"/>
      <c r="RHF6" s="168"/>
      <c r="RHG6" s="168"/>
      <c r="RHH6" s="168"/>
      <c r="RHI6" s="168"/>
      <c r="RHJ6" s="168"/>
      <c r="RHK6" s="168"/>
      <c r="RHL6" s="168"/>
      <c r="RHM6" s="168"/>
      <c r="RHN6" s="168"/>
      <c r="RHO6" s="168"/>
      <c r="RHP6" s="168"/>
      <c r="RHQ6" s="168"/>
      <c r="RHR6" s="168"/>
      <c r="RHS6" s="168"/>
      <c r="RHT6" s="168"/>
      <c r="RHU6" s="168"/>
      <c r="RHV6" s="168"/>
      <c r="RHW6" s="168"/>
      <c r="RHX6" s="168"/>
      <c r="RHY6" s="168"/>
      <c r="RHZ6" s="168"/>
      <c r="RIA6" s="168"/>
      <c r="RIB6" s="168"/>
      <c r="RIC6" s="168"/>
      <c r="RID6" s="168"/>
      <c r="RIE6" s="168"/>
      <c r="RIF6" s="168"/>
      <c r="RIG6" s="168"/>
      <c r="RIH6" s="168"/>
      <c r="RII6" s="168"/>
      <c r="RIJ6" s="168"/>
      <c r="RIK6" s="168"/>
      <c r="RIL6" s="168"/>
      <c r="RIM6" s="168"/>
      <c r="RIN6" s="168"/>
      <c r="RIO6" s="168"/>
      <c r="RIP6" s="168"/>
      <c r="RIQ6" s="168"/>
      <c r="RIR6" s="168"/>
      <c r="RIS6" s="168"/>
      <c r="RIT6" s="168"/>
      <c r="RIU6" s="168"/>
      <c r="RIV6" s="168"/>
      <c r="RIW6" s="168"/>
      <c r="RIX6" s="168"/>
      <c r="RIY6" s="168"/>
      <c r="RIZ6" s="168"/>
      <c r="RJA6" s="168"/>
      <c r="RJB6" s="168"/>
      <c r="RJC6" s="168"/>
      <c r="RJD6" s="168"/>
      <c r="RJE6" s="168"/>
      <c r="RJF6" s="168"/>
      <c r="RJG6" s="168"/>
      <c r="RJH6" s="168"/>
      <c r="RJI6" s="168"/>
      <c r="RJJ6" s="168"/>
      <c r="RJK6" s="168"/>
      <c r="RJL6" s="168"/>
      <c r="RJM6" s="168"/>
      <c r="RJN6" s="168"/>
      <c r="RJO6" s="168"/>
      <c r="RJP6" s="168"/>
      <c r="RJQ6" s="168"/>
      <c r="RJR6" s="168"/>
      <c r="RJS6" s="168"/>
      <c r="RJT6" s="168"/>
      <c r="RJU6" s="168"/>
      <c r="RJV6" s="168"/>
      <c r="RJW6" s="168"/>
      <c r="RJX6" s="168"/>
      <c r="RJY6" s="168"/>
      <c r="RJZ6" s="168"/>
      <c r="RKA6" s="168"/>
      <c r="RKB6" s="168"/>
      <c r="RKC6" s="168"/>
      <c r="RKD6" s="168"/>
      <c r="RKE6" s="168"/>
      <c r="RKF6" s="168"/>
      <c r="RKG6" s="168"/>
      <c r="RKH6" s="168"/>
      <c r="RKI6" s="168"/>
      <c r="RKJ6" s="168"/>
      <c r="RKK6" s="168"/>
      <c r="RKL6" s="168"/>
      <c r="RKM6" s="168"/>
      <c r="RKN6" s="168"/>
      <c r="RKO6" s="168"/>
      <c r="RKP6" s="168"/>
      <c r="RKQ6" s="168"/>
      <c r="RKR6" s="168"/>
      <c r="RKS6" s="168"/>
      <c r="RKT6" s="168"/>
      <c r="RKU6" s="168"/>
      <c r="RKV6" s="168"/>
      <c r="RKW6" s="168"/>
      <c r="RKX6" s="168"/>
      <c r="RKY6" s="168"/>
      <c r="RKZ6" s="168"/>
      <c r="RLA6" s="168"/>
      <c r="RLB6" s="168"/>
      <c r="RLC6" s="168"/>
      <c r="RLD6" s="168"/>
      <c r="RLE6" s="168"/>
      <c r="RLF6" s="168"/>
      <c r="RLG6" s="168"/>
      <c r="RLH6" s="168"/>
      <c r="RLI6" s="168"/>
      <c r="RLJ6" s="168"/>
      <c r="RLK6" s="168"/>
      <c r="RLL6" s="168"/>
      <c r="RLM6" s="168"/>
      <c r="RLN6" s="168"/>
      <c r="RLO6" s="168"/>
      <c r="RLP6" s="168"/>
      <c r="RLQ6" s="168"/>
      <c r="RLR6" s="168"/>
      <c r="RLS6" s="168"/>
      <c r="RLT6" s="168"/>
      <c r="RLU6" s="168"/>
      <c r="RLV6" s="168"/>
      <c r="RLW6" s="168"/>
      <c r="RLX6" s="168"/>
      <c r="RLY6" s="168"/>
      <c r="RLZ6" s="168"/>
      <c r="RMA6" s="168"/>
      <c r="RMB6" s="168"/>
      <c r="RMC6" s="168"/>
      <c r="RMD6" s="168"/>
      <c r="RME6" s="168"/>
      <c r="RMF6" s="168"/>
      <c r="RMG6" s="168"/>
      <c r="RMH6" s="168"/>
      <c r="RMI6" s="168"/>
      <c r="RMJ6" s="168"/>
      <c r="RMK6" s="168"/>
      <c r="RML6" s="168"/>
      <c r="RMM6" s="168"/>
      <c r="RMN6" s="168"/>
      <c r="RMO6" s="168"/>
      <c r="RMP6" s="168"/>
      <c r="RMQ6" s="168"/>
      <c r="RMR6" s="168"/>
      <c r="RMS6" s="168"/>
      <c r="RMT6" s="168"/>
      <c r="RMU6" s="168"/>
      <c r="RMV6" s="168"/>
      <c r="RMW6" s="168"/>
      <c r="RMX6" s="168"/>
      <c r="RMY6" s="168"/>
      <c r="RMZ6" s="168"/>
      <c r="RNA6" s="168"/>
      <c r="RNB6" s="168"/>
      <c r="RNC6" s="168"/>
      <c r="RND6" s="168"/>
      <c r="RNE6" s="168"/>
      <c r="RNF6" s="168"/>
      <c r="RNG6" s="168"/>
      <c r="RNH6" s="168"/>
      <c r="RNI6" s="168"/>
      <c r="RNJ6" s="168"/>
      <c r="RNK6" s="168"/>
      <c r="RNL6" s="168"/>
      <c r="RNM6" s="168"/>
      <c r="RNN6" s="168"/>
      <c r="RNO6" s="168"/>
      <c r="RNP6" s="168"/>
      <c r="RNQ6" s="168"/>
      <c r="RNR6" s="168"/>
      <c r="RNS6" s="168"/>
      <c r="RNT6" s="168"/>
      <c r="RNU6" s="168"/>
      <c r="RNV6" s="168"/>
      <c r="RNW6" s="168"/>
      <c r="RNX6" s="168"/>
      <c r="RNY6" s="168"/>
      <c r="RNZ6" s="168"/>
      <c r="ROA6" s="168"/>
      <c r="ROB6" s="168"/>
      <c r="ROC6" s="168"/>
      <c r="ROD6" s="168"/>
      <c r="ROE6" s="168"/>
      <c r="ROF6" s="168"/>
      <c r="ROG6" s="168"/>
      <c r="ROH6" s="168"/>
      <c r="ROI6" s="168"/>
      <c r="ROJ6" s="168"/>
      <c r="ROK6" s="168"/>
      <c r="ROL6" s="168"/>
      <c r="ROM6" s="168"/>
      <c r="RON6" s="168"/>
      <c r="ROO6" s="168"/>
      <c r="ROP6" s="168"/>
      <c r="ROQ6" s="168"/>
      <c r="ROR6" s="168"/>
      <c r="ROS6" s="168"/>
      <c r="ROT6" s="168"/>
      <c r="ROU6" s="168"/>
      <c r="ROV6" s="168"/>
      <c r="ROW6" s="168"/>
      <c r="ROX6" s="168"/>
      <c r="ROY6" s="168"/>
      <c r="ROZ6" s="168"/>
      <c r="RPA6" s="168"/>
      <c r="RPB6" s="168"/>
      <c r="RPC6" s="168"/>
      <c r="RPD6" s="168"/>
      <c r="RPE6" s="168"/>
      <c r="RPF6" s="168"/>
      <c r="RPG6" s="168"/>
      <c r="RPH6" s="168"/>
      <c r="RPI6" s="168"/>
      <c r="RPJ6" s="168"/>
      <c r="RPK6" s="168"/>
      <c r="RPL6" s="168"/>
      <c r="RPM6" s="168"/>
      <c r="RPN6" s="168"/>
      <c r="RPO6" s="168"/>
      <c r="RPP6" s="168"/>
      <c r="RPQ6" s="168"/>
      <c r="RPR6" s="168"/>
      <c r="RPS6" s="168"/>
      <c r="RPT6" s="168"/>
      <c r="RPU6" s="168"/>
      <c r="RPV6" s="168"/>
      <c r="RPW6" s="168"/>
      <c r="RPX6" s="168"/>
      <c r="RPY6" s="168"/>
      <c r="RPZ6" s="168"/>
      <c r="RQA6" s="168"/>
      <c r="RQB6" s="168"/>
      <c r="RQC6" s="168"/>
      <c r="RQD6" s="168"/>
      <c r="RQE6" s="168"/>
      <c r="RQF6" s="168"/>
      <c r="RQG6" s="168"/>
      <c r="RQH6" s="168"/>
      <c r="RQI6" s="168"/>
      <c r="RQJ6" s="168"/>
      <c r="RQK6" s="168"/>
      <c r="RQL6" s="168"/>
      <c r="RQM6" s="168"/>
      <c r="RQN6" s="168"/>
      <c r="RQO6" s="168"/>
      <c r="RQP6" s="168"/>
      <c r="RQQ6" s="168"/>
      <c r="RQR6" s="168"/>
      <c r="RQS6" s="168"/>
      <c r="RQT6" s="168"/>
      <c r="RQU6" s="168"/>
      <c r="RQV6" s="168"/>
      <c r="RQW6" s="168"/>
      <c r="RQX6" s="168"/>
      <c r="RQY6" s="168"/>
      <c r="RQZ6" s="168"/>
      <c r="RRA6" s="168"/>
      <c r="RRB6" s="168"/>
      <c r="RRC6" s="168"/>
      <c r="RRD6" s="168"/>
      <c r="RRE6" s="168"/>
      <c r="RRF6" s="168"/>
      <c r="RRG6" s="168"/>
      <c r="RRH6" s="168"/>
      <c r="RRI6" s="168"/>
      <c r="RRJ6" s="168"/>
      <c r="RRK6" s="168"/>
      <c r="RRL6" s="168"/>
      <c r="RRM6" s="168"/>
      <c r="RRN6" s="168"/>
      <c r="RRO6" s="168"/>
      <c r="RRP6" s="168"/>
      <c r="RRQ6" s="168"/>
      <c r="RRR6" s="168"/>
      <c r="RRS6" s="168"/>
      <c r="RRT6" s="168"/>
      <c r="RRU6" s="168"/>
      <c r="RRV6" s="168"/>
      <c r="RRW6" s="168"/>
      <c r="RRX6" s="168"/>
      <c r="RRY6" s="168"/>
      <c r="RRZ6" s="168"/>
      <c r="RSA6" s="168"/>
      <c r="RSB6" s="168"/>
      <c r="RSC6" s="168"/>
      <c r="RSD6" s="168"/>
      <c r="RSE6" s="168"/>
      <c r="RSF6" s="168"/>
      <c r="RSG6" s="168"/>
      <c r="RSH6" s="168"/>
      <c r="RSI6" s="168"/>
      <c r="RSJ6" s="168"/>
      <c r="RSK6" s="168"/>
      <c r="RSL6" s="168"/>
      <c r="RSM6" s="168"/>
      <c r="RSN6" s="168"/>
      <c r="RSO6" s="168"/>
      <c r="RSP6" s="168"/>
      <c r="RSQ6" s="168"/>
      <c r="RSR6" s="168"/>
      <c r="RSS6" s="168"/>
      <c r="RST6" s="168"/>
      <c r="RSU6" s="168"/>
      <c r="RSV6" s="168"/>
      <c r="RSW6" s="168"/>
      <c r="RSX6" s="168"/>
      <c r="RSY6" s="168"/>
      <c r="RSZ6" s="168"/>
      <c r="RTA6" s="168"/>
      <c r="RTB6" s="168"/>
      <c r="RTC6" s="168"/>
      <c r="RTD6" s="168"/>
      <c r="RTE6" s="168"/>
      <c r="RTF6" s="168"/>
      <c r="RTG6" s="168"/>
      <c r="RTH6" s="168"/>
      <c r="RTI6" s="168"/>
      <c r="RTJ6" s="168"/>
      <c r="RTK6" s="168"/>
      <c r="RTL6" s="168"/>
      <c r="RTM6" s="168"/>
      <c r="RTN6" s="168"/>
      <c r="RTO6" s="168"/>
      <c r="RTP6" s="168"/>
      <c r="RTQ6" s="168"/>
      <c r="RTR6" s="168"/>
      <c r="RTS6" s="168"/>
      <c r="RTT6" s="168"/>
      <c r="RTU6" s="168"/>
      <c r="RTV6" s="168"/>
      <c r="RTW6" s="168"/>
      <c r="RTX6" s="168"/>
      <c r="RTY6" s="168"/>
      <c r="RTZ6" s="168"/>
      <c r="RUA6" s="168"/>
      <c r="RUB6" s="168"/>
      <c r="RUC6" s="168"/>
      <c r="RUD6" s="168"/>
      <c r="RUE6" s="168"/>
      <c r="RUF6" s="168"/>
      <c r="RUG6" s="168"/>
      <c r="RUH6" s="168"/>
      <c r="RUI6" s="168"/>
      <c r="RUJ6" s="168"/>
      <c r="RUK6" s="168"/>
      <c r="RUL6" s="168"/>
      <c r="RUM6" s="168"/>
      <c r="RUN6" s="168"/>
      <c r="RUO6" s="168"/>
      <c r="RUP6" s="168"/>
      <c r="RUQ6" s="168"/>
      <c r="RUR6" s="168"/>
      <c r="RUS6" s="168"/>
      <c r="RUT6" s="168"/>
      <c r="RUU6" s="168"/>
      <c r="RUV6" s="168"/>
      <c r="RUW6" s="168"/>
      <c r="RUX6" s="168"/>
      <c r="RUY6" s="168"/>
      <c r="RUZ6" s="168"/>
      <c r="RVA6" s="168"/>
      <c r="RVB6" s="168"/>
      <c r="RVC6" s="168"/>
      <c r="RVD6" s="168"/>
      <c r="RVE6" s="168"/>
      <c r="RVF6" s="168"/>
      <c r="RVG6" s="168"/>
      <c r="RVH6" s="168"/>
      <c r="RVI6" s="168"/>
      <c r="RVJ6" s="168"/>
      <c r="RVK6" s="168"/>
      <c r="RVL6" s="168"/>
      <c r="RVM6" s="168"/>
      <c r="RVN6" s="168"/>
      <c r="RVO6" s="168"/>
      <c r="RVP6" s="168"/>
      <c r="RVQ6" s="168"/>
      <c r="RVR6" s="168"/>
      <c r="RVS6" s="168"/>
      <c r="RVT6" s="168"/>
      <c r="RVU6" s="168"/>
      <c r="RVV6" s="168"/>
      <c r="RVW6" s="168"/>
      <c r="RVX6" s="168"/>
      <c r="RVY6" s="168"/>
      <c r="RVZ6" s="168"/>
      <c r="RWA6" s="168"/>
      <c r="RWB6" s="168"/>
      <c r="RWC6" s="168"/>
      <c r="RWD6" s="168"/>
      <c r="RWE6" s="168"/>
      <c r="RWF6" s="168"/>
      <c r="RWG6" s="168"/>
      <c r="RWH6" s="168"/>
      <c r="RWI6" s="168"/>
      <c r="RWJ6" s="168"/>
      <c r="RWK6" s="168"/>
      <c r="RWL6" s="168"/>
      <c r="RWM6" s="168"/>
      <c r="RWN6" s="168"/>
      <c r="RWO6" s="168"/>
      <c r="RWP6" s="168"/>
      <c r="RWQ6" s="168"/>
      <c r="RWR6" s="168"/>
      <c r="RWS6" s="168"/>
      <c r="RWT6" s="168"/>
      <c r="RWU6" s="168"/>
      <c r="RWV6" s="168"/>
      <c r="RWW6" s="168"/>
      <c r="RWX6" s="168"/>
      <c r="RWY6" s="168"/>
      <c r="RWZ6" s="168"/>
      <c r="RXA6" s="168"/>
      <c r="RXB6" s="168"/>
      <c r="RXC6" s="168"/>
      <c r="RXD6" s="168"/>
      <c r="RXE6" s="168"/>
      <c r="RXF6" s="168"/>
      <c r="RXG6" s="168"/>
      <c r="RXH6" s="168"/>
      <c r="RXI6" s="168"/>
      <c r="RXJ6" s="168"/>
      <c r="RXK6" s="168"/>
      <c r="RXL6" s="168"/>
      <c r="RXM6" s="168"/>
      <c r="RXN6" s="168"/>
      <c r="RXO6" s="168"/>
      <c r="RXP6" s="168"/>
      <c r="RXQ6" s="168"/>
      <c r="RXR6" s="168"/>
      <c r="RXS6" s="168"/>
      <c r="RXT6" s="168"/>
      <c r="RXU6" s="168"/>
      <c r="RXV6" s="168"/>
      <c r="RXW6" s="168"/>
      <c r="RXX6" s="168"/>
      <c r="RXY6" s="168"/>
      <c r="RXZ6" s="168"/>
      <c r="RYA6" s="168"/>
      <c r="RYB6" s="168"/>
      <c r="RYC6" s="168"/>
      <c r="RYD6" s="168"/>
      <c r="RYE6" s="168"/>
      <c r="RYF6" s="168"/>
      <c r="RYG6" s="168"/>
      <c r="RYH6" s="168"/>
      <c r="RYI6" s="168"/>
      <c r="RYJ6" s="168"/>
      <c r="RYK6" s="168"/>
      <c r="RYL6" s="168"/>
      <c r="RYM6" s="168"/>
      <c r="RYN6" s="168"/>
      <c r="RYO6" s="168"/>
      <c r="RYP6" s="168"/>
      <c r="RYQ6" s="168"/>
      <c r="RYR6" s="168"/>
      <c r="RYS6" s="168"/>
      <c r="RYT6" s="168"/>
      <c r="RYU6" s="168"/>
      <c r="RYV6" s="168"/>
      <c r="RYW6" s="168"/>
      <c r="RYX6" s="168"/>
      <c r="RYY6" s="168"/>
      <c r="RYZ6" s="168"/>
      <c r="RZA6" s="168"/>
      <c r="RZB6" s="168"/>
      <c r="RZC6" s="168"/>
      <c r="RZD6" s="168"/>
      <c r="RZE6" s="168"/>
      <c r="RZF6" s="168"/>
      <c r="RZG6" s="168"/>
      <c r="RZH6" s="168"/>
      <c r="RZI6" s="168"/>
      <c r="RZJ6" s="168"/>
      <c r="RZK6" s="168"/>
      <c r="RZL6" s="168"/>
      <c r="RZM6" s="168"/>
      <c r="RZN6" s="168"/>
      <c r="RZO6" s="168"/>
      <c r="RZP6" s="168"/>
      <c r="RZQ6" s="168"/>
      <c r="RZR6" s="168"/>
      <c r="RZS6" s="168"/>
      <c r="RZT6" s="168"/>
      <c r="RZU6" s="168"/>
      <c r="RZV6" s="168"/>
      <c r="RZW6" s="168"/>
      <c r="RZX6" s="168"/>
      <c r="RZY6" s="168"/>
      <c r="RZZ6" s="168"/>
      <c r="SAA6" s="168"/>
      <c r="SAB6" s="168"/>
      <c r="SAC6" s="168"/>
      <c r="SAD6" s="168"/>
      <c r="SAE6" s="168"/>
      <c r="SAF6" s="168"/>
      <c r="SAG6" s="168"/>
      <c r="SAH6" s="168"/>
      <c r="SAI6" s="168"/>
      <c r="SAJ6" s="168"/>
      <c r="SAK6" s="168"/>
      <c r="SAL6" s="168"/>
      <c r="SAM6" s="168"/>
      <c r="SAN6" s="168"/>
      <c r="SAO6" s="168"/>
      <c r="SAP6" s="168"/>
      <c r="SAQ6" s="168"/>
      <c r="SAR6" s="168"/>
      <c r="SAS6" s="168"/>
      <c r="SAT6" s="168"/>
      <c r="SAU6" s="168"/>
      <c r="SAV6" s="168"/>
      <c r="SAW6" s="168"/>
      <c r="SAX6" s="168"/>
      <c r="SAY6" s="168"/>
      <c r="SAZ6" s="168"/>
      <c r="SBA6" s="168"/>
      <c r="SBB6" s="168"/>
      <c r="SBC6" s="168"/>
      <c r="SBD6" s="168"/>
      <c r="SBE6" s="168"/>
      <c r="SBF6" s="168"/>
      <c r="SBG6" s="168"/>
      <c r="SBH6" s="168"/>
      <c r="SBI6" s="168"/>
      <c r="SBJ6" s="168"/>
      <c r="SBK6" s="168"/>
      <c r="SBL6" s="168"/>
      <c r="SBM6" s="168"/>
      <c r="SBN6" s="168"/>
      <c r="SBO6" s="168"/>
      <c r="SBP6" s="168"/>
      <c r="SBQ6" s="168"/>
      <c r="SBR6" s="168"/>
      <c r="SBS6" s="168"/>
      <c r="SBT6" s="168"/>
      <c r="SBU6" s="168"/>
      <c r="SBV6" s="168"/>
      <c r="SBW6" s="168"/>
      <c r="SBX6" s="168"/>
      <c r="SBY6" s="168"/>
      <c r="SBZ6" s="168"/>
      <c r="SCA6" s="168"/>
      <c r="SCB6" s="168"/>
      <c r="SCC6" s="168"/>
      <c r="SCD6" s="168"/>
      <c r="SCE6" s="168"/>
      <c r="SCF6" s="168"/>
      <c r="SCG6" s="168"/>
      <c r="SCH6" s="168"/>
      <c r="SCI6" s="168"/>
      <c r="SCJ6" s="168"/>
      <c r="SCK6" s="168"/>
      <c r="SCL6" s="168"/>
      <c r="SCM6" s="168"/>
      <c r="SCN6" s="168"/>
      <c r="SCO6" s="168"/>
      <c r="SCP6" s="168"/>
      <c r="SCQ6" s="168"/>
      <c r="SCR6" s="168"/>
      <c r="SCS6" s="168"/>
      <c r="SCT6" s="168"/>
      <c r="SCU6" s="168"/>
      <c r="SCV6" s="168"/>
      <c r="SCW6" s="168"/>
      <c r="SCX6" s="168"/>
      <c r="SCY6" s="168"/>
      <c r="SCZ6" s="168"/>
      <c r="SDA6" s="168"/>
      <c r="SDB6" s="168"/>
      <c r="SDC6" s="168"/>
      <c r="SDD6" s="168"/>
      <c r="SDE6" s="168"/>
      <c r="SDF6" s="168"/>
      <c r="SDG6" s="168"/>
      <c r="SDH6" s="168"/>
      <c r="SDI6" s="168"/>
      <c r="SDJ6" s="168"/>
      <c r="SDK6" s="168"/>
      <c r="SDL6" s="168"/>
      <c r="SDM6" s="168"/>
      <c r="SDN6" s="168"/>
      <c r="SDO6" s="168"/>
      <c r="SDP6" s="168"/>
      <c r="SDQ6" s="168"/>
      <c r="SDR6" s="168"/>
      <c r="SDS6" s="168"/>
      <c r="SDT6" s="168"/>
      <c r="SDU6" s="168"/>
      <c r="SDV6" s="168"/>
      <c r="SDW6" s="168"/>
      <c r="SDX6" s="168"/>
      <c r="SDY6" s="168"/>
      <c r="SDZ6" s="168"/>
      <c r="SEA6" s="168"/>
      <c r="SEB6" s="168"/>
      <c r="SEC6" s="168"/>
      <c r="SED6" s="168"/>
      <c r="SEE6" s="168"/>
      <c r="SEF6" s="168"/>
      <c r="SEG6" s="168"/>
      <c r="SEH6" s="168"/>
      <c r="SEI6" s="168"/>
      <c r="SEJ6" s="168"/>
      <c r="SEK6" s="168"/>
      <c r="SEL6" s="168"/>
      <c r="SEM6" s="168"/>
      <c r="SEN6" s="168"/>
      <c r="SEO6" s="168"/>
      <c r="SEP6" s="168"/>
      <c r="SEQ6" s="168"/>
      <c r="SER6" s="168"/>
      <c r="SES6" s="168"/>
      <c r="SET6" s="168"/>
      <c r="SEU6" s="168"/>
      <c r="SEV6" s="168"/>
      <c r="SEW6" s="168"/>
      <c r="SEX6" s="168"/>
      <c r="SEY6" s="168"/>
      <c r="SEZ6" s="168"/>
      <c r="SFA6" s="168"/>
      <c r="SFB6" s="168"/>
      <c r="SFC6" s="168"/>
      <c r="SFD6" s="168"/>
      <c r="SFE6" s="168"/>
      <c r="SFF6" s="168"/>
      <c r="SFG6" s="168"/>
      <c r="SFH6" s="168"/>
      <c r="SFI6" s="168"/>
      <c r="SFJ6" s="168"/>
      <c r="SFK6" s="168"/>
      <c r="SFL6" s="168"/>
      <c r="SFM6" s="168"/>
      <c r="SFN6" s="168"/>
      <c r="SFO6" s="168"/>
      <c r="SFP6" s="168"/>
      <c r="SFQ6" s="168"/>
      <c r="SFR6" s="168"/>
      <c r="SFS6" s="168"/>
      <c r="SFT6" s="168"/>
      <c r="SFU6" s="168"/>
      <c r="SFV6" s="168"/>
      <c r="SFW6" s="168"/>
      <c r="SFX6" s="168"/>
      <c r="SFY6" s="168"/>
      <c r="SFZ6" s="168"/>
      <c r="SGA6" s="168"/>
      <c r="SGB6" s="168"/>
      <c r="SGC6" s="168"/>
      <c r="SGD6" s="168"/>
      <c r="SGE6" s="168"/>
      <c r="SGF6" s="168"/>
      <c r="SGG6" s="168"/>
      <c r="SGH6" s="168"/>
      <c r="SGI6" s="168"/>
      <c r="SGJ6" s="168"/>
      <c r="SGK6" s="168"/>
      <c r="SGL6" s="168"/>
      <c r="SGM6" s="168"/>
      <c r="SGN6" s="168"/>
      <c r="SGO6" s="168"/>
      <c r="SGP6" s="168"/>
      <c r="SGQ6" s="168"/>
      <c r="SGR6" s="168"/>
      <c r="SGS6" s="168"/>
      <c r="SGT6" s="168"/>
      <c r="SGU6" s="168"/>
      <c r="SGV6" s="168"/>
      <c r="SGW6" s="168"/>
      <c r="SGX6" s="168"/>
      <c r="SGY6" s="168"/>
      <c r="SGZ6" s="168"/>
      <c r="SHA6" s="168"/>
      <c r="SHB6" s="168"/>
      <c r="SHC6" s="168"/>
      <c r="SHD6" s="168"/>
      <c r="SHE6" s="168"/>
      <c r="SHF6" s="168"/>
      <c r="SHG6" s="168"/>
      <c r="SHH6" s="168"/>
      <c r="SHI6" s="168"/>
      <c r="SHJ6" s="168"/>
      <c r="SHK6" s="168"/>
      <c r="SHL6" s="168"/>
      <c r="SHM6" s="168"/>
      <c r="SHN6" s="168"/>
      <c r="SHO6" s="168"/>
      <c r="SHP6" s="168"/>
      <c r="SHQ6" s="168"/>
      <c r="SHR6" s="168"/>
      <c r="SHS6" s="168"/>
      <c r="SHT6" s="168"/>
      <c r="SHU6" s="168"/>
      <c r="SHV6" s="168"/>
      <c r="SHW6" s="168"/>
      <c r="SHX6" s="168"/>
      <c r="SHY6" s="168"/>
      <c r="SHZ6" s="168"/>
      <c r="SIA6" s="168"/>
      <c r="SIB6" s="168"/>
      <c r="SIC6" s="168"/>
      <c r="SID6" s="168"/>
      <c r="SIE6" s="168"/>
      <c r="SIF6" s="168"/>
      <c r="SIG6" s="168"/>
      <c r="SIH6" s="168"/>
      <c r="SII6" s="168"/>
      <c r="SIJ6" s="168"/>
      <c r="SIK6" s="168"/>
      <c r="SIL6" s="168"/>
      <c r="SIM6" s="168"/>
      <c r="SIN6" s="168"/>
      <c r="SIO6" s="168"/>
      <c r="SIP6" s="168"/>
      <c r="SIQ6" s="168"/>
      <c r="SIR6" s="168"/>
      <c r="SIS6" s="168"/>
      <c r="SIT6" s="168"/>
      <c r="SIU6" s="168"/>
      <c r="SIV6" s="168"/>
      <c r="SIW6" s="168"/>
      <c r="SIX6" s="168"/>
      <c r="SIY6" s="168"/>
      <c r="SIZ6" s="168"/>
      <c r="SJA6" s="168"/>
      <c r="SJB6" s="168"/>
      <c r="SJC6" s="168"/>
      <c r="SJD6" s="168"/>
      <c r="SJE6" s="168"/>
      <c r="SJF6" s="168"/>
      <c r="SJG6" s="168"/>
      <c r="SJH6" s="168"/>
      <c r="SJI6" s="168"/>
      <c r="SJJ6" s="168"/>
      <c r="SJK6" s="168"/>
      <c r="SJL6" s="168"/>
      <c r="SJM6" s="168"/>
      <c r="SJN6" s="168"/>
      <c r="SJO6" s="168"/>
      <c r="SJP6" s="168"/>
      <c r="SJQ6" s="168"/>
      <c r="SJR6" s="168"/>
      <c r="SJS6" s="168"/>
      <c r="SJT6" s="168"/>
      <c r="SJU6" s="168"/>
      <c r="SJV6" s="168"/>
      <c r="SJW6" s="168"/>
      <c r="SJX6" s="168"/>
      <c r="SJY6" s="168"/>
      <c r="SJZ6" s="168"/>
      <c r="SKA6" s="168"/>
      <c r="SKB6" s="168"/>
      <c r="SKC6" s="168"/>
      <c r="SKD6" s="168"/>
      <c r="SKE6" s="168"/>
      <c r="SKF6" s="168"/>
      <c r="SKG6" s="168"/>
      <c r="SKH6" s="168"/>
      <c r="SKI6" s="168"/>
      <c r="SKJ6" s="168"/>
      <c r="SKK6" s="168"/>
      <c r="SKL6" s="168"/>
      <c r="SKM6" s="168"/>
      <c r="SKN6" s="168"/>
      <c r="SKO6" s="168"/>
      <c r="SKP6" s="168"/>
      <c r="SKQ6" s="168"/>
      <c r="SKR6" s="168"/>
      <c r="SKS6" s="168"/>
      <c r="SKT6" s="168"/>
      <c r="SKU6" s="168"/>
      <c r="SKV6" s="168"/>
      <c r="SKW6" s="168"/>
      <c r="SKX6" s="168"/>
      <c r="SKY6" s="168"/>
      <c r="SKZ6" s="168"/>
      <c r="SLA6" s="168"/>
      <c r="SLB6" s="168"/>
      <c r="SLC6" s="168"/>
      <c r="SLD6" s="168"/>
      <c r="SLE6" s="168"/>
      <c r="SLF6" s="168"/>
      <c r="SLG6" s="168"/>
      <c r="SLH6" s="168"/>
      <c r="SLI6" s="168"/>
      <c r="SLJ6" s="168"/>
      <c r="SLK6" s="168"/>
      <c r="SLL6" s="168"/>
      <c r="SLM6" s="168"/>
      <c r="SLN6" s="168"/>
      <c r="SLO6" s="168"/>
      <c r="SLP6" s="168"/>
      <c r="SLQ6" s="168"/>
      <c r="SLR6" s="168"/>
      <c r="SLS6" s="168"/>
      <c r="SLT6" s="168"/>
      <c r="SLU6" s="168"/>
      <c r="SLV6" s="168"/>
      <c r="SLW6" s="168"/>
      <c r="SLX6" s="168"/>
      <c r="SLY6" s="168"/>
      <c r="SLZ6" s="168"/>
      <c r="SMA6" s="168"/>
      <c r="SMB6" s="168"/>
      <c r="SMC6" s="168"/>
      <c r="SMD6" s="168"/>
      <c r="SME6" s="168"/>
      <c r="SMF6" s="168"/>
      <c r="SMG6" s="168"/>
      <c r="SMH6" s="168"/>
      <c r="SMI6" s="168"/>
      <c r="SMJ6" s="168"/>
      <c r="SMK6" s="168"/>
      <c r="SML6" s="168"/>
      <c r="SMM6" s="168"/>
      <c r="SMN6" s="168"/>
      <c r="SMO6" s="168"/>
      <c r="SMP6" s="168"/>
      <c r="SMQ6" s="168"/>
      <c r="SMR6" s="168"/>
      <c r="SMS6" s="168"/>
      <c r="SMT6" s="168"/>
      <c r="SMU6" s="168"/>
      <c r="SMV6" s="168"/>
      <c r="SMW6" s="168"/>
      <c r="SMX6" s="168"/>
      <c r="SMY6" s="168"/>
      <c r="SMZ6" s="168"/>
      <c r="SNA6" s="168"/>
      <c r="SNB6" s="168"/>
      <c r="SNC6" s="168"/>
      <c r="SND6" s="168"/>
      <c r="SNE6" s="168"/>
      <c r="SNF6" s="168"/>
      <c r="SNG6" s="168"/>
      <c r="SNH6" s="168"/>
      <c r="SNI6" s="168"/>
      <c r="SNJ6" s="168"/>
      <c r="SNK6" s="168"/>
      <c r="SNL6" s="168"/>
      <c r="SNM6" s="168"/>
      <c r="SNN6" s="168"/>
      <c r="SNO6" s="168"/>
      <c r="SNP6" s="168"/>
      <c r="SNQ6" s="168"/>
      <c r="SNR6" s="168"/>
      <c r="SNS6" s="168"/>
      <c r="SNT6" s="168"/>
      <c r="SNU6" s="168"/>
      <c r="SNV6" s="168"/>
      <c r="SNW6" s="168"/>
      <c r="SNX6" s="168"/>
      <c r="SNY6" s="168"/>
      <c r="SNZ6" s="168"/>
      <c r="SOA6" s="168"/>
      <c r="SOB6" s="168"/>
      <c r="SOC6" s="168"/>
      <c r="SOD6" s="168"/>
      <c r="SOE6" s="168"/>
      <c r="SOF6" s="168"/>
      <c r="SOG6" s="168"/>
      <c r="SOH6" s="168"/>
      <c r="SOI6" s="168"/>
      <c r="SOJ6" s="168"/>
      <c r="SOK6" s="168"/>
      <c r="SOL6" s="168"/>
      <c r="SOM6" s="168"/>
      <c r="SON6" s="168"/>
      <c r="SOO6" s="168"/>
      <c r="SOP6" s="168"/>
      <c r="SOQ6" s="168"/>
      <c r="SOR6" s="168"/>
      <c r="SOS6" s="168"/>
      <c r="SOT6" s="168"/>
      <c r="SOU6" s="168"/>
      <c r="SOV6" s="168"/>
      <c r="SOW6" s="168"/>
      <c r="SOX6" s="168"/>
      <c r="SOY6" s="168"/>
      <c r="SOZ6" s="168"/>
      <c r="SPA6" s="168"/>
      <c r="SPB6" s="168"/>
      <c r="SPC6" s="168"/>
      <c r="SPD6" s="168"/>
      <c r="SPE6" s="168"/>
      <c r="SPF6" s="168"/>
      <c r="SPG6" s="168"/>
      <c r="SPH6" s="168"/>
      <c r="SPI6" s="168"/>
      <c r="SPJ6" s="168"/>
      <c r="SPK6" s="168"/>
      <c r="SPL6" s="168"/>
      <c r="SPM6" s="168"/>
      <c r="SPN6" s="168"/>
      <c r="SPO6" s="168"/>
      <c r="SPP6" s="168"/>
      <c r="SPQ6" s="168"/>
      <c r="SPR6" s="168"/>
      <c r="SPS6" s="168"/>
      <c r="SPT6" s="168"/>
      <c r="SPU6" s="168"/>
      <c r="SPV6" s="168"/>
      <c r="SPW6" s="168"/>
      <c r="SPX6" s="168"/>
      <c r="SPY6" s="168"/>
      <c r="SPZ6" s="168"/>
      <c r="SQA6" s="168"/>
      <c r="SQB6" s="168"/>
      <c r="SQC6" s="168"/>
      <c r="SQD6" s="168"/>
      <c r="SQE6" s="168"/>
      <c r="SQF6" s="168"/>
      <c r="SQG6" s="168"/>
      <c r="SQH6" s="168"/>
      <c r="SQI6" s="168"/>
      <c r="SQJ6" s="168"/>
      <c r="SQK6" s="168"/>
      <c r="SQL6" s="168"/>
      <c r="SQM6" s="168"/>
      <c r="SQN6" s="168"/>
      <c r="SQO6" s="168"/>
      <c r="SQP6" s="168"/>
      <c r="SQQ6" s="168"/>
      <c r="SQR6" s="168"/>
      <c r="SQS6" s="168"/>
      <c r="SQT6" s="168"/>
      <c r="SQU6" s="168"/>
      <c r="SQV6" s="168"/>
      <c r="SQW6" s="168"/>
      <c r="SQX6" s="168"/>
      <c r="SQY6" s="168"/>
      <c r="SQZ6" s="168"/>
      <c r="SRA6" s="168"/>
      <c r="SRB6" s="168"/>
      <c r="SRC6" s="168"/>
      <c r="SRD6" s="168"/>
      <c r="SRE6" s="168"/>
      <c r="SRF6" s="168"/>
      <c r="SRG6" s="168"/>
      <c r="SRH6" s="168"/>
      <c r="SRI6" s="168"/>
      <c r="SRJ6" s="168"/>
      <c r="SRK6" s="168"/>
      <c r="SRL6" s="168"/>
      <c r="SRM6" s="168"/>
      <c r="SRN6" s="168"/>
      <c r="SRO6" s="168"/>
      <c r="SRP6" s="168"/>
      <c r="SRQ6" s="168"/>
      <c r="SRR6" s="168"/>
      <c r="SRS6" s="168"/>
      <c r="SRT6" s="168"/>
      <c r="SRU6" s="168"/>
      <c r="SRV6" s="168"/>
      <c r="SRW6" s="168"/>
      <c r="SRX6" s="168"/>
      <c r="SRY6" s="168"/>
      <c r="SRZ6" s="168"/>
      <c r="SSA6" s="168"/>
      <c r="SSB6" s="168"/>
      <c r="SSC6" s="168"/>
      <c r="SSD6" s="168"/>
      <c r="SSE6" s="168"/>
      <c r="SSF6" s="168"/>
      <c r="SSG6" s="168"/>
      <c r="SSH6" s="168"/>
      <c r="SSI6" s="168"/>
      <c r="SSJ6" s="168"/>
      <c r="SSK6" s="168"/>
      <c r="SSL6" s="168"/>
      <c r="SSM6" s="168"/>
      <c r="SSN6" s="168"/>
      <c r="SSO6" s="168"/>
      <c r="SSP6" s="168"/>
      <c r="SSQ6" s="168"/>
      <c r="SSR6" s="168"/>
      <c r="SSS6" s="168"/>
      <c r="SST6" s="168"/>
      <c r="SSU6" s="168"/>
      <c r="SSV6" s="168"/>
      <c r="SSW6" s="168"/>
      <c r="SSX6" s="168"/>
      <c r="SSY6" s="168"/>
      <c r="SSZ6" s="168"/>
      <c r="STA6" s="168"/>
      <c r="STB6" s="168"/>
      <c r="STC6" s="168"/>
      <c r="STD6" s="168"/>
      <c r="STE6" s="168"/>
      <c r="STF6" s="168"/>
      <c r="STG6" s="168"/>
      <c r="STH6" s="168"/>
      <c r="STI6" s="168"/>
      <c r="STJ6" s="168"/>
      <c r="STK6" s="168"/>
      <c r="STL6" s="168"/>
      <c r="STM6" s="168"/>
      <c r="STN6" s="168"/>
      <c r="STO6" s="168"/>
      <c r="STP6" s="168"/>
      <c r="STQ6" s="168"/>
      <c r="STR6" s="168"/>
      <c r="STS6" s="168"/>
      <c r="STT6" s="168"/>
      <c r="STU6" s="168"/>
      <c r="STV6" s="168"/>
      <c r="STW6" s="168"/>
      <c r="STX6" s="168"/>
      <c r="STY6" s="168"/>
      <c r="STZ6" s="168"/>
      <c r="SUA6" s="168"/>
      <c r="SUB6" s="168"/>
      <c r="SUC6" s="168"/>
      <c r="SUD6" s="168"/>
      <c r="SUE6" s="168"/>
      <c r="SUF6" s="168"/>
      <c r="SUG6" s="168"/>
      <c r="SUH6" s="168"/>
      <c r="SUI6" s="168"/>
      <c r="SUJ6" s="168"/>
      <c r="SUK6" s="168"/>
      <c r="SUL6" s="168"/>
      <c r="SUM6" s="168"/>
      <c r="SUN6" s="168"/>
      <c r="SUO6" s="168"/>
      <c r="SUP6" s="168"/>
      <c r="SUQ6" s="168"/>
      <c r="SUR6" s="168"/>
      <c r="SUS6" s="168"/>
      <c r="SUT6" s="168"/>
      <c r="SUU6" s="168"/>
      <c r="SUV6" s="168"/>
      <c r="SUW6" s="168"/>
      <c r="SUX6" s="168"/>
      <c r="SUY6" s="168"/>
      <c r="SUZ6" s="168"/>
      <c r="SVA6" s="168"/>
      <c r="SVB6" s="168"/>
      <c r="SVC6" s="168"/>
      <c r="SVD6" s="168"/>
      <c r="SVE6" s="168"/>
      <c r="SVF6" s="168"/>
      <c r="SVG6" s="168"/>
      <c r="SVH6" s="168"/>
      <c r="SVI6" s="168"/>
      <c r="SVJ6" s="168"/>
      <c r="SVK6" s="168"/>
      <c r="SVL6" s="168"/>
      <c r="SVM6" s="168"/>
      <c r="SVN6" s="168"/>
      <c r="SVO6" s="168"/>
      <c r="SVP6" s="168"/>
      <c r="SVQ6" s="168"/>
      <c r="SVR6" s="168"/>
      <c r="SVS6" s="168"/>
      <c r="SVT6" s="168"/>
      <c r="SVU6" s="168"/>
      <c r="SVV6" s="168"/>
      <c r="SVW6" s="168"/>
      <c r="SVX6" s="168"/>
      <c r="SVY6" s="168"/>
      <c r="SVZ6" s="168"/>
      <c r="SWA6" s="168"/>
      <c r="SWB6" s="168"/>
      <c r="SWC6" s="168"/>
      <c r="SWD6" s="168"/>
      <c r="SWE6" s="168"/>
      <c r="SWF6" s="168"/>
      <c r="SWG6" s="168"/>
      <c r="SWH6" s="168"/>
      <c r="SWI6" s="168"/>
      <c r="SWJ6" s="168"/>
      <c r="SWK6" s="168"/>
      <c r="SWL6" s="168"/>
      <c r="SWM6" s="168"/>
      <c r="SWN6" s="168"/>
      <c r="SWO6" s="168"/>
      <c r="SWP6" s="168"/>
      <c r="SWQ6" s="168"/>
      <c r="SWR6" s="168"/>
      <c r="SWS6" s="168"/>
      <c r="SWT6" s="168"/>
      <c r="SWU6" s="168"/>
      <c r="SWV6" s="168"/>
      <c r="SWW6" s="168"/>
      <c r="SWX6" s="168"/>
      <c r="SWY6" s="168"/>
      <c r="SWZ6" s="168"/>
      <c r="SXA6" s="168"/>
      <c r="SXB6" s="168"/>
      <c r="SXC6" s="168"/>
      <c r="SXD6" s="168"/>
      <c r="SXE6" s="168"/>
      <c r="SXF6" s="168"/>
      <c r="SXG6" s="168"/>
      <c r="SXH6" s="168"/>
      <c r="SXI6" s="168"/>
      <c r="SXJ6" s="168"/>
      <c r="SXK6" s="168"/>
      <c r="SXL6" s="168"/>
      <c r="SXM6" s="168"/>
      <c r="SXN6" s="168"/>
      <c r="SXO6" s="168"/>
      <c r="SXP6" s="168"/>
      <c r="SXQ6" s="168"/>
      <c r="SXR6" s="168"/>
      <c r="SXS6" s="168"/>
      <c r="SXT6" s="168"/>
      <c r="SXU6" s="168"/>
      <c r="SXV6" s="168"/>
      <c r="SXW6" s="168"/>
      <c r="SXX6" s="168"/>
      <c r="SXY6" s="168"/>
      <c r="SXZ6" s="168"/>
      <c r="SYA6" s="168"/>
      <c r="SYB6" s="168"/>
      <c r="SYC6" s="168"/>
      <c r="SYD6" s="168"/>
      <c r="SYE6" s="168"/>
      <c r="SYF6" s="168"/>
      <c r="SYG6" s="168"/>
      <c r="SYH6" s="168"/>
      <c r="SYI6" s="168"/>
      <c r="SYJ6" s="168"/>
      <c r="SYK6" s="168"/>
      <c r="SYL6" s="168"/>
      <c r="SYM6" s="168"/>
      <c r="SYN6" s="168"/>
      <c r="SYO6" s="168"/>
      <c r="SYP6" s="168"/>
      <c r="SYQ6" s="168"/>
      <c r="SYR6" s="168"/>
      <c r="SYS6" s="168"/>
      <c r="SYT6" s="168"/>
      <c r="SYU6" s="168"/>
      <c r="SYV6" s="168"/>
      <c r="SYW6" s="168"/>
      <c r="SYX6" s="168"/>
      <c r="SYY6" s="168"/>
      <c r="SYZ6" s="168"/>
      <c r="SZA6" s="168"/>
      <c r="SZB6" s="168"/>
      <c r="SZC6" s="168"/>
      <c r="SZD6" s="168"/>
      <c r="SZE6" s="168"/>
      <c r="SZF6" s="168"/>
      <c r="SZG6" s="168"/>
      <c r="SZH6" s="168"/>
      <c r="SZI6" s="168"/>
      <c r="SZJ6" s="168"/>
      <c r="SZK6" s="168"/>
      <c r="SZL6" s="168"/>
      <c r="SZM6" s="168"/>
      <c r="SZN6" s="168"/>
      <c r="SZO6" s="168"/>
      <c r="SZP6" s="168"/>
      <c r="SZQ6" s="168"/>
      <c r="SZR6" s="168"/>
      <c r="SZS6" s="168"/>
      <c r="SZT6" s="168"/>
      <c r="SZU6" s="168"/>
      <c r="SZV6" s="168"/>
      <c r="SZW6" s="168"/>
      <c r="SZX6" s="168"/>
      <c r="SZY6" s="168"/>
      <c r="SZZ6" s="168"/>
      <c r="TAA6" s="168"/>
      <c r="TAB6" s="168"/>
      <c r="TAC6" s="168"/>
      <c r="TAD6" s="168"/>
      <c r="TAE6" s="168"/>
      <c r="TAF6" s="168"/>
      <c r="TAG6" s="168"/>
      <c r="TAH6" s="168"/>
      <c r="TAI6" s="168"/>
      <c r="TAJ6" s="168"/>
      <c r="TAK6" s="168"/>
      <c r="TAL6" s="168"/>
      <c r="TAM6" s="168"/>
      <c r="TAN6" s="168"/>
      <c r="TAO6" s="168"/>
      <c r="TAP6" s="168"/>
      <c r="TAQ6" s="168"/>
      <c r="TAR6" s="168"/>
      <c r="TAS6" s="168"/>
      <c r="TAT6" s="168"/>
      <c r="TAU6" s="168"/>
      <c r="TAV6" s="168"/>
      <c r="TAW6" s="168"/>
      <c r="TAX6" s="168"/>
      <c r="TAY6" s="168"/>
      <c r="TAZ6" s="168"/>
      <c r="TBA6" s="168"/>
      <c r="TBB6" s="168"/>
      <c r="TBC6" s="168"/>
      <c r="TBD6" s="168"/>
      <c r="TBE6" s="168"/>
      <c r="TBF6" s="168"/>
      <c r="TBG6" s="168"/>
      <c r="TBH6" s="168"/>
      <c r="TBI6" s="168"/>
      <c r="TBJ6" s="168"/>
      <c r="TBK6" s="168"/>
      <c r="TBL6" s="168"/>
      <c r="TBM6" s="168"/>
      <c r="TBN6" s="168"/>
      <c r="TBO6" s="168"/>
      <c r="TBP6" s="168"/>
      <c r="TBQ6" s="168"/>
      <c r="TBR6" s="168"/>
      <c r="TBS6" s="168"/>
      <c r="TBT6" s="168"/>
      <c r="TBU6" s="168"/>
      <c r="TBV6" s="168"/>
      <c r="TBW6" s="168"/>
      <c r="TBX6" s="168"/>
      <c r="TBY6" s="168"/>
      <c r="TBZ6" s="168"/>
      <c r="TCA6" s="168"/>
      <c r="TCB6" s="168"/>
      <c r="TCC6" s="168"/>
      <c r="TCD6" s="168"/>
      <c r="TCE6" s="168"/>
      <c r="TCF6" s="168"/>
      <c r="TCG6" s="168"/>
      <c r="TCH6" s="168"/>
      <c r="TCI6" s="168"/>
      <c r="TCJ6" s="168"/>
      <c r="TCK6" s="168"/>
      <c r="TCL6" s="168"/>
      <c r="TCM6" s="168"/>
      <c r="TCN6" s="168"/>
      <c r="TCO6" s="168"/>
      <c r="TCP6" s="168"/>
      <c r="TCQ6" s="168"/>
      <c r="TCR6" s="168"/>
      <c r="TCS6" s="168"/>
      <c r="TCT6" s="168"/>
      <c r="TCU6" s="168"/>
      <c r="TCV6" s="168"/>
      <c r="TCW6" s="168"/>
      <c r="TCX6" s="168"/>
      <c r="TCY6" s="168"/>
      <c r="TCZ6" s="168"/>
      <c r="TDA6" s="168"/>
      <c r="TDB6" s="168"/>
      <c r="TDC6" s="168"/>
      <c r="TDD6" s="168"/>
      <c r="TDE6" s="168"/>
      <c r="TDF6" s="168"/>
      <c r="TDG6" s="168"/>
      <c r="TDH6" s="168"/>
      <c r="TDI6" s="168"/>
      <c r="TDJ6" s="168"/>
      <c r="TDK6" s="168"/>
      <c r="TDL6" s="168"/>
      <c r="TDM6" s="168"/>
      <c r="TDN6" s="168"/>
      <c r="TDO6" s="168"/>
      <c r="TDP6" s="168"/>
      <c r="TDQ6" s="168"/>
      <c r="TDR6" s="168"/>
      <c r="TDS6" s="168"/>
      <c r="TDT6" s="168"/>
      <c r="TDU6" s="168"/>
      <c r="TDV6" s="168"/>
      <c r="TDW6" s="168"/>
      <c r="TDX6" s="168"/>
      <c r="TDY6" s="168"/>
      <c r="TDZ6" s="168"/>
      <c r="TEA6" s="168"/>
      <c r="TEB6" s="168"/>
      <c r="TEC6" s="168"/>
      <c r="TED6" s="168"/>
      <c r="TEE6" s="168"/>
      <c r="TEF6" s="168"/>
      <c r="TEG6" s="168"/>
      <c r="TEH6" s="168"/>
      <c r="TEI6" s="168"/>
      <c r="TEJ6" s="168"/>
      <c r="TEK6" s="168"/>
      <c r="TEL6" s="168"/>
      <c r="TEM6" s="168"/>
      <c r="TEN6" s="168"/>
      <c r="TEO6" s="168"/>
      <c r="TEP6" s="168"/>
      <c r="TEQ6" s="168"/>
      <c r="TER6" s="168"/>
      <c r="TES6" s="168"/>
      <c r="TET6" s="168"/>
      <c r="TEU6" s="168"/>
      <c r="TEV6" s="168"/>
      <c r="TEW6" s="168"/>
      <c r="TEX6" s="168"/>
      <c r="TEY6" s="168"/>
      <c r="TEZ6" s="168"/>
      <c r="TFA6" s="168"/>
      <c r="TFB6" s="168"/>
      <c r="TFC6" s="168"/>
      <c r="TFD6" s="168"/>
      <c r="TFE6" s="168"/>
      <c r="TFF6" s="168"/>
      <c r="TFG6" s="168"/>
      <c r="TFH6" s="168"/>
      <c r="TFI6" s="168"/>
      <c r="TFJ6" s="168"/>
      <c r="TFK6" s="168"/>
      <c r="TFL6" s="168"/>
      <c r="TFM6" s="168"/>
      <c r="TFN6" s="168"/>
      <c r="TFO6" s="168"/>
      <c r="TFP6" s="168"/>
      <c r="TFQ6" s="168"/>
      <c r="TFR6" s="168"/>
      <c r="TFS6" s="168"/>
      <c r="TFT6" s="168"/>
      <c r="TFU6" s="168"/>
      <c r="TFV6" s="168"/>
      <c r="TFW6" s="168"/>
      <c r="TFX6" s="168"/>
      <c r="TFY6" s="168"/>
      <c r="TFZ6" s="168"/>
      <c r="TGA6" s="168"/>
      <c r="TGB6" s="168"/>
      <c r="TGC6" s="168"/>
      <c r="TGD6" s="168"/>
      <c r="TGE6" s="168"/>
      <c r="TGF6" s="168"/>
      <c r="TGG6" s="168"/>
      <c r="TGH6" s="168"/>
      <c r="TGI6" s="168"/>
      <c r="TGJ6" s="168"/>
      <c r="TGK6" s="168"/>
      <c r="TGL6" s="168"/>
      <c r="TGM6" s="168"/>
      <c r="TGN6" s="168"/>
      <c r="TGO6" s="168"/>
      <c r="TGP6" s="168"/>
      <c r="TGQ6" s="168"/>
      <c r="TGR6" s="168"/>
      <c r="TGS6" s="168"/>
      <c r="TGT6" s="168"/>
      <c r="TGU6" s="168"/>
      <c r="TGV6" s="168"/>
      <c r="TGW6" s="168"/>
      <c r="TGX6" s="168"/>
      <c r="TGY6" s="168"/>
      <c r="TGZ6" s="168"/>
      <c r="THA6" s="168"/>
      <c r="THB6" s="168"/>
      <c r="THC6" s="168"/>
      <c r="THD6" s="168"/>
      <c r="THE6" s="168"/>
      <c r="THF6" s="168"/>
      <c r="THG6" s="168"/>
      <c r="THH6" s="168"/>
      <c r="THI6" s="168"/>
      <c r="THJ6" s="168"/>
      <c r="THK6" s="168"/>
      <c r="THL6" s="168"/>
      <c r="THM6" s="168"/>
      <c r="THN6" s="168"/>
      <c r="THO6" s="168"/>
      <c r="THP6" s="168"/>
      <c r="THQ6" s="168"/>
      <c r="THR6" s="168"/>
      <c r="THS6" s="168"/>
      <c r="THT6" s="168"/>
      <c r="THU6" s="168"/>
      <c r="THV6" s="168"/>
      <c r="THW6" s="168"/>
      <c r="THX6" s="168"/>
      <c r="THY6" s="168"/>
      <c r="THZ6" s="168"/>
      <c r="TIA6" s="168"/>
      <c r="TIB6" s="168"/>
      <c r="TIC6" s="168"/>
      <c r="TID6" s="168"/>
      <c r="TIE6" s="168"/>
      <c r="TIF6" s="168"/>
      <c r="TIG6" s="168"/>
      <c r="TIH6" s="168"/>
      <c r="TII6" s="168"/>
      <c r="TIJ6" s="168"/>
      <c r="TIK6" s="168"/>
      <c r="TIL6" s="168"/>
      <c r="TIM6" s="168"/>
      <c r="TIN6" s="168"/>
      <c r="TIO6" s="168"/>
      <c r="TIP6" s="168"/>
      <c r="TIQ6" s="168"/>
      <c r="TIR6" s="168"/>
      <c r="TIS6" s="168"/>
      <c r="TIT6" s="168"/>
      <c r="TIU6" s="168"/>
      <c r="TIV6" s="168"/>
      <c r="TIW6" s="168"/>
      <c r="TIX6" s="168"/>
      <c r="TIY6" s="168"/>
      <c r="TIZ6" s="168"/>
      <c r="TJA6" s="168"/>
      <c r="TJB6" s="168"/>
      <c r="TJC6" s="168"/>
      <c r="TJD6" s="168"/>
      <c r="TJE6" s="168"/>
      <c r="TJF6" s="168"/>
      <c r="TJG6" s="168"/>
      <c r="TJH6" s="168"/>
      <c r="TJI6" s="168"/>
      <c r="TJJ6" s="168"/>
      <c r="TJK6" s="168"/>
      <c r="TJL6" s="168"/>
      <c r="TJM6" s="168"/>
      <c r="TJN6" s="168"/>
      <c r="TJO6" s="168"/>
      <c r="TJP6" s="168"/>
      <c r="TJQ6" s="168"/>
      <c r="TJR6" s="168"/>
      <c r="TJS6" s="168"/>
      <c r="TJT6" s="168"/>
      <c r="TJU6" s="168"/>
      <c r="TJV6" s="168"/>
      <c r="TJW6" s="168"/>
      <c r="TJX6" s="168"/>
      <c r="TJY6" s="168"/>
      <c r="TJZ6" s="168"/>
      <c r="TKA6" s="168"/>
      <c r="TKB6" s="168"/>
      <c r="TKC6" s="168"/>
      <c r="TKD6" s="168"/>
      <c r="TKE6" s="168"/>
      <c r="TKF6" s="168"/>
      <c r="TKG6" s="168"/>
      <c r="TKH6" s="168"/>
      <c r="TKI6" s="168"/>
      <c r="TKJ6" s="168"/>
      <c r="TKK6" s="168"/>
      <c r="TKL6" s="168"/>
      <c r="TKM6" s="168"/>
      <c r="TKN6" s="168"/>
      <c r="TKO6" s="168"/>
      <c r="TKP6" s="168"/>
      <c r="TKQ6" s="168"/>
      <c r="TKR6" s="168"/>
      <c r="TKS6" s="168"/>
      <c r="TKT6" s="168"/>
      <c r="TKU6" s="168"/>
      <c r="TKV6" s="168"/>
      <c r="TKW6" s="168"/>
      <c r="TKX6" s="168"/>
      <c r="TKY6" s="168"/>
      <c r="TKZ6" s="168"/>
      <c r="TLA6" s="168"/>
      <c r="TLB6" s="168"/>
      <c r="TLC6" s="168"/>
      <c r="TLD6" s="168"/>
      <c r="TLE6" s="168"/>
      <c r="TLF6" s="168"/>
      <c r="TLG6" s="168"/>
      <c r="TLH6" s="168"/>
      <c r="TLI6" s="168"/>
      <c r="TLJ6" s="168"/>
      <c r="TLK6" s="168"/>
      <c r="TLL6" s="168"/>
      <c r="TLM6" s="168"/>
      <c r="TLN6" s="168"/>
      <c r="TLO6" s="168"/>
      <c r="TLP6" s="168"/>
      <c r="TLQ6" s="168"/>
      <c r="TLR6" s="168"/>
      <c r="TLS6" s="168"/>
      <c r="TLT6" s="168"/>
      <c r="TLU6" s="168"/>
      <c r="TLV6" s="168"/>
      <c r="TLW6" s="168"/>
      <c r="TLX6" s="168"/>
      <c r="TLY6" s="168"/>
      <c r="TLZ6" s="168"/>
      <c r="TMA6" s="168"/>
      <c r="TMB6" s="168"/>
      <c r="TMC6" s="168"/>
      <c r="TMD6" s="168"/>
      <c r="TME6" s="168"/>
      <c r="TMF6" s="168"/>
      <c r="TMG6" s="168"/>
      <c r="TMH6" s="168"/>
      <c r="TMI6" s="168"/>
      <c r="TMJ6" s="168"/>
      <c r="TMK6" s="168"/>
      <c r="TML6" s="168"/>
      <c r="TMM6" s="168"/>
      <c r="TMN6" s="168"/>
      <c r="TMO6" s="168"/>
      <c r="TMP6" s="168"/>
      <c r="TMQ6" s="168"/>
      <c r="TMR6" s="168"/>
      <c r="TMS6" s="168"/>
      <c r="TMT6" s="168"/>
      <c r="TMU6" s="168"/>
      <c r="TMV6" s="168"/>
      <c r="TMW6" s="168"/>
      <c r="TMX6" s="168"/>
      <c r="TMY6" s="168"/>
      <c r="TMZ6" s="168"/>
      <c r="TNA6" s="168"/>
      <c r="TNB6" s="168"/>
      <c r="TNC6" s="168"/>
      <c r="TND6" s="168"/>
      <c r="TNE6" s="168"/>
      <c r="TNF6" s="168"/>
      <c r="TNG6" s="168"/>
      <c r="TNH6" s="168"/>
      <c r="TNI6" s="168"/>
      <c r="TNJ6" s="168"/>
      <c r="TNK6" s="168"/>
      <c r="TNL6" s="168"/>
      <c r="TNM6" s="168"/>
      <c r="TNN6" s="168"/>
      <c r="TNO6" s="168"/>
      <c r="TNP6" s="168"/>
      <c r="TNQ6" s="168"/>
      <c r="TNR6" s="168"/>
      <c r="TNS6" s="168"/>
      <c r="TNT6" s="168"/>
      <c r="TNU6" s="168"/>
      <c r="TNV6" s="168"/>
      <c r="TNW6" s="168"/>
      <c r="TNX6" s="168"/>
      <c r="TNY6" s="168"/>
      <c r="TNZ6" s="168"/>
      <c r="TOA6" s="168"/>
      <c r="TOB6" s="168"/>
      <c r="TOC6" s="168"/>
      <c r="TOD6" s="168"/>
      <c r="TOE6" s="168"/>
      <c r="TOF6" s="168"/>
      <c r="TOG6" s="168"/>
      <c r="TOH6" s="168"/>
      <c r="TOI6" s="168"/>
      <c r="TOJ6" s="168"/>
      <c r="TOK6" s="168"/>
      <c r="TOL6" s="168"/>
      <c r="TOM6" s="168"/>
      <c r="TON6" s="168"/>
      <c r="TOO6" s="168"/>
      <c r="TOP6" s="168"/>
      <c r="TOQ6" s="168"/>
      <c r="TOR6" s="168"/>
      <c r="TOS6" s="168"/>
      <c r="TOT6" s="168"/>
      <c r="TOU6" s="168"/>
      <c r="TOV6" s="168"/>
      <c r="TOW6" s="168"/>
      <c r="TOX6" s="168"/>
      <c r="TOY6" s="168"/>
      <c r="TOZ6" s="168"/>
      <c r="TPA6" s="168"/>
      <c r="TPB6" s="168"/>
      <c r="TPC6" s="168"/>
      <c r="TPD6" s="168"/>
      <c r="TPE6" s="168"/>
      <c r="TPF6" s="168"/>
      <c r="TPG6" s="168"/>
      <c r="TPH6" s="168"/>
      <c r="TPI6" s="168"/>
      <c r="TPJ6" s="168"/>
      <c r="TPK6" s="168"/>
      <c r="TPL6" s="168"/>
      <c r="TPM6" s="168"/>
      <c r="TPN6" s="168"/>
      <c r="TPO6" s="168"/>
      <c r="TPP6" s="168"/>
      <c r="TPQ6" s="168"/>
      <c r="TPR6" s="168"/>
      <c r="TPS6" s="168"/>
      <c r="TPT6" s="168"/>
      <c r="TPU6" s="168"/>
      <c r="TPV6" s="168"/>
      <c r="TPW6" s="168"/>
      <c r="TPX6" s="168"/>
      <c r="TPY6" s="168"/>
      <c r="TPZ6" s="168"/>
      <c r="TQA6" s="168"/>
      <c r="TQB6" s="168"/>
      <c r="TQC6" s="168"/>
      <c r="TQD6" s="168"/>
      <c r="TQE6" s="168"/>
      <c r="TQF6" s="168"/>
      <c r="TQG6" s="168"/>
      <c r="TQH6" s="168"/>
      <c r="TQI6" s="168"/>
      <c r="TQJ6" s="168"/>
      <c r="TQK6" s="168"/>
      <c r="TQL6" s="168"/>
      <c r="TQM6" s="168"/>
      <c r="TQN6" s="168"/>
      <c r="TQO6" s="168"/>
      <c r="TQP6" s="168"/>
      <c r="TQQ6" s="168"/>
      <c r="TQR6" s="168"/>
      <c r="TQS6" s="168"/>
      <c r="TQT6" s="168"/>
      <c r="TQU6" s="168"/>
      <c r="TQV6" s="168"/>
      <c r="TQW6" s="168"/>
      <c r="TQX6" s="168"/>
      <c r="TQY6" s="168"/>
      <c r="TQZ6" s="168"/>
      <c r="TRA6" s="168"/>
      <c r="TRB6" s="168"/>
      <c r="TRC6" s="168"/>
      <c r="TRD6" s="168"/>
      <c r="TRE6" s="168"/>
      <c r="TRF6" s="168"/>
      <c r="TRG6" s="168"/>
      <c r="TRH6" s="168"/>
      <c r="TRI6" s="168"/>
      <c r="TRJ6" s="168"/>
      <c r="TRK6" s="168"/>
      <c r="TRL6" s="168"/>
      <c r="TRM6" s="168"/>
      <c r="TRN6" s="168"/>
      <c r="TRO6" s="168"/>
      <c r="TRP6" s="168"/>
      <c r="TRQ6" s="168"/>
      <c r="TRR6" s="168"/>
      <c r="TRS6" s="168"/>
      <c r="TRT6" s="168"/>
      <c r="TRU6" s="168"/>
      <c r="TRV6" s="168"/>
      <c r="TRW6" s="168"/>
      <c r="TRX6" s="168"/>
      <c r="TRY6" s="168"/>
      <c r="TRZ6" s="168"/>
      <c r="TSA6" s="168"/>
      <c r="TSB6" s="168"/>
      <c r="TSC6" s="168"/>
      <c r="TSD6" s="168"/>
      <c r="TSE6" s="168"/>
      <c r="TSF6" s="168"/>
      <c r="TSG6" s="168"/>
      <c r="TSH6" s="168"/>
      <c r="TSI6" s="168"/>
      <c r="TSJ6" s="168"/>
      <c r="TSK6" s="168"/>
      <c r="TSL6" s="168"/>
      <c r="TSM6" s="168"/>
      <c r="TSN6" s="168"/>
      <c r="TSO6" s="168"/>
      <c r="TSP6" s="168"/>
      <c r="TSQ6" s="168"/>
      <c r="TSR6" s="168"/>
      <c r="TSS6" s="168"/>
      <c r="TST6" s="168"/>
      <c r="TSU6" s="168"/>
      <c r="TSV6" s="168"/>
      <c r="TSW6" s="168"/>
      <c r="TSX6" s="168"/>
      <c r="TSY6" s="168"/>
      <c r="TSZ6" s="168"/>
      <c r="TTA6" s="168"/>
      <c r="TTB6" s="168"/>
      <c r="TTC6" s="168"/>
      <c r="TTD6" s="168"/>
      <c r="TTE6" s="168"/>
      <c r="TTF6" s="168"/>
      <c r="TTG6" s="168"/>
      <c r="TTH6" s="168"/>
      <c r="TTI6" s="168"/>
      <c r="TTJ6" s="168"/>
      <c r="TTK6" s="168"/>
      <c r="TTL6" s="168"/>
      <c r="TTM6" s="168"/>
      <c r="TTN6" s="168"/>
      <c r="TTO6" s="168"/>
      <c r="TTP6" s="168"/>
      <c r="TTQ6" s="168"/>
      <c r="TTR6" s="168"/>
      <c r="TTS6" s="168"/>
      <c r="TTT6" s="168"/>
      <c r="TTU6" s="168"/>
      <c r="TTV6" s="168"/>
      <c r="TTW6" s="168"/>
      <c r="TTX6" s="168"/>
      <c r="TTY6" s="168"/>
      <c r="TTZ6" s="168"/>
      <c r="TUA6" s="168"/>
      <c r="TUB6" s="168"/>
      <c r="TUC6" s="168"/>
      <c r="TUD6" s="168"/>
      <c r="TUE6" s="168"/>
      <c r="TUF6" s="168"/>
      <c r="TUG6" s="168"/>
      <c r="TUH6" s="168"/>
      <c r="TUI6" s="168"/>
      <c r="TUJ6" s="168"/>
      <c r="TUK6" s="168"/>
      <c r="TUL6" s="168"/>
      <c r="TUM6" s="168"/>
      <c r="TUN6" s="168"/>
      <c r="TUO6" s="168"/>
      <c r="TUP6" s="168"/>
      <c r="TUQ6" s="168"/>
      <c r="TUR6" s="168"/>
      <c r="TUS6" s="168"/>
      <c r="TUT6" s="168"/>
      <c r="TUU6" s="168"/>
      <c r="TUV6" s="168"/>
      <c r="TUW6" s="168"/>
      <c r="TUX6" s="168"/>
      <c r="TUY6" s="168"/>
      <c r="TUZ6" s="168"/>
      <c r="TVA6" s="168"/>
      <c r="TVB6" s="168"/>
      <c r="TVC6" s="168"/>
      <c r="TVD6" s="168"/>
      <c r="TVE6" s="168"/>
      <c r="TVF6" s="168"/>
      <c r="TVG6" s="168"/>
      <c r="TVH6" s="168"/>
      <c r="TVI6" s="168"/>
      <c r="TVJ6" s="168"/>
      <c r="TVK6" s="168"/>
      <c r="TVL6" s="168"/>
      <c r="TVM6" s="168"/>
      <c r="TVN6" s="168"/>
      <c r="TVO6" s="168"/>
      <c r="TVP6" s="168"/>
      <c r="TVQ6" s="168"/>
      <c r="TVR6" s="168"/>
      <c r="TVS6" s="168"/>
      <c r="TVT6" s="168"/>
      <c r="TVU6" s="168"/>
      <c r="TVV6" s="168"/>
      <c r="TVW6" s="168"/>
      <c r="TVX6" s="168"/>
      <c r="TVY6" s="168"/>
      <c r="TVZ6" s="168"/>
      <c r="TWA6" s="168"/>
      <c r="TWB6" s="168"/>
      <c r="TWC6" s="168"/>
      <c r="TWD6" s="168"/>
      <c r="TWE6" s="168"/>
      <c r="TWF6" s="168"/>
      <c r="TWG6" s="168"/>
      <c r="TWH6" s="168"/>
      <c r="TWI6" s="168"/>
      <c r="TWJ6" s="168"/>
      <c r="TWK6" s="168"/>
      <c r="TWL6" s="168"/>
      <c r="TWM6" s="168"/>
      <c r="TWN6" s="168"/>
      <c r="TWO6" s="168"/>
      <c r="TWP6" s="168"/>
      <c r="TWQ6" s="168"/>
      <c r="TWR6" s="168"/>
      <c r="TWS6" s="168"/>
      <c r="TWT6" s="168"/>
      <c r="TWU6" s="168"/>
      <c r="TWV6" s="168"/>
      <c r="TWW6" s="168"/>
      <c r="TWX6" s="168"/>
      <c r="TWY6" s="168"/>
      <c r="TWZ6" s="168"/>
      <c r="TXA6" s="168"/>
      <c r="TXB6" s="168"/>
      <c r="TXC6" s="168"/>
      <c r="TXD6" s="168"/>
      <c r="TXE6" s="168"/>
      <c r="TXF6" s="168"/>
      <c r="TXG6" s="168"/>
      <c r="TXH6" s="168"/>
      <c r="TXI6" s="168"/>
      <c r="TXJ6" s="168"/>
      <c r="TXK6" s="168"/>
      <c r="TXL6" s="168"/>
      <c r="TXM6" s="168"/>
      <c r="TXN6" s="168"/>
      <c r="TXO6" s="168"/>
      <c r="TXP6" s="168"/>
      <c r="TXQ6" s="168"/>
      <c r="TXR6" s="168"/>
      <c r="TXS6" s="168"/>
      <c r="TXT6" s="168"/>
      <c r="TXU6" s="168"/>
      <c r="TXV6" s="168"/>
      <c r="TXW6" s="168"/>
      <c r="TXX6" s="168"/>
      <c r="TXY6" s="168"/>
      <c r="TXZ6" s="168"/>
      <c r="TYA6" s="168"/>
      <c r="TYB6" s="168"/>
      <c r="TYC6" s="168"/>
      <c r="TYD6" s="168"/>
      <c r="TYE6" s="168"/>
      <c r="TYF6" s="168"/>
      <c r="TYG6" s="168"/>
      <c r="TYH6" s="168"/>
      <c r="TYI6" s="168"/>
      <c r="TYJ6" s="168"/>
      <c r="TYK6" s="168"/>
      <c r="TYL6" s="168"/>
      <c r="TYM6" s="168"/>
      <c r="TYN6" s="168"/>
      <c r="TYO6" s="168"/>
      <c r="TYP6" s="168"/>
      <c r="TYQ6" s="168"/>
      <c r="TYR6" s="168"/>
      <c r="TYS6" s="168"/>
      <c r="TYT6" s="168"/>
      <c r="TYU6" s="168"/>
      <c r="TYV6" s="168"/>
      <c r="TYW6" s="168"/>
      <c r="TYX6" s="168"/>
      <c r="TYY6" s="168"/>
      <c r="TYZ6" s="168"/>
      <c r="TZA6" s="168"/>
      <c r="TZB6" s="168"/>
      <c r="TZC6" s="168"/>
      <c r="TZD6" s="168"/>
      <c r="TZE6" s="168"/>
      <c r="TZF6" s="168"/>
      <c r="TZG6" s="168"/>
      <c r="TZH6" s="168"/>
      <c r="TZI6" s="168"/>
      <c r="TZJ6" s="168"/>
      <c r="TZK6" s="168"/>
      <c r="TZL6" s="168"/>
      <c r="TZM6" s="168"/>
      <c r="TZN6" s="168"/>
      <c r="TZO6" s="168"/>
      <c r="TZP6" s="168"/>
      <c r="TZQ6" s="168"/>
      <c r="TZR6" s="168"/>
      <c r="TZS6" s="168"/>
      <c r="TZT6" s="168"/>
      <c r="TZU6" s="168"/>
      <c r="TZV6" s="168"/>
      <c r="TZW6" s="168"/>
      <c r="TZX6" s="168"/>
      <c r="TZY6" s="168"/>
      <c r="TZZ6" s="168"/>
      <c r="UAA6" s="168"/>
      <c r="UAB6" s="168"/>
      <c r="UAC6" s="168"/>
      <c r="UAD6" s="168"/>
      <c r="UAE6" s="168"/>
      <c r="UAF6" s="168"/>
      <c r="UAG6" s="168"/>
      <c r="UAH6" s="168"/>
      <c r="UAI6" s="168"/>
      <c r="UAJ6" s="168"/>
      <c r="UAK6" s="168"/>
      <c r="UAL6" s="168"/>
      <c r="UAM6" s="168"/>
      <c r="UAN6" s="168"/>
      <c r="UAO6" s="168"/>
      <c r="UAP6" s="168"/>
      <c r="UAQ6" s="168"/>
      <c r="UAR6" s="168"/>
      <c r="UAS6" s="168"/>
      <c r="UAT6" s="168"/>
      <c r="UAU6" s="168"/>
      <c r="UAV6" s="168"/>
      <c r="UAW6" s="168"/>
      <c r="UAX6" s="168"/>
      <c r="UAY6" s="168"/>
      <c r="UAZ6" s="168"/>
      <c r="UBA6" s="168"/>
      <c r="UBB6" s="168"/>
      <c r="UBC6" s="168"/>
      <c r="UBD6" s="168"/>
      <c r="UBE6" s="168"/>
      <c r="UBF6" s="168"/>
      <c r="UBG6" s="168"/>
      <c r="UBH6" s="168"/>
      <c r="UBI6" s="168"/>
      <c r="UBJ6" s="168"/>
      <c r="UBK6" s="168"/>
      <c r="UBL6" s="168"/>
      <c r="UBM6" s="168"/>
      <c r="UBN6" s="168"/>
      <c r="UBO6" s="168"/>
      <c r="UBP6" s="168"/>
      <c r="UBQ6" s="168"/>
      <c r="UBR6" s="168"/>
      <c r="UBS6" s="168"/>
      <c r="UBT6" s="168"/>
      <c r="UBU6" s="168"/>
      <c r="UBV6" s="168"/>
      <c r="UBW6" s="168"/>
      <c r="UBX6" s="168"/>
      <c r="UBY6" s="168"/>
      <c r="UBZ6" s="168"/>
      <c r="UCA6" s="168"/>
      <c r="UCB6" s="168"/>
      <c r="UCC6" s="168"/>
      <c r="UCD6" s="168"/>
      <c r="UCE6" s="168"/>
      <c r="UCF6" s="168"/>
      <c r="UCG6" s="168"/>
      <c r="UCH6" s="168"/>
      <c r="UCI6" s="168"/>
      <c r="UCJ6" s="168"/>
      <c r="UCK6" s="168"/>
      <c r="UCL6" s="168"/>
      <c r="UCM6" s="168"/>
      <c r="UCN6" s="168"/>
      <c r="UCO6" s="168"/>
      <c r="UCP6" s="168"/>
      <c r="UCQ6" s="168"/>
      <c r="UCR6" s="168"/>
      <c r="UCS6" s="168"/>
      <c r="UCT6" s="168"/>
      <c r="UCU6" s="168"/>
      <c r="UCV6" s="168"/>
      <c r="UCW6" s="168"/>
      <c r="UCX6" s="168"/>
      <c r="UCY6" s="168"/>
      <c r="UCZ6" s="168"/>
      <c r="UDA6" s="168"/>
      <c r="UDB6" s="168"/>
      <c r="UDC6" s="168"/>
      <c r="UDD6" s="168"/>
      <c r="UDE6" s="168"/>
      <c r="UDF6" s="168"/>
      <c r="UDG6" s="168"/>
      <c r="UDH6" s="168"/>
      <c r="UDI6" s="168"/>
      <c r="UDJ6" s="168"/>
      <c r="UDK6" s="168"/>
      <c r="UDL6" s="168"/>
      <c r="UDM6" s="168"/>
      <c r="UDN6" s="168"/>
      <c r="UDO6" s="168"/>
      <c r="UDP6" s="168"/>
      <c r="UDQ6" s="168"/>
      <c r="UDR6" s="168"/>
      <c r="UDS6" s="168"/>
      <c r="UDT6" s="168"/>
      <c r="UDU6" s="168"/>
      <c r="UDV6" s="168"/>
      <c r="UDW6" s="168"/>
      <c r="UDX6" s="168"/>
      <c r="UDY6" s="168"/>
      <c r="UDZ6" s="168"/>
      <c r="UEA6" s="168"/>
      <c r="UEB6" s="168"/>
      <c r="UEC6" s="168"/>
      <c r="UED6" s="168"/>
      <c r="UEE6" s="168"/>
      <c r="UEF6" s="168"/>
      <c r="UEG6" s="168"/>
      <c r="UEH6" s="168"/>
      <c r="UEI6" s="168"/>
      <c r="UEJ6" s="168"/>
      <c r="UEK6" s="168"/>
      <c r="UEL6" s="168"/>
      <c r="UEM6" s="168"/>
      <c r="UEN6" s="168"/>
      <c r="UEO6" s="168"/>
      <c r="UEP6" s="168"/>
      <c r="UEQ6" s="168"/>
      <c r="UER6" s="168"/>
      <c r="UES6" s="168"/>
      <c r="UET6" s="168"/>
      <c r="UEU6" s="168"/>
      <c r="UEV6" s="168"/>
      <c r="UEW6" s="168"/>
      <c r="UEX6" s="168"/>
      <c r="UEY6" s="168"/>
      <c r="UEZ6" s="168"/>
      <c r="UFA6" s="168"/>
      <c r="UFB6" s="168"/>
      <c r="UFC6" s="168"/>
      <c r="UFD6" s="168"/>
      <c r="UFE6" s="168"/>
      <c r="UFF6" s="168"/>
      <c r="UFG6" s="168"/>
      <c r="UFH6" s="168"/>
      <c r="UFI6" s="168"/>
      <c r="UFJ6" s="168"/>
      <c r="UFK6" s="168"/>
      <c r="UFL6" s="168"/>
      <c r="UFM6" s="168"/>
      <c r="UFN6" s="168"/>
      <c r="UFO6" s="168"/>
      <c r="UFP6" s="168"/>
      <c r="UFQ6" s="168"/>
      <c r="UFR6" s="168"/>
      <c r="UFS6" s="168"/>
      <c r="UFT6" s="168"/>
      <c r="UFU6" s="168"/>
      <c r="UFV6" s="168"/>
      <c r="UFW6" s="168"/>
      <c r="UFX6" s="168"/>
      <c r="UFY6" s="168"/>
      <c r="UFZ6" s="168"/>
      <c r="UGA6" s="168"/>
      <c r="UGB6" s="168"/>
      <c r="UGC6" s="168"/>
      <c r="UGD6" s="168"/>
      <c r="UGE6" s="168"/>
      <c r="UGF6" s="168"/>
      <c r="UGG6" s="168"/>
      <c r="UGH6" s="168"/>
      <c r="UGI6" s="168"/>
      <c r="UGJ6" s="168"/>
      <c r="UGK6" s="168"/>
      <c r="UGL6" s="168"/>
      <c r="UGM6" s="168"/>
      <c r="UGN6" s="168"/>
      <c r="UGO6" s="168"/>
      <c r="UGP6" s="168"/>
      <c r="UGQ6" s="168"/>
      <c r="UGR6" s="168"/>
      <c r="UGS6" s="168"/>
      <c r="UGT6" s="168"/>
      <c r="UGU6" s="168"/>
      <c r="UGV6" s="168"/>
      <c r="UGW6" s="168"/>
      <c r="UGX6" s="168"/>
      <c r="UGY6" s="168"/>
      <c r="UGZ6" s="168"/>
      <c r="UHA6" s="168"/>
      <c r="UHB6" s="168"/>
      <c r="UHC6" s="168"/>
      <c r="UHD6" s="168"/>
      <c r="UHE6" s="168"/>
      <c r="UHF6" s="168"/>
      <c r="UHG6" s="168"/>
      <c r="UHH6" s="168"/>
      <c r="UHI6" s="168"/>
      <c r="UHJ6" s="168"/>
      <c r="UHK6" s="168"/>
      <c r="UHL6" s="168"/>
      <c r="UHM6" s="168"/>
      <c r="UHN6" s="168"/>
      <c r="UHO6" s="168"/>
      <c r="UHP6" s="168"/>
      <c r="UHQ6" s="168"/>
      <c r="UHR6" s="168"/>
      <c r="UHS6" s="168"/>
      <c r="UHT6" s="168"/>
      <c r="UHU6" s="168"/>
      <c r="UHV6" s="168"/>
      <c r="UHW6" s="168"/>
      <c r="UHX6" s="168"/>
      <c r="UHY6" s="168"/>
      <c r="UHZ6" s="168"/>
      <c r="UIA6" s="168"/>
      <c r="UIB6" s="168"/>
      <c r="UIC6" s="168"/>
      <c r="UID6" s="168"/>
      <c r="UIE6" s="168"/>
      <c r="UIF6" s="168"/>
      <c r="UIG6" s="168"/>
      <c r="UIH6" s="168"/>
      <c r="UII6" s="168"/>
      <c r="UIJ6" s="168"/>
      <c r="UIK6" s="168"/>
      <c r="UIL6" s="168"/>
      <c r="UIM6" s="168"/>
      <c r="UIN6" s="168"/>
      <c r="UIO6" s="168"/>
      <c r="UIP6" s="168"/>
      <c r="UIQ6" s="168"/>
      <c r="UIR6" s="168"/>
      <c r="UIS6" s="168"/>
      <c r="UIT6" s="168"/>
      <c r="UIU6" s="168"/>
      <c r="UIV6" s="168"/>
      <c r="UIW6" s="168"/>
      <c r="UIX6" s="168"/>
      <c r="UIY6" s="168"/>
      <c r="UIZ6" s="168"/>
      <c r="UJA6" s="168"/>
      <c r="UJB6" s="168"/>
      <c r="UJC6" s="168"/>
      <c r="UJD6" s="168"/>
      <c r="UJE6" s="168"/>
      <c r="UJF6" s="168"/>
      <c r="UJG6" s="168"/>
      <c r="UJH6" s="168"/>
      <c r="UJI6" s="168"/>
      <c r="UJJ6" s="168"/>
      <c r="UJK6" s="168"/>
      <c r="UJL6" s="168"/>
      <c r="UJM6" s="168"/>
      <c r="UJN6" s="168"/>
      <c r="UJO6" s="168"/>
      <c r="UJP6" s="168"/>
      <c r="UJQ6" s="168"/>
      <c r="UJR6" s="168"/>
      <c r="UJS6" s="168"/>
      <c r="UJT6" s="168"/>
      <c r="UJU6" s="168"/>
      <c r="UJV6" s="168"/>
      <c r="UJW6" s="168"/>
      <c r="UJX6" s="168"/>
      <c r="UJY6" s="168"/>
      <c r="UJZ6" s="168"/>
      <c r="UKA6" s="168"/>
      <c r="UKB6" s="168"/>
      <c r="UKC6" s="168"/>
      <c r="UKD6" s="168"/>
      <c r="UKE6" s="168"/>
      <c r="UKF6" s="168"/>
      <c r="UKG6" s="168"/>
      <c r="UKH6" s="168"/>
      <c r="UKI6" s="168"/>
      <c r="UKJ6" s="168"/>
      <c r="UKK6" s="168"/>
      <c r="UKL6" s="168"/>
      <c r="UKM6" s="168"/>
      <c r="UKN6" s="168"/>
      <c r="UKO6" s="168"/>
      <c r="UKP6" s="168"/>
      <c r="UKQ6" s="168"/>
      <c r="UKR6" s="168"/>
      <c r="UKS6" s="168"/>
      <c r="UKT6" s="168"/>
      <c r="UKU6" s="168"/>
      <c r="UKV6" s="168"/>
      <c r="UKW6" s="168"/>
      <c r="UKX6" s="168"/>
      <c r="UKY6" s="168"/>
      <c r="UKZ6" s="168"/>
      <c r="ULA6" s="168"/>
      <c r="ULB6" s="168"/>
      <c r="ULC6" s="168"/>
      <c r="ULD6" s="168"/>
      <c r="ULE6" s="168"/>
      <c r="ULF6" s="168"/>
      <c r="ULG6" s="168"/>
      <c r="ULH6" s="168"/>
      <c r="ULI6" s="168"/>
      <c r="ULJ6" s="168"/>
      <c r="ULK6" s="168"/>
      <c r="ULL6" s="168"/>
      <c r="ULM6" s="168"/>
      <c r="ULN6" s="168"/>
      <c r="ULO6" s="168"/>
      <c r="ULP6" s="168"/>
      <c r="ULQ6" s="168"/>
      <c r="ULR6" s="168"/>
      <c r="ULS6" s="168"/>
      <c r="ULT6" s="168"/>
      <c r="ULU6" s="168"/>
      <c r="ULV6" s="168"/>
      <c r="ULW6" s="168"/>
      <c r="ULX6" s="168"/>
      <c r="ULY6" s="168"/>
      <c r="ULZ6" s="168"/>
      <c r="UMA6" s="168"/>
      <c r="UMB6" s="168"/>
      <c r="UMC6" s="168"/>
      <c r="UMD6" s="168"/>
      <c r="UME6" s="168"/>
      <c r="UMF6" s="168"/>
      <c r="UMG6" s="168"/>
      <c r="UMH6" s="168"/>
      <c r="UMI6" s="168"/>
      <c r="UMJ6" s="168"/>
      <c r="UMK6" s="168"/>
      <c r="UML6" s="168"/>
      <c r="UMM6" s="168"/>
      <c r="UMN6" s="168"/>
      <c r="UMO6" s="168"/>
      <c r="UMP6" s="168"/>
      <c r="UMQ6" s="168"/>
      <c r="UMR6" s="168"/>
      <c r="UMS6" s="168"/>
      <c r="UMT6" s="168"/>
      <c r="UMU6" s="168"/>
      <c r="UMV6" s="168"/>
      <c r="UMW6" s="168"/>
      <c r="UMX6" s="168"/>
      <c r="UMY6" s="168"/>
      <c r="UMZ6" s="168"/>
      <c r="UNA6" s="168"/>
      <c r="UNB6" s="168"/>
      <c r="UNC6" s="168"/>
      <c r="UND6" s="168"/>
      <c r="UNE6" s="168"/>
      <c r="UNF6" s="168"/>
      <c r="UNG6" s="168"/>
      <c r="UNH6" s="168"/>
      <c r="UNI6" s="168"/>
      <c r="UNJ6" s="168"/>
      <c r="UNK6" s="168"/>
      <c r="UNL6" s="168"/>
      <c r="UNM6" s="168"/>
      <c r="UNN6" s="168"/>
      <c r="UNO6" s="168"/>
      <c r="UNP6" s="168"/>
      <c r="UNQ6" s="168"/>
      <c r="UNR6" s="168"/>
      <c r="UNS6" s="168"/>
      <c r="UNT6" s="168"/>
      <c r="UNU6" s="168"/>
      <c r="UNV6" s="168"/>
      <c r="UNW6" s="168"/>
      <c r="UNX6" s="168"/>
      <c r="UNY6" s="168"/>
      <c r="UNZ6" s="168"/>
      <c r="UOA6" s="168"/>
      <c r="UOB6" s="168"/>
      <c r="UOC6" s="168"/>
      <c r="UOD6" s="168"/>
      <c r="UOE6" s="168"/>
      <c r="UOF6" s="168"/>
      <c r="UOG6" s="168"/>
      <c r="UOH6" s="168"/>
      <c r="UOI6" s="168"/>
      <c r="UOJ6" s="168"/>
      <c r="UOK6" s="168"/>
      <c r="UOL6" s="168"/>
      <c r="UOM6" s="168"/>
      <c r="UON6" s="168"/>
      <c r="UOO6" s="168"/>
      <c r="UOP6" s="168"/>
      <c r="UOQ6" s="168"/>
      <c r="UOR6" s="168"/>
      <c r="UOS6" s="168"/>
      <c r="UOT6" s="168"/>
      <c r="UOU6" s="168"/>
      <c r="UOV6" s="168"/>
      <c r="UOW6" s="168"/>
      <c r="UOX6" s="168"/>
      <c r="UOY6" s="168"/>
      <c r="UOZ6" s="168"/>
      <c r="UPA6" s="168"/>
      <c r="UPB6" s="168"/>
      <c r="UPC6" s="168"/>
      <c r="UPD6" s="168"/>
      <c r="UPE6" s="168"/>
      <c r="UPF6" s="168"/>
      <c r="UPG6" s="168"/>
      <c r="UPH6" s="168"/>
      <c r="UPI6" s="168"/>
      <c r="UPJ6" s="168"/>
      <c r="UPK6" s="168"/>
      <c r="UPL6" s="168"/>
      <c r="UPM6" s="168"/>
      <c r="UPN6" s="168"/>
      <c r="UPO6" s="168"/>
      <c r="UPP6" s="168"/>
      <c r="UPQ6" s="168"/>
      <c r="UPR6" s="168"/>
      <c r="UPS6" s="168"/>
      <c r="UPT6" s="168"/>
      <c r="UPU6" s="168"/>
      <c r="UPV6" s="168"/>
      <c r="UPW6" s="168"/>
      <c r="UPX6" s="168"/>
      <c r="UPY6" s="168"/>
      <c r="UPZ6" s="168"/>
      <c r="UQA6" s="168"/>
      <c r="UQB6" s="168"/>
      <c r="UQC6" s="168"/>
      <c r="UQD6" s="168"/>
      <c r="UQE6" s="168"/>
      <c r="UQF6" s="168"/>
      <c r="UQG6" s="168"/>
      <c r="UQH6" s="168"/>
      <c r="UQI6" s="168"/>
      <c r="UQJ6" s="168"/>
      <c r="UQK6" s="168"/>
      <c r="UQL6" s="168"/>
      <c r="UQM6" s="168"/>
      <c r="UQN6" s="168"/>
      <c r="UQO6" s="168"/>
      <c r="UQP6" s="168"/>
      <c r="UQQ6" s="168"/>
      <c r="UQR6" s="168"/>
      <c r="UQS6" s="168"/>
      <c r="UQT6" s="168"/>
      <c r="UQU6" s="168"/>
      <c r="UQV6" s="168"/>
      <c r="UQW6" s="168"/>
      <c r="UQX6" s="168"/>
      <c r="UQY6" s="168"/>
      <c r="UQZ6" s="168"/>
      <c r="URA6" s="168"/>
      <c r="URB6" s="168"/>
      <c r="URC6" s="168"/>
      <c r="URD6" s="168"/>
      <c r="URE6" s="168"/>
      <c r="URF6" s="168"/>
      <c r="URG6" s="168"/>
      <c r="URH6" s="168"/>
      <c r="URI6" s="168"/>
      <c r="URJ6" s="168"/>
      <c r="URK6" s="168"/>
      <c r="URL6" s="168"/>
      <c r="URM6" s="168"/>
      <c r="URN6" s="168"/>
      <c r="URO6" s="168"/>
      <c r="URP6" s="168"/>
      <c r="URQ6" s="168"/>
      <c r="URR6" s="168"/>
      <c r="URS6" s="168"/>
      <c r="URT6" s="168"/>
      <c r="URU6" s="168"/>
      <c r="URV6" s="168"/>
      <c r="URW6" s="168"/>
      <c r="URX6" s="168"/>
      <c r="URY6" s="168"/>
      <c r="URZ6" s="168"/>
      <c r="USA6" s="168"/>
      <c r="USB6" s="168"/>
      <c r="USC6" s="168"/>
      <c r="USD6" s="168"/>
      <c r="USE6" s="168"/>
      <c r="USF6" s="168"/>
      <c r="USG6" s="168"/>
      <c r="USH6" s="168"/>
      <c r="USI6" s="168"/>
      <c r="USJ6" s="168"/>
      <c r="USK6" s="168"/>
      <c r="USL6" s="168"/>
      <c r="USM6" s="168"/>
      <c r="USN6" s="168"/>
      <c r="USO6" s="168"/>
      <c r="USP6" s="168"/>
      <c r="USQ6" s="168"/>
      <c r="USR6" s="168"/>
      <c r="USS6" s="168"/>
      <c r="UST6" s="168"/>
      <c r="USU6" s="168"/>
      <c r="USV6" s="168"/>
      <c r="USW6" s="168"/>
      <c r="USX6" s="168"/>
      <c r="USY6" s="168"/>
      <c r="USZ6" s="168"/>
      <c r="UTA6" s="168"/>
      <c r="UTB6" s="168"/>
      <c r="UTC6" s="168"/>
      <c r="UTD6" s="168"/>
      <c r="UTE6" s="168"/>
      <c r="UTF6" s="168"/>
      <c r="UTG6" s="168"/>
      <c r="UTH6" s="168"/>
      <c r="UTI6" s="168"/>
      <c r="UTJ6" s="168"/>
      <c r="UTK6" s="168"/>
      <c r="UTL6" s="168"/>
      <c r="UTM6" s="168"/>
      <c r="UTN6" s="168"/>
      <c r="UTO6" s="168"/>
      <c r="UTP6" s="168"/>
      <c r="UTQ6" s="168"/>
      <c r="UTR6" s="168"/>
      <c r="UTS6" s="168"/>
      <c r="UTT6" s="168"/>
      <c r="UTU6" s="168"/>
      <c r="UTV6" s="168"/>
      <c r="UTW6" s="168"/>
      <c r="UTX6" s="168"/>
      <c r="UTY6" s="168"/>
      <c r="UTZ6" s="168"/>
      <c r="UUA6" s="168"/>
      <c r="UUB6" s="168"/>
      <c r="UUC6" s="168"/>
      <c r="UUD6" s="168"/>
      <c r="UUE6" s="168"/>
      <c r="UUF6" s="168"/>
      <c r="UUG6" s="168"/>
      <c r="UUH6" s="168"/>
      <c r="UUI6" s="168"/>
      <c r="UUJ6" s="168"/>
      <c r="UUK6" s="168"/>
      <c r="UUL6" s="168"/>
      <c r="UUM6" s="168"/>
      <c r="UUN6" s="168"/>
      <c r="UUO6" s="168"/>
      <c r="UUP6" s="168"/>
      <c r="UUQ6" s="168"/>
      <c r="UUR6" s="168"/>
      <c r="UUS6" s="168"/>
      <c r="UUT6" s="168"/>
      <c r="UUU6" s="168"/>
      <c r="UUV6" s="168"/>
      <c r="UUW6" s="168"/>
      <c r="UUX6" s="168"/>
      <c r="UUY6" s="168"/>
      <c r="UUZ6" s="168"/>
      <c r="UVA6" s="168"/>
      <c r="UVB6" s="168"/>
      <c r="UVC6" s="168"/>
      <c r="UVD6" s="168"/>
      <c r="UVE6" s="168"/>
      <c r="UVF6" s="168"/>
      <c r="UVG6" s="168"/>
      <c r="UVH6" s="168"/>
      <c r="UVI6" s="168"/>
      <c r="UVJ6" s="168"/>
      <c r="UVK6" s="168"/>
      <c r="UVL6" s="168"/>
      <c r="UVM6" s="168"/>
      <c r="UVN6" s="168"/>
      <c r="UVO6" s="168"/>
      <c r="UVP6" s="168"/>
      <c r="UVQ6" s="168"/>
      <c r="UVR6" s="168"/>
      <c r="UVS6" s="168"/>
      <c r="UVT6" s="168"/>
      <c r="UVU6" s="168"/>
      <c r="UVV6" s="168"/>
      <c r="UVW6" s="168"/>
      <c r="UVX6" s="168"/>
      <c r="UVY6" s="168"/>
      <c r="UVZ6" s="168"/>
      <c r="UWA6" s="168"/>
      <c r="UWB6" s="168"/>
      <c r="UWC6" s="168"/>
      <c r="UWD6" s="168"/>
      <c r="UWE6" s="168"/>
      <c r="UWF6" s="168"/>
      <c r="UWG6" s="168"/>
      <c r="UWH6" s="168"/>
      <c r="UWI6" s="168"/>
      <c r="UWJ6" s="168"/>
      <c r="UWK6" s="168"/>
      <c r="UWL6" s="168"/>
      <c r="UWM6" s="168"/>
      <c r="UWN6" s="168"/>
      <c r="UWO6" s="168"/>
      <c r="UWP6" s="168"/>
      <c r="UWQ6" s="168"/>
      <c r="UWR6" s="168"/>
      <c r="UWS6" s="168"/>
      <c r="UWT6" s="168"/>
      <c r="UWU6" s="168"/>
      <c r="UWV6" s="168"/>
      <c r="UWW6" s="168"/>
      <c r="UWX6" s="168"/>
      <c r="UWY6" s="168"/>
      <c r="UWZ6" s="168"/>
      <c r="UXA6" s="168"/>
      <c r="UXB6" s="168"/>
      <c r="UXC6" s="168"/>
      <c r="UXD6" s="168"/>
      <c r="UXE6" s="168"/>
      <c r="UXF6" s="168"/>
      <c r="UXG6" s="168"/>
      <c r="UXH6" s="168"/>
      <c r="UXI6" s="168"/>
      <c r="UXJ6" s="168"/>
      <c r="UXK6" s="168"/>
      <c r="UXL6" s="168"/>
      <c r="UXM6" s="168"/>
      <c r="UXN6" s="168"/>
      <c r="UXO6" s="168"/>
      <c r="UXP6" s="168"/>
      <c r="UXQ6" s="168"/>
      <c r="UXR6" s="168"/>
      <c r="UXS6" s="168"/>
      <c r="UXT6" s="168"/>
      <c r="UXU6" s="168"/>
      <c r="UXV6" s="168"/>
      <c r="UXW6" s="168"/>
      <c r="UXX6" s="168"/>
      <c r="UXY6" s="168"/>
      <c r="UXZ6" s="168"/>
      <c r="UYA6" s="168"/>
      <c r="UYB6" s="168"/>
      <c r="UYC6" s="168"/>
      <c r="UYD6" s="168"/>
      <c r="UYE6" s="168"/>
      <c r="UYF6" s="168"/>
      <c r="UYG6" s="168"/>
      <c r="UYH6" s="168"/>
      <c r="UYI6" s="168"/>
      <c r="UYJ6" s="168"/>
      <c r="UYK6" s="168"/>
      <c r="UYL6" s="168"/>
      <c r="UYM6" s="168"/>
      <c r="UYN6" s="168"/>
      <c r="UYO6" s="168"/>
      <c r="UYP6" s="168"/>
      <c r="UYQ6" s="168"/>
      <c r="UYR6" s="168"/>
      <c r="UYS6" s="168"/>
      <c r="UYT6" s="168"/>
      <c r="UYU6" s="168"/>
      <c r="UYV6" s="168"/>
      <c r="UYW6" s="168"/>
      <c r="UYX6" s="168"/>
      <c r="UYY6" s="168"/>
      <c r="UYZ6" s="168"/>
      <c r="UZA6" s="168"/>
      <c r="UZB6" s="168"/>
      <c r="UZC6" s="168"/>
      <c r="UZD6" s="168"/>
      <c r="UZE6" s="168"/>
      <c r="UZF6" s="168"/>
      <c r="UZG6" s="168"/>
      <c r="UZH6" s="168"/>
      <c r="UZI6" s="168"/>
      <c r="UZJ6" s="168"/>
      <c r="UZK6" s="168"/>
      <c r="UZL6" s="168"/>
      <c r="UZM6" s="168"/>
      <c r="UZN6" s="168"/>
      <c r="UZO6" s="168"/>
      <c r="UZP6" s="168"/>
      <c r="UZQ6" s="168"/>
      <c r="UZR6" s="168"/>
      <c r="UZS6" s="168"/>
      <c r="UZT6" s="168"/>
      <c r="UZU6" s="168"/>
      <c r="UZV6" s="168"/>
      <c r="UZW6" s="168"/>
      <c r="UZX6" s="168"/>
      <c r="UZY6" s="168"/>
      <c r="UZZ6" s="168"/>
      <c r="VAA6" s="168"/>
      <c r="VAB6" s="168"/>
      <c r="VAC6" s="168"/>
      <c r="VAD6" s="168"/>
      <c r="VAE6" s="168"/>
      <c r="VAF6" s="168"/>
      <c r="VAG6" s="168"/>
      <c r="VAH6" s="168"/>
      <c r="VAI6" s="168"/>
      <c r="VAJ6" s="168"/>
      <c r="VAK6" s="168"/>
      <c r="VAL6" s="168"/>
      <c r="VAM6" s="168"/>
      <c r="VAN6" s="168"/>
      <c r="VAO6" s="168"/>
      <c r="VAP6" s="168"/>
      <c r="VAQ6" s="168"/>
      <c r="VAR6" s="168"/>
      <c r="VAS6" s="168"/>
      <c r="VAT6" s="168"/>
      <c r="VAU6" s="168"/>
      <c r="VAV6" s="168"/>
      <c r="VAW6" s="168"/>
      <c r="VAX6" s="168"/>
      <c r="VAY6" s="168"/>
      <c r="VAZ6" s="168"/>
      <c r="VBA6" s="168"/>
      <c r="VBB6" s="168"/>
      <c r="VBC6" s="168"/>
      <c r="VBD6" s="168"/>
      <c r="VBE6" s="168"/>
      <c r="VBF6" s="168"/>
      <c r="VBG6" s="168"/>
      <c r="VBH6" s="168"/>
      <c r="VBI6" s="168"/>
      <c r="VBJ6" s="168"/>
      <c r="VBK6" s="168"/>
      <c r="VBL6" s="168"/>
      <c r="VBM6" s="168"/>
      <c r="VBN6" s="168"/>
      <c r="VBO6" s="168"/>
      <c r="VBP6" s="168"/>
      <c r="VBQ6" s="168"/>
      <c r="VBR6" s="168"/>
      <c r="VBS6" s="168"/>
      <c r="VBT6" s="168"/>
      <c r="VBU6" s="168"/>
      <c r="VBV6" s="168"/>
      <c r="VBW6" s="168"/>
      <c r="VBX6" s="168"/>
      <c r="VBY6" s="168"/>
      <c r="VBZ6" s="168"/>
      <c r="VCA6" s="168"/>
      <c r="VCB6" s="168"/>
      <c r="VCC6" s="168"/>
      <c r="VCD6" s="168"/>
      <c r="VCE6" s="168"/>
      <c r="VCF6" s="168"/>
      <c r="VCG6" s="168"/>
      <c r="VCH6" s="168"/>
      <c r="VCI6" s="168"/>
      <c r="VCJ6" s="168"/>
      <c r="VCK6" s="168"/>
      <c r="VCL6" s="168"/>
      <c r="VCM6" s="168"/>
      <c r="VCN6" s="168"/>
      <c r="VCO6" s="168"/>
      <c r="VCP6" s="168"/>
      <c r="VCQ6" s="168"/>
      <c r="VCR6" s="168"/>
      <c r="VCS6" s="168"/>
      <c r="VCT6" s="168"/>
      <c r="VCU6" s="168"/>
      <c r="VCV6" s="168"/>
      <c r="VCW6" s="168"/>
      <c r="VCX6" s="168"/>
      <c r="VCY6" s="168"/>
      <c r="VCZ6" s="168"/>
      <c r="VDA6" s="168"/>
      <c r="VDB6" s="168"/>
      <c r="VDC6" s="168"/>
      <c r="VDD6" s="168"/>
      <c r="VDE6" s="168"/>
      <c r="VDF6" s="168"/>
      <c r="VDG6" s="168"/>
      <c r="VDH6" s="168"/>
      <c r="VDI6" s="168"/>
      <c r="VDJ6" s="168"/>
      <c r="VDK6" s="168"/>
      <c r="VDL6" s="168"/>
      <c r="VDM6" s="168"/>
      <c r="VDN6" s="168"/>
      <c r="VDO6" s="168"/>
      <c r="VDP6" s="168"/>
      <c r="VDQ6" s="168"/>
      <c r="VDR6" s="168"/>
      <c r="VDS6" s="168"/>
      <c r="VDT6" s="168"/>
      <c r="VDU6" s="168"/>
      <c r="VDV6" s="168"/>
      <c r="VDW6" s="168"/>
      <c r="VDX6" s="168"/>
      <c r="VDY6" s="168"/>
      <c r="VDZ6" s="168"/>
      <c r="VEA6" s="168"/>
      <c r="VEB6" s="168"/>
      <c r="VEC6" s="168"/>
      <c r="VED6" s="168"/>
      <c r="VEE6" s="168"/>
      <c r="VEF6" s="168"/>
      <c r="VEG6" s="168"/>
      <c r="VEH6" s="168"/>
      <c r="VEI6" s="168"/>
      <c r="VEJ6" s="168"/>
      <c r="VEK6" s="168"/>
      <c r="VEL6" s="168"/>
      <c r="VEM6" s="168"/>
      <c r="VEN6" s="168"/>
      <c r="VEO6" s="168"/>
      <c r="VEP6" s="168"/>
      <c r="VEQ6" s="168"/>
      <c r="VER6" s="168"/>
      <c r="VES6" s="168"/>
      <c r="VET6" s="168"/>
      <c r="VEU6" s="168"/>
      <c r="VEV6" s="168"/>
      <c r="VEW6" s="168"/>
      <c r="VEX6" s="168"/>
      <c r="VEY6" s="168"/>
      <c r="VEZ6" s="168"/>
      <c r="VFA6" s="168"/>
      <c r="VFB6" s="168"/>
      <c r="VFC6" s="168"/>
      <c r="VFD6" s="168"/>
      <c r="VFE6" s="168"/>
      <c r="VFF6" s="168"/>
      <c r="VFG6" s="168"/>
      <c r="VFH6" s="168"/>
      <c r="VFI6" s="168"/>
      <c r="VFJ6" s="168"/>
      <c r="VFK6" s="168"/>
      <c r="VFL6" s="168"/>
      <c r="VFM6" s="168"/>
      <c r="VFN6" s="168"/>
      <c r="VFO6" s="168"/>
      <c r="VFP6" s="168"/>
      <c r="VFQ6" s="168"/>
      <c r="VFR6" s="168"/>
      <c r="VFS6" s="168"/>
      <c r="VFT6" s="168"/>
      <c r="VFU6" s="168"/>
      <c r="VFV6" s="168"/>
      <c r="VFW6" s="168"/>
      <c r="VFX6" s="168"/>
      <c r="VFY6" s="168"/>
      <c r="VFZ6" s="168"/>
      <c r="VGA6" s="168"/>
      <c r="VGB6" s="168"/>
      <c r="VGC6" s="168"/>
      <c r="VGD6" s="168"/>
      <c r="VGE6" s="168"/>
      <c r="VGF6" s="168"/>
      <c r="VGG6" s="168"/>
      <c r="VGH6" s="168"/>
      <c r="VGI6" s="168"/>
      <c r="VGJ6" s="168"/>
      <c r="VGK6" s="168"/>
      <c r="VGL6" s="168"/>
      <c r="VGM6" s="168"/>
      <c r="VGN6" s="168"/>
      <c r="VGO6" s="168"/>
      <c r="VGP6" s="168"/>
      <c r="VGQ6" s="168"/>
      <c r="VGR6" s="168"/>
      <c r="VGS6" s="168"/>
      <c r="VGT6" s="168"/>
      <c r="VGU6" s="168"/>
      <c r="VGV6" s="168"/>
      <c r="VGW6" s="168"/>
      <c r="VGX6" s="168"/>
      <c r="VGY6" s="168"/>
      <c r="VGZ6" s="168"/>
      <c r="VHA6" s="168"/>
      <c r="VHB6" s="168"/>
      <c r="VHC6" s="168"/>
      <c r="VHD6" s="168"/>
      <c r="VHE6" s="168"/>
      <c r="VHF6" s="168"/>
      <c r="VHG6" s="168"/>
      <c r="VHH6" s="168"/>
      <c r="VHI6" s="168"/>
      <c r="VHJ6" s="168"/>
      <c r="VHK6" s="168"/>
      <c r="VHL6" s="168"/>
      <c r="VHM6" s="168"/>
      <c r="VHN6" s="168"/>
      <c r="VHO6" s="168"/>
      <c r="VHP6" s="168"/>
      <c r="VHQ6" s="168"/>
      <c r="VHR6" s="168"/>
      <c r="VHS6" s="168"/>
      <c r="VHT6" s="168"/>
      <c r="VHU6" s="168"/>
      <c r="VHV6" s="168"/>
      <c r="VHW6" s="168"/>
      <c r="VHX6" s="168"/>
      <c r="VHY6" s="168"/>
      <c r="VHZ6" s="168"/>
      <c r="VIA6" s="168"/>
      <c r="VIB6" s="168"/>
      <c r="VIC6" s="168"/>
      <c r="VID6" s="168"/>
      <c r="VIE6" s="168"/>
      <c r="VIF6" s="168"/>
      <c r="VIG6" s="168"/>
      <c r="VIH6" s="168"/>
      <c r="VII6" s="168"/>
      <c r="VIJ6" s="168"/>
      <c r="VIK6" s="168"/>
      <c r="VIL6" s="168"/>
      <c r="VIM6" s="168"/>
      <c r="VIN6" s="168"/>
      <c r="VIO6" s="168"/>
      <c r="VIP6" s="168"/>
      <c r="VIQ6" s="168"/>
      <c r="VIR6" s="168"/>
      <c r="VIS6" s="168"/>
      <c r="VIT6" s="168"/>
      <c r="VIU6" s="168"/>
      <c r="VIV6" s="168"/>
      <c r="VIW6" s="168"/>
      <c r="VIX6" s="168"/>
      <c r="VIY6" s="168"/>
      <c r="VIZ6" s="168"/>
      <c r="VJA6" s="168"/>
      <c r="VJB6" s="168"/>
      <c r="VJC6" s="168"/>
      <c r="VJD6" s="168"/>
      <c r="VJE6" s="168"/>
      <c r="VJF6" s="168"/>
      <c r="VJG6" s="168"/>
      <c r="VJH6" s="168"/>
      <c r="VJI6" s="168"/>
      <c r="VJJ6" s="168"/>
      <c r="VJK6" s="168"/>
      <c r="VJL6" s="168"/>
      <c r="VJM6" s="168"/>
      <c r="VJN6" s="168"/>
      <c r="VJO6" s="168"/>
      <c r="VJP6" s="168"/>
      <c r="VJQ6" s="168"/>
      <c r="VJR6" s="168"/>
      <c r="VJS6" s="168"/>
      <c r="VJT6" s="168"/>
      <c r="VJU6" s="168"/>
      <c r="VJV6" s="168"/>
      <c r="VJW6" s="168"/>
      <c r="VJX6" s="168"/>
      <c r="VJY6" s="168"/>
      <c r="VJZ6" s="168"/>
      <c r="VKA6" s="168"/>
      <c r="VKB6" s="168"/>
      <c r="VKC6" s="168"/>
      <c r="VKD6" s="168"/>
      <c r="VKE6" s="168"/>
      <c r="VKF6" s="168"/>
      <c r="VKG6" s="168"/>
      <c r="VKH6" s="168"/>
      <c r="VKI6" s="168"/>
      <c r="VKJ6" s="168"/>
      <c r="VKK6" s="168"/>
      <c r="VKL6" s="168"/>
      <c r="VKM6" s="168"/>
      <c r="VKN6" s="168"/>
      <c r="VKO6" s="168"/>
      <c r="VKP6" s="168"/>
      <c r="VKQ6" s="168"/>
      <c r="VKR6" s="168"/>
      <c r="VKS6" s="168"/>
      <c r="VKT6" s="168"/>
      <c r="VKU6" s="168"/>
      <c r="VKV6" s="168"/>
      <c r="VKW6" s="168"/>
      <c r="VKX6" s="168"/>
      <c r="VKY6" s="168"/>
      <c r="VKZ6" s="168"/>
      <c r="VLA6" s="168"/>
      <c r="VLB6" s="168"/>
      <c r="VLC6" s="168"/>
      <c r="VLD6" s="168"/>
      <c r="VLE6" s="168"/>
      <c r="VLF6" s="168"/>
      <c r="VLG6" s="168"/>
      <c r="VLH6" s="168"/>
      <c r="VLI6" s="168"/>
      <c r="VLJ6" s="168"/>
      <c r="VLK6" s="168"/>
      <c r="VLL6" s="168"/>
      <c r="VLM6" s="168"/>
      <c r="VLN6" s="168"/>
      <c r="VLO6" s="168"/>
      <c r="VLP6" s="168"/>
      <c r="VLQ6" s="168"/>
      <c r="VLR6" s="168"/>
      <c r="VLS6" s="168"/>
      <c r="VLT6" s="168"/>
      <c r="VLU6" s="168"/>
      <c r="VLV6" s="168"/>
      <c r="VLW6" s="168"/>
      <c r="VLX6" s="168"/>
      <c r="VLY6" s="168"/>
      <c r="VLZ6" s="168"/>
      <c r="VMA6" s="168"/>
      <c r="VMB6" s="168"/>
      <c r="VMC6" s="168"/>
      <c r="VMD6" s="168"/>
      <c r="VME6" s="168"/>
      <c r="VMF6" s="168"/>
      <c r="VMG6" s="168"/>
      <c r="VMH6" s="168"/>
      <c r="VMI6" s="168"/>
      <c r="VMJ6" s="168"/>
      <c r="VMK6" s="168"/>
      <c r="VML6" s="168"/>
      <c r="VMM6" s="168"/>
      <c r="VMN6" s="168"/>
      <c r="VMO6" s="168"/>
      <c r="VMP6" s="168"/>
      <c r="VMQ6" s="168"/>
      <c r="VMR6" s="168"/>
      <c r="VMS6" s="168"/>
      <c r="VMT6" s="168"/>
      <c r="VMU6" s="168"/>
      <c r="VMV6" s="168"/>
      <c r="VMW6" s="168"/>
      <c r="VMX6" s="168"/>
      <c r="VMY6" s="168"/>
      <c r="VMZ6" s="168"/>
      <c r="VNA6" s="168"/>
      <c r="VNB6" s="168"/>
      <c r="VNC6" s="168"/>
      <c r="VND6" s="168"/>
      <c r="VNE6" s="168"/>
      <c r="VNF6" s="168"/>
      <c r="VNG6" s="168"/>
      <c r="VNH6" s="168"/>
      <c r="VNI6" s="168"/>
      <c r="VNJ6" s="168"/>
      <c r="VNK6" s="168"/>
      <c r="VNL6" s="168"/>
      <c r="VNM6" s="168"/>
      <c r="VNN6" s="168"/>
      <c r="VNO6" s="168"/>
      <c r="VNP6" s="168"/>
      <c r="VNQ6" s="168"/>
      <c r="VNR6" s="168"/>
      <c r="VNS6" s="168"/>
      <c r="VNT6" s="168"/>
      <c r="VNU6" s="168"/>
      <c r="VNV6" s="168"/>
      <c r="VNW6" s="168"/>
      <c r="VNX6" s="168"/>
      <c r="VNY6" s="168"/>
      <c r="VNZ6" s="168"/>
      <c r="VOA6" s="168"/>
      <c r="VOB6" s="168"/>
      <c r="VOC6" s="168"/>
      <c r="VOD6" s="168"/>
      <c r="VOE6" s="168"/>
      <c r="VOF6" s="168"/>
      <c r="VOG6" s="168"/>
      <c r="VOH6" s="168"/>
      <c r="VOI6" s="168"/>
      <c r="VOJ6" s="168"/>
      <c r="VOK6" s="168"/>
      <c r="VOL6" s="168"/>
      <c r="VOM6" s="168"/>
      <c r="VON6" s="168"/>
      <c r="VOO6" s="168"/>
      <c r="VOP6" s="168"/>
      <c r="VOQ6" s="168"/>
      <c r="VOR6" s="168"/>
      <c r="VOS6" s="168"/>
      <c r="VOT6" s="168"/>
      <c r="VOU6" s="168"/>
      <c r="VOV6" s="168"/>
      <c r="VOW6" s="168"/>
      <c r="VOX6" s="168"/>
      <c r="VOY6" s="168"/>
      <c r="VOZ6" s="168"/>
      <c r="VPA6" s="168"/>
      <c r="VPB6" s="168"/>
      <c r="VPC6" s="168"/>
      <c r="VPD6" s="168"/>
      <c r="VPE6" s="168"/>
      <c r="VPF6" s="168"/>
      <c r="VPG6" s="168"/>
      <c r="VPH6" s="168"/>
      <c r="VPI6" s="168"/>
      <c r="VPJ6" s="168"/>
      <c r="VPK6" s="168"/>
      <c r="VPL6" s="168"/>
      <c r="VPM6" s="168"/>
      <c r="VPN6" s="168"/>
      <c r="VPO6" s="168"/>
      <c r="VPP6" s="168"/>
      <c r="VPQ6" s="168"/>
      <c r="VPR6" s="168"/>
      <c r="VPS6" s="168"/>
      <c r="VPT6" s="168"/>
      <c r="VPU6" s="168"/>
      <c r="VPV6" s="168"/>
      <c r="VPW6" s="168"/>
      <c r="VPX6" s="168"/>
      <c r="VPY6" s="168"/>
      <c r="VPZ6" s="168"/>
      <c r="VQA6" s="168"/>
      <c r="VQB6" s="168"/>
      <c r="VQC6" s="168"/>
      <c r="VQD6" s="168"/>
      <c r="VQE6" s="168"/>
      <c r="VQF6" s="168"/>
      <c r="VQG6" s="168"/>
      <c r="VQH6" s="168"/>
      <c r="VQI6" s="168"/>
      <c r="VQJ6" s="168"/>
      <c r="VQK6" s="168"/>
      <c r="VQL6" s="168"/>
      <c r="VQM6" s="168"/>
      <c r="VQN6" s="168"/>
      <c r="VQO6" s="168"/>
      <c r="VQP6" s="168"/>
      <c r="VQQ6" s="168"/>
      <c r="VQR6" s="168"/>
      <c r="VQS6" s="168"/>
      <c r="VQT6" s="168"/>
      <c r="VQU6" s="168"/>
      <c r="VQV6" s="168"/>
      <c r="VQW6" s="168"/>
      <c r="VQX6" s="168"/>
      <c r="VQY6" s="168"/>
      <c r="VQZ6" s="168"/>
      <c r="VRA6" s="168"/>
      <c r="VRB6" s="168"/>
      <c r="VRC6" s="168"/>
      <c r="VRD6" s="168"/>
      <c r="VRE6" s="168"/>
      <c r="VRF6" s="168"/>
      <c r="VRG6" s="168"/>
      <c r="VRH6" s="168"/>
      <c r="VRI6" s="168"/>
      <c r="VRJ6" s="168"/>
      <c r="VRK6" s="168"/>
      <c r="VRL6" s="168"/>
      <c r="VRM6" s="168"/>
      <c r="VRN6" s="168"/>
      <c r="VRO6" s="168"/>
      <c r="VRP6" s="168"/>
      <c r="VRQ6" s="168"/>
      <c r="VRR6" s="168"/>
      <c r="VRS6" s="168"/>
      <c r="VRT6" s="168"/>
      <c r="VRU6" s="168"/>
      <c r="VRV6" s="168"/>
      <c r="VRW6" s="168"/>
      <c r="VRX6" s="168"/>
      <c r="VRY6" s="168"/>
      <c r="VRZ6" s="168"/>
      <c r="VSA6" s="168"/>
      <c r="VSB6" s="168"/>
      <c r="VSC6" s="168"/>
      <c r="VSD6" s="168"/>
      <c r="VSE6" s="168"/>
      <c r="VSF6" s="168"/>
      <c r="VSG6" s="168"/>
      <c r="VSH6" s="168"/>
      <c r="VSI6" s="168"/>
      <c r="VSJ6" s="168"/>
      <c r="VSK6" s="168"/>
      <c r="VSL6" s="168"/>
      <c r="VSM6" s="168"/>
      <c r="VSN6" s="168"/>
      <c r="VSO6" s="168"/>
      <c r="VSP6" s="168"/>
      <c r="VSQ6" s="168"/>
      <c r="VSR6" s="168"/>
      <c r="VSS6" s="168"/>
      <c r="VST6" s="168"/>
      <c r="VSU6" s="168"/>
      <c r="VSV6" s="168"/>
      <c r="VSW6" s="168"/>
      <c r="VSX6" s="168"/>
      <c r="VSY6" s="168"/>
      <c r="VSZ6" s="168"/>
      <c r="VTA6" s="168"/>
      <c r="VTB6" s="168"/>
      <c r="VTC6" s="168"/>
      <c r="VTD6" s="168"/>
      <c r="VTE6" s="168"/>
      <c r="VTF6" s="168"/>
      <c r="VTG6" s="168"/>
      <c r="VTH6" s="168"/>
      <c r="VTI6" s="168"/>
      <c r="VTJ6" s="168"/>
      <c r="VTK6" s="168"/>
      <c r="VTL6" s="168"/>
      <c r="VTM6" s="168"/>
      <c r="VTN6" s="168"/>
      <c r="VTO6" s="168"/>
      <c r="VTP6" s="168"/>
      <c r="VTQ6" s="168"/>
      <c r="VTR6" s="168"/>
      <c r="VTS6" s="168"/>
      <c r="VTT6" s="168"/>
      <c r="VTU6" s="168"/>
      <c r="VTV6" s="168"/>
      <c r="VTW6" s="168"/>
      <c r="VTX6" s="168"/>
      <c r="VTY6" s="168"/>
      <c r="VTZ6" s="168"/>
      <c r="VUA6" s="168"/>
      <c r="VUB6" s="168"/>
      <c r="VUC6" s="168"/>
      <c r="VUD6" s="168"/>
      <c r="VUE6" s="168"/>
      <c r="VUF6" s="168"/>
      <c r="VUG6" s="168"/>
      <c r="VUH6" s="168"/>
      <c r="VUI6" s="168"/>
      <c r="VUJ6" s="168"/>
      <c r="VUK6" s="168"/>
      <c r="VUL6" s="168"/>
      <c r="VUM6" s="168"/>
      <c r="VUN6" s="168"/>
      <c r="VUO6" s="168"/>
      <c r="VUP6" s="168"/>
      <c r="VUQ6" s="168"/>
      <c r="VUR6" s="168"/>
      <c r="VUS6" s="168"/>
      <c r="VUT6" s="168"/>
      <c r="VUU6" s="168"/>
      <c r="VUV6" s="168"/>
      <c r="VUW6" s="168"/>
      <c r="VUX6" s="168"/>
      <c r="VUY6" s="168"/>
      <c r="VUZ6" s="168"/>
      <c r="VVA6" s="168"/>
      <c r="VVB6" s="168"/>
      <c r="VVC6" s="168"/>
      <c r="VVD6" s="168"/>
      <c r="VVE6" s="168"/>
      <c r="VVF6" s="168"/>
      <c r="VVG6" s="168"/>
      <c r="VVH6" s="168"/>
      <c r="VVI6" s="168"/>
      <c r="VVJ6" s="168"/>
      <c r="VVK6" s="168"/>
      <c r="VVL6" s="168"/>
      <c r="VVM6" s="168"/>
      <c r="VVN6" s="168"/>
      <c r="VVO6" s="168"/>
      <c r="VVP6" s="168"/>
      <c r="VVQ6" s="168"/>
      <c r="VVR6" s="168"/>
      <c r="VVS6" s="168"/>
      <c r="VVT6" s="168"/>
      <c r="VVU6" s="168"/>
      <c r="VVV6" s="168"/>
      <c r="VVW6" s="168"/>
      <c r="VVX6" s="168"/>
      <c r="VVY6" s="168"/>
      <c r="VVZ6" s="168"/>
      <c r="VWA6" s="168"/>
      <c r="VWB6" s="168"/>
      <c r="VWC6" s="168"/>
      <c r="VWD6" s="168"/>
      <c r="VWE6" s="168"/>
      <c r="VWF6" s="168"/>
      <c r="VWG6" s="168"/>
      <c r="VWH6" s="168"/>
      <c r="VWI6" s="168"/>
      <c r="VWJ6" s="168"/>
      <c r="VWK6" s="168"/>
      <c r="VWL6" s="168"/>
      <c r="VWM6" s="168"/>
      <c r="VWN6" s="168"/>
      <c r="VWO6" s="168"/>
      <c r="VWP6" s="168"/>
      <c r="VWQ6" s="168"/>
      <c r="VWR6" s="168"/>
      <c r="VWS6" s="168"/>
      <c r="VWT6" s="168"/>
      <c r="VWU6" s="168"/>
      <c r="VWV6" s="168"/>
      <c r="VWW6" s="168"/>
      <c r="VWX6" s="168"/>
      <c r="VWY6" s="168"/>
      <c r="VWZ6" s="168"/>
      <c r="VXA6" s="168"/>
      <c r="VXB6" s="168"/>
      <c r="VXC6" s="168"/>
      <c r="VXD6" s="168"/>
      <c r="VXE6" s="168"/>
      <c r="VXF6" s="168"/>
      <c r="VXG6" s="168"/>
      <c r="VXH6" s="168"/>
      <c r="VXI6" s="168"/>
      <c r="VXJ6" s="168"/>
      <c r="VXK6" s="168"/>
      <c r="VXL6" s="168"/>
      <c r="VXM6" s="168"/>
      <c r="VXN6" s="168"/>
      <c r="VXO6" s="168"/>
      <c r="VXP6" s="168"/>
      <c r="VXQ6" s="168"/>
      <c r="VXR6" s="168"/>
      <c r="VXS6" s="168"/>
      <c r="VXT6" s="168"/>
      <c r="VXU6" s="168"/>
      <c r="VXV6" s="168"/>
      <c r="VXW6" s="168"/>
      <c r="VXX6" s="168"/>
      <c r="VXY6" s="168"/>
      <c r="VXZ6" s="168"/>
      <c r="VYA6" s="168"/>
      <c r="VYB6" s="168"/>
      <c r="VYC6" s="168"/>
      <c r="VYD6" s="168"/>
      <c r="VYE6" s="168"/>
      <c r="VYF6" s="168"/>
      <c r="VYG6" s="168"/>
      <c r="VYH6" s="168"/>
      <c r="VYI6" s="168"/>
      <c r="VYJ6" s="168"/>
      <c r="VYK6" s="168"/>
      <c r="VYL6" s="168"/>
      <c r="VYM6" s="168"/>
      <c r="VYN6" s="168"/>
      <c r="VYO6" s="168"/>
      <c r="VYP6" s="168"/>
      <c r="VYQ6" s="168"/>
      <c r="VYR6" s="168"/>
      <c r="VYS6" s="168"/>
      <c r="VYT6" s="168"/>
      <c r="VYU6" s="168"/>
      <c r="VYV6" s="168"/>
      <c r="VYW6" s="168"/>
      <c r="VYX6" s="168"/>
      <c r="VYY6" s="168"/>
      <c r="VYZ6" s="168"/>
      <c r="VZA6" s="168"/>
      <c r="VZB6" s="168"/>
      <c r="VZC6" s="168"/>
      <c r="VZD6" s="168"/>
      <c r="VZE6" s="168"/>
      <c r="VZF6" s="168"/>
      <c r="VZG6" s="168"/>
      <c r="VZH6" s="168"/>
      <c r="VZI6" s="168"/>
      <c r="VZJ6" s="168"/>
      <c r="VZK6" s="168"/>
      <c r="VZL6" s="168"/>
      <c r="VZM6" s="168"/>
      <c r="VZN6" s="168"/>
      <c r="VZO6" s="168"/>
      <c r="VZP6" s="168"/>
      <c r="VZQ6" s="168"/>
      <c r="VZR6" s="168"/>
      <c r="VZS6" s="168"/>
      <c r="VZT6" s="168"/>
      <c r="VZU6" s="168"/>
      <c r="VZV6" s="168"/>
      <c r="VZW6" s="168"/>
      <c r="VZX6" s="168"/>
      <c r="VZY6" s="168"/>
      <c r="VZZ6" s="168"/>
      <c r="WAA6" s="168"/>
      <c r="WAB6" s="168"/>
      <c r="WAC6" s="168"/>
      <c r="WAD6" s="168"/>
      <c r="WAE6" s="168"/>
      <c r="WAF6" s="168"/>
      <c r="WAG6" s="168"/>
      <c r="WAH6" s="168"/>
      <c r="WAI6" s="168"/>
      <c r="WAJ6" s="168"/>
      <c r="WAK6" s="168"/>
      <c r="WAL6" s="168"/>
      <c r="WAM6" s="168"/>
      <c r="WAN6" s="168"/>
      <c r="WAO6" s="168"/>
      <c r="WAP6" s="168"/>
      <c r="WAQ6" s="168"/>
      <c r="WAR6" s="168"/>
      <c r="WAS6" s="168"/>
      <c r="WAT6" s="168"/>
      <c r="WAU6" s="168"/>
      <c r="WAV6" s="168"/>
      <c r="WAW6" s="168"/>
      <c r="WAX6" s="168"/>
      <c r="WAY6" s="168"/>
      <c r="WAZ6" s="168"/>
      <c r="WBA6" s="168"/>
      <c r="WBB6" s="168"/>
      <c r="WBC6" s="168"/>
      <c r="WBD6" s="168"/>
      <c r="WBE6" s="168"/>
      <c r="WBF6" s="168"/>
      <c r="WBG6" s="168"/>
      <c r="WBH6" s="168"/>
      <c r="WBI6" s="168"/>
      <c r="WBJ6" s="168"/>
      <c r="WBK6" s="168"/>
      <c r="WBL6" s="168"/>
      <c r="WBM6" s="168"/>
      <c r="WBN6" s="168"/>
      <c r="WBO6" s="168"/>
      <c r="WBP6" s="168"/>
      <c r="WBQ6" s="168"/>
      <c r="WBR6" s="168"/>
      <c r="WBS6" s="168"/>
      <c r="WBT6" s="168"/>
      <c r="WBU6" s="168"/>
      <c r="WBV6" s="168"/>
      <c r="WBW6" s="168"/>
      <c r="WBX6" s="168"/>
      <c r="WBY6" s="168"/>
      <c r="WBZ6" s="168"/>
      <c r="WCA6" s="168"/>
      <c r="WCB6" s="168"/>
      <c r="WCC6" s="168"/>
      <c r="WCD6" s="168"/>
      <c r="WCE6" s="168"/>
      <c r="WCF6" s="168"/>
      <c r="WCG6" s="168"/>
      <c r="WCH6" s="168"/>
      <c r="WCI6" s="168"/>
      <c r="WCJ6" s="168"/>
      <c r="WCK6" s="168"/>
      <c r="WCL6" s="168"/>
      <c r="WCM6" s="168"/>
      <c r="WCN6" s="168"/>
      <c r="WCO6" s="168"/>
      <c r="WCP6" s="168"/>
      <c r="WCQ6" s="168"/>
      <c r="WCR6" s="168"/>
      <c r="WCS6" s="168"/>
      <c r="WCT6" s="168"/>
      <c r="WCU6" s="168"/>
      <c r="WCV6" s="168"/>
      <c r="WCW6" s="168"/>
      <c r="WCX6" s="168"/>
      <c r="WCY6" s="168"/>
      <c r="WCZ6" s="168"/>
      <c r="WDA6" s="168"/>
      <c r="WDB6" s="168"/>
      <c r="WDC6" s="168"/>
      <c r="WDD6" s="168"/>
      <c r="WDE6" s="168"/>
      <c r="WDF6" s="168"/>
      <c r="WDG6" s="168"/>
      <c r="WDH6" s="168"/>
      <c r="WDI6" s="168"/>
      <c r="WDJ6" s="168"/>
      <c r="WDK6" s="168"/>
      <c r="WDL6" s="168"/>
      <c r="WDM6" s="168"/>
      <c r="WDN6" s="168"/>
      <c r="WDO6" s="168"/>
      <c r="WDP6" s="168"/>
      <c r="WDQ6" s="168"/>
      <c r="WDR6" s="168"/>
      <c r="WDS6" s="168"/>
      <c r="WDT6" s="168"/>
      <c r="WDU6" s="168"/>
      <c r="WDV6" s="168"/>
      <c r="WDW6" s="168"/>
      <c r="WDX6" s="168"/>
      <c r="WDY6" s="168"/>
      <c r="WDZ6" s="168"/>
      <c r="WEA6" s="168"/>
      <c r="WEB6" s="168"/>
      <c r="WEC6" s="168"/>
      <c r="WED6" s="168"/>
      <c r="WEE6" s="168"/>
      <c r="WEF6" s="168"/>
      <c r="WEG6" s="168"/>
      <c r="WEH6" s="168"/>
      <c r="WEI6" s="168"/>
      <c r="WEJ6" s="168"/>
      <c r="WEK6" s="168"/>
      <c r="WEL6" s="168"/>
      <c r="WEM6" s="168"/>
      <c r="WEN6" s="168"/>
      <c r="WEO6" s="168"/>
      <c r="WEP6" s="168"/>
      <c r="WEQ6" s="168"/>
      <c r="WER6" s="168"/>
      <c r="WES6" s="168"/>
      <c r="WET6" s="168"/>
      <c r="WEU6" s="168"/>
      <c r="WEV6" s="168"/>
      <c r="WEW6" s="168"/>
      <c r="WEX6" s="168"/>
      <c r="WEY6" s="168"/>
      <c r="WEZ6" s="168"/>
      <c r="WFA6" s="168"/>
      <c r="WFB6" s="168"/>
      <c r="WFC6" s="168"/>
      <c r="WFD6" s="168"/>
      <c r="WFE6" s="168"/>
      <c r="WFF6" s="168"/>
      <c r="WFG6" s="168"/>
      <c r="WFH6" s="168"/>
      <c r="WFI6" s="168"/>
      <c r="WFJ6" s="168"/>
      <c r="WFK6" s="168"/>
      <c r="WFL6" s="168"/>
      <c r="WFM6" s="168"/>
      <c r="WFN6" s="168"/>
      <c r="WFO6" s="168"/>
      <c r="WFP6" s="168"/>
      <c r="WFQ6" s="168"/>
      <c r="WFR6" s="168"/>
      <c r="WFS6" s="168"/>
      <c r="WFT6" s="168"/>
      <c r="WFU6" s="168"/>
      <c r="WFV6" s="168"/>
      <c r="WFW6" s="168"/>
      <c r="WFX6" s="168"/>
      <c r="WFY6" s="168"/>
      <c r="WFZ6" s="168"/>
      <c r="WGA6" s="168"/>
      <c r="WGB6" s="168"/>
      <c r="WGC6" s="168"/>
      <c r="WGD6" s="168"/>
      <c r="WGE6" s="168"/>
      <c r="WGF6" s="168"/>
      <c r="WGG6" s="168"/>
      <c r="WGH6" s="168"/>
      <c r="WGI6" s="168"/>
      <c r="WGJ6" s="168"/>
      <c r="WGK6" s="168"/>
      <c r="WGL6" s="168"/>
      <c r="WGM6" s="168"/>
      <c r="WGN6" s="168"/>
      <c r="WGO6" s="168"/>
      <c r="WGP6" s="168"/>
      <c r="WGQ6" s="168"/>
      <c r="WGR6" s="168"/>
      <c r="WGS6" s="168"/>
      <c r="WGT6" s="168"/>
      <c r="WGU6" s="168"/>
      <c r="WGV6" s="168"/>
      <c r="WGW6" s="168"/>
      <c r="WGX6" s="168"/>
      <c r="WGY6" s="168"/>
      <c r="WGZ6" s="168"/>
      <c r="WHA6" s="168"/>
      <c r="WHB6" s="168"/>
      <c r="WHC6" s="168"/>
      <c r="WHD6" s="168"/>
      <c r="WHE6" s="168"/>
      <c r="WHF6" s="168"/>
      <c r="WHG6" s="168"/>
      <c r="WHH6" s="168"/>
      <c r="WHI6" s="168"/>
      <c r="WHJ6" s="168"/>
      <c r="WHK6" s="168"/>
      <c r="WHL6" s="168"/>
      <c r="WHM6" s="168"/>
      <c r="WHN6" s="168"/>
      <c r="WHO6" s="168"/>
      <c r="WHP6" s="168"/>
      <c r="WHQ6" s="168"/>
      <c r="WHR6" s="168"/>
      <c r="WHS6" s="168"/>
      <c r="WHT6" s="168"/>
      <c r="WHU6" s="168"/>
      <c r="WHV6" s="168"/>
      <c r="WHW6" s="168"/>
      <c r="WHX6" s="168"/>
      <c r="WHY6" s="168"/>
      <c r="WHZ6" s="168"/>
      <c r="WIA6" s="168"/>
      <c r="WIB6" s="168"/>
      <c r="WIC6" s="168"/>
      <c r="WID6" s="168"/>
      <c r="WIE6" s="168"/>
      <c r="WIF6" s="168"/>
      <c r="WIG6" s="168"/>
      <c r="WIH6" s="168"/>
      <c r="WII6" s="168"/>
      <c r="WIJ6" s="168"/>
      <c r="WIK6" s="168"/>
      <c r="WIL6" s="168"/>
      <c r="WIM6" s="168"/>
      <c r="WIN6" s="168"/>
      <c r="WIO6" s="168"/>
      <c r="WIP6" s="168"/>
      <c r="WIQ6" s="168"/>
      <c r="WIR6" s="168"/>
      <c r="WIS6" s="168"/>
      <c r="WIT6" s="168"/>
      <c r="WIU6" s="168"/>
      <c r="WIV6" s="168"/>
      <c r="WIW6" s="168"/>
      <c r="WIX6" s="168"/>
      <c r="WIY6" s="168"/>
      <c r="WIZ6" s="168"/>
      <c r="WJA6" s="168"/>
      <c r="WJB6" s="168"/>
      <c r="WJC6" s="168"/>
      <c r="WJD6" s="168"/>
      <c r="WJE6" s="168"/>
      <c r="WJF6" s="168"/>
      <c r="WJG6" s="168"/>
      <c r="WJH6" s="168"/>
      <c r="WJI6" s="168"/>
      <c r="WJJ6" s="168"/>
      <c r="WJK6" s="168"/>
      <c r="WJL6" s="168"/>
      <c r="WJM6" s="168"/>
      <c r="WJN6" s="168"/>
      <c r="WJO6" s="168"/>
      <c r="WJP6" s="168"/>
      <c r="WJQ6" s="168"/>
      <c r="WJR6" s="168"/>
      <c r="WJS6" s="168"/>
      <c r="WJT6" s="168"/>
      <c r="WJU6" s="168"/>
      <c r="WJV6" s="168"/>
      <c r="WJW6" s="168"/>
      <c r="WJX6" s="168"/>
      <c r="WJY6" s="168"/>
      <c r="WJZ6" s="168"/>
      <c r="WKA6" s="168"/>
      <c r="WKB6" s="168"/>
      <c r="WKC6" s="168"/>
      <c r="WKD6" s="168"/>
      <c r="WKE6" s="168"/>
      <c r="WKF6" s="168"/>
      <c r="WKG6" s="168"/>
      <c r="WKH6" s="168"/>
      <c r="WKI6" s="168"/>
      <c r="WKJ6" s="168"/>
      <c r="WKK6" s="168"/>
      <c r="WKL6" s="168"/>
      <c r="WKM6" s="168"/>
      <c r="WKN6" s="168"/>
      <c r="WKO6" s="168"/>
      <c r="WKP6" s="168"/>
      <c r="WKQ6" s="168"/>
      <c r="WKR6" s="168"/>
      <c r="WKS6" s="168"/>
      <c r="WKT6" s="168"/>
      <c r="WKU6" s="168"/>
      <c r="WKV6" s="168"/>
      <c r="WKW6" s="168"/>
      <c r="WKX6" s="168"/>
      <c r="WKY6" s="168"/>
      <c r="WKZ6" s="168"/>
      <c r="WLA6" s="168"/>
      <c r="WLB6" s="168"/>
      <c r="WLC6" s="168"/>
      <c r="WLD6" s="168"/>
      <c r="WLE6" s="168"/>
      <c r="WLF6" s="168"/>
      <c r="WLG6" s="168"/>
      <c r="WLH6" s="168"/>
      <c r="WLI6" s="168"/>
      <c r="WLJ6" s="168"/>
      <c r="WLK6" s="168"/>
      <c r="WLL6" s="168"/>
      <c r="WLM6" s="168"/>
      <c r="WLN6" s="168"/>
      <c r="WLO6" s="168"/>
      <c r="WLP6" s="168"/>
      <c r="WLQ6" s="168"/>
      <c r="WLR6" s="168"/>
      <c r="WLS6" s="168"/>
      <c r="WLT6" s="168"/>
      <c r="WLU6" s="168"/>
      <c r="WLV6" s="168"/>
      <c r="WLW6" s="168"/>
      <c r="WLX6" s="168"/>
      <c r="WLY6" s="168"/>
      <c r="WLZ6" s="168"/>
      <c r="WMA6" s="168"/>
      <c r="WMB6" s="168"/>
      <c r="WMC6" s="168"/>
      <c r="WMD6" s="168"/>
      <c r="WME6" s="168"/>
      <c r="WMF6" s="168"/>
      <c r="WMG6" s="168"/>
      <c r="WMH6" s="168"/>
      <c r="WMI6" s="168"/>
      <c r="WMJ6" s="168"/>
      <c r="WMK6" s="168"/>
      <c r="WML6" s="168"/>
      <c r="WMM6" s="168"/>
      <c r="WMN6" s="168"/>
      <c r="WMO6" s="168"/>
      <c r="WMP6" s="168"/>
      <c r="WMQ6" s="168"/>
      <c r="WMR6" s="168"/>
      <c r="WMS6" s="168"/>
      <c r="WMT6" s="168"/>
      <c r="WMU6" s="168"/>
      <c r="WMV6" s="168"/>
      <c r="WMW6" s="168"/>
      <c r="WMX6" s="168"/>
      <c r="WMY6" s="168"/>
      <c r="WMZ6" s="168"/>
      <c r="WNA6" s="168"/>
      <c r="WNB6" s="168"/>
      <c r="WNC6" s="168"/>
      <c r="WND6" s="168"/>
      <c r="WNE6" s="168"/>
      <c r="WNF6" s="168"/>
      <c r="WNG6" s="168"/>
      <c r="WNH6" s="168"/>
      <c r="WNI6" s="168"/>
      <c r="WNJ6" s="168"/>
      <c r="WNK6" s="168"/>
      <c r="WNL6" s="168"/>
      <c r="WNM6" s="168"/>
      <c r="WNN6" s="168"/>
      <c r="WNO6" s="168"/>
      <c r="WNP6" s="168"/>
      <c r="WNQ6" s="168"/>
      <c r="WNR6" s="168"/>
      <c r="WNS6" s="168"/>
      <c r="WNT6" s="168"/>
      <c r="WNU6" s="168"/>
      <c r="WNV6" s="168"/>
      <c r="WNW6" s="168"/>
      <c r="WNX6" s="168"/>
      <c r="WNY6" s="168"/>
      <c r="WNZ6" s="168"/>
      <c r="WOA6" s="168"/>
      <c r="WOB6" s="168"/>
      <c r="WOC6" s="168"/>
      <c r="WOD6" s="168"/>
      <c r="WOE6" s="168"/>
      <c r="WOF6" s="168"/>
      <c r="WOG6" s="168"/>
      <c r="WOH6" s="168"/>
      <c r="WOI6" s="168"/>
      <c r="WOJ6" s="168"/>
      <c r="WOK6" s="168"/>
      <c r="WOL6" s="168"/>
      <c r="WOM6" s="168"/>
      <c r="WON6" s="168"/>
      <c r="WOO6" s="168"/>
      <c r="WOP6" s="168"/>
      <c r="WOQ6" s="168"/>
      <c r="WOR6" s="168"/>
      <c r="WOS6" s="168"/>
      <c r="WOT6" s="168"/>
      <c r="WOU6" s="168"/>
      <c r="WOV6" s="168"/>
      <c r="WOW6" s="168"/>
      <c r="WOX6" s="168"/>
      <c r="WOY6" s="168"/>
      <c r="WOZ6" s="168"/>
      <c r="WPA6" s="168"/>
      <c r="WPB6" s="168"/>
      <c r="WPC6" s="168"/>
      <c r="WPD6" s="168"/>
      <c r="WPE6" s="168"/>
      <c r="WPF6" s="168"/>
      <c r="WPG6" s="168"/>
      <c r="WPH6" s="168"/>
      <c r="WPI6" s="168"/>
      <c r="WPJ6" s="168"/>
      <c r="WPK6" s="168"/>
      <c r="WPL6" s="168"/>
      <c r="WPM6" s="168"/>
      <c r="WPN6" s="168"/>
      <c r="WPO6" s="168"/>
      <c r="WPP6" s="168"/>
      <c r="WPQ6" s="168"/>
      <c r="WPR6" s="168"/>
      <c r="WPS6" s="168"/>
      <c r="WPT6" s="168"/>
      <c r="WPU6" s="168"/>
      <c r="WPV6" s="168"/>
      <c r="WPW6" s="168"/>
      <c r="WPX6" s="168"/>
      <c r="WPY6" s="168"/>
      <c r="WPZ6" s="168"/>
      <c r="WQA6" s="168"/>
      <c r="WQB6" s="168"/>
      <c r="WQC6" s="168"/>
      <c r="WQD6" s="168"/>
      <c r="WQE6" s="168"/>
      <c r="WQF6" s="168"/>
      <c r="WQG6" s="168"/>
      <c r="WQH6" s="168"/>
      <c r="WQI6" s="168"/>
      <c r="WQJ6" s="168"/>
      <c r="WQK6" s="168"/>
      <c r="WQL6" s="168"/>
      <c r="WQM6" s="168"/>
      <c r="WQN6" s="168"/>
      <c r="WQO6" s="168"/>
      <c r="WQP6" s="168"/>
      <c r="WQQ6" s="168"/>
      <c r="WQR6" s="168"/>
      <c r="WQS6" s="168"/>
      <c r="WQT6" s="168"/>
      <c r="WQU6" s="168"/>
      <c r="WQV6" s="168"/>
      <c r="WQW6" s="168"/>
      <c r="WQX6" s="168"/>
      <c r="WQY6" s="168"/>
      <c r="WQZ6" s="168"/>
      <c r="WRA6" s="168"/>
      <c r="WRB6" s="168"/>
      <c r="WRC6" s="168"/>
      <c r="WRD6" s="168"/>
      <c r="WRE6" s="168"/>
      <c r="WRF6" s="168"/>
      <c r="WRG6" s="168"/>
      <c r="WRH6" s="168"/>
      <c r="WRI6" s="168"/>
      <c r="WRJ6" s="168"/>
      <c r="WRK6" s="168"/>
      <c r="WRL6" s="168"/>
      <c r="WRM6" s="168"/>
      <c r="WRN6" s="168"/>
      <c r="WRO6" s="168"/>
      <c r="WRP6" s="168"/>
      <c r="WRQ6" s="168"/>
      <c r="WRR6" s="168"/>
      <c r="WRS6" s="168"/>
      <c r="WRT6" s="168"/>
      <c r="WRU6" s="168"/>
      <c r="WRV6" s="168"/>
      <c r="WRW6" s="168"/>
      <c r="WRX6" s="168"/>
      <c r="WRY6" s="168"/>
      <c r="WRZ6" s="168"/>
      <c r="WSA6" s="168"/>
      <c r="WSB6" s="168"/>
      <c r="WSC6" s="168"/>
      <c r="WSD6" s="168"/>
      <c r="WSE6" s="168"/>
      <c r="WSF6" s="168"/>
      <c r="WSG6" s="168"/>
      <c r="WSH6" s="168"/>
      <c r="WSI6" s="168"/>
      <c r="WSJ6" s="168"/>
      <c r="WSK6" s="168"/>
      <c r="WSL6" s="168"/>
      <c r="WSM6" s="168"/>
      <c r="WSN6" s="168"/>
      <c r="WSO6" s="168"/>
      <c r="WSP6" s="168"/>
      <c r="WSQ6" s="168"/>
      <c r="WSR6" s="168"/>
      <c r="WSS6" s="168"/>
      <c r="WST6" s="168"/>
      <c r="WSU6" s="168"/>
      <c r="WSV6" s="168"/>
      <c r="WSW6" s="168"/>
      <c r="WSX6" s="168"/>
      <c r="WSY6" s="168"/>
      <c r="WSZ6" s="168"/>
      <c r="WTA6" s="168"/>
      <c r="WTB6" s="168"/>
      <c r="WTC6" s="168"/>
      <c r="WTD6" s="168"/>
      <c r="WTE6" s="168"/>
      <c r="WTF6" s="168"/>
      <c r="WTG6" s="168"/>
      <c r="WTH6" s="168"/>
      <c r="WTI6" s="168"/>
      <c r="WTJ6" s="168"/>
      <c r="WTK6" s="168"/>
      <c r="WTL6" s="168"/>
      <c r="WTM6" s="168"/>
      <c r="WTN6" s="168"/>
      <c r="WTO6" s="168"/>
      <c r="WTP6" s="168"/>
      <c r="WTQ6" s="168"/>
      <c r="WTR6" s="168"/>
      <c r="WTS6" s="168"/>
      <c r="WTT6" s="168"/>
      <c r="WTU6" s="168"/>
      <c r="WTV6" s="168"/>
      <c r="WTW6" s="168"/>
      <c r="WTX6" s="168"/>
      <c r="WTY6" s="168"/>
      <c r="WTZ6" s="168"/>
      <c r="WUA6" s="168"/>
      <c r="WUB6" s="168"/>
      <c r="WUC6" s="168"/>
      <c r="WUD6" s="168"/>
      <c r="WUE6" s="168"/>
      <c r="WUF6" s="168"/>
      <c r="WUG6" s="168"/>
      <c r="WUH6" s="168"/>
      <c r="WUI6" s="168"/>
      <c r="WUJ6" s="168"/>
      <c r="WUK6" s="168"/>
      <c r="WUL6" s="168"/>
      <c r="WUM6" s="168"/>
      <c r="WUN6" s="168"/>
      <c r="WUO6" s="168"/>
      <c r="WUP6" s="168"/>
      <c r="WUQ6" s="168"/>
      <c r="WUR6" s="168"/>
      <c r="WUS6" s="168"/>
      <c r="WUT6" s="168"/>
      <c r="WUU6" s="168"/>
      <c r="WUV6" s="168"/>
      <c r="WUW6" s="168"/>
      <c r="WUX6" s="168"/>
      <c r="WUY6" s="168"/>
      <c r="WUZ6" s="168"/>
      <c r="WVA6" s="168"/>
      <c r="WVB6" s="168"/>
      <c r="WVC6" s="168"/>
      <c r="WVD6" s="168"/>
      <c r="WVE6" s="168"/>
      <c r="WVF6" s="168"/>
      <c r="WVG6" s="168"/>
      <c r="WVH6" s="168"/>
      <c r="WVI6" s="168"/>
      <c r="WVJ6" s="168"/>
      <c r="WVK6" s="168"/>
      <c r="WVL6" s="168"/>
      <c r="WVM6" s="168"/>
      <c r="WVN6" s="168"/>
      <c r="WVO6" s="168"/>
      <c r="WVP6" s="168"/>
      <c r="WVQ6" s="168"/>
      <c r="WVR6" s="168"/>
      <c r="WVS6" s="168"/>
      <c r="WVT6" s="168"/>
      <c r="WVU6" s="168"/>
      <c r="WVV6" s="168"/>
      <c r="WVW6" s="168"/>
      <c r="WVX6" s="168"/>
      <c r="WVY6" s="168"/>
      <c r="WVZ6" s="168"/>
      <c r="WWA6" s="168"/>
      <c r="WWB6" s="168"/>
      <c r="WWC6" s="168"/>
      <c r="WWD6" s="168"/>
      <c r="WWE6" s="168"/>
      <c r="WWF6" s="168"/>
      <c r="WWG6" s="168"/>
      <c r="WWH6" s="168"/>
      <c r="WWI6" s="168"/>
      <c r="WWJ6" s="168"/>
      <c r="WWK6" s="168"/>
      <c r="WWL6" s="168"/>
      <c r="WWM6" s="168"/>
      <c r="WWN6" s="168"/>
      <c r="WWO6" s="168"/>
      <c r="WWP6" s="168"/>
      <c r="WWQ6" s="168"/>
      <c r="WWR6" s="168"/>
      <c r="WWS6" s="168"/>
      <c r="WWT6" s="168"/>
      <c r="WWU6" s="168"/>
      <c r="WWV6" s="168"/>
      <c r="WWW6" s="168"/>
      <c r="WWX6" s="168"/>
      <c r="WWY6" s="168"/>
      <c r="WWZ6" s="168"/>
      <c r="WXA6" s="168"/>
      <c r="WXB6" s="168"/>
      <c r="WXC6" s="168"/>
      <c r="WXD6" s="168"/>
      <c r="WXE6" s="168"/>
      <c r="WXF6" s="168"/>
      <c r="WXG6" s="168"/>
      <c r="WXH6" s="168"/>
      <c r="WXI6" s="168"/>
      <c r="WXJ6" s="168"/>
      <c r="WXK6" s="168"/>
      <c r="WXL6" s="168"/>
      <c r="WXM6" s="168"/>
      <c r="WXN6" s="168"/>
      <c r="WXO6" s="168"/>
      <c r="WXP6" s="168"/>
      <c r="WXQ6" s="168"/>
      <c r="WXR6" s="168"/>
      <c r="WXS6" s="168"/>
      <c r="WXT6" s="168"/>
      <c r="WXU6" s="168"/>
      <c r="WXV6" s="168"/>
      <c r="WXW6" s="168"/>
      <c r="WXX6" s="168"/>
      <c r="WXY6" s="168"/>
      <c r="WXZ6" s="168"/>
      <c r="WYA6" s="168"/>
      <c r="WYB6" s="168"/>
      <c r="WYC6" s="168"/>
      <c r="WYD6" s="168"/>
      <c r="WYE6" s="168"/>
      <c r="WYF6" s="168"/>
      <c r="WYG6" s="168"/>
      <c r="WYH6" s="168"/>
      <c r="WYI6" s="168"/>
      <c r="WYJ6" s="168"/>
      <c r="WYK6" s="168"/>
      <c r="WYL6" s="168"/>
      <c r="WYM6" s="168"/>
      <c r="WYN6" s="168"/>
      <c r="WYO6" s="168"/>
      <c r="WYP6" s="168"/>
      <c r="WYQ6" s="168"/>
      <c r="WYR6" s="168"/>
      <c r="WYS6" s="168"/>
      <c r="WYT6" s="168"/>
      <c r="WYU6" s="168"/>
      <c r="WYV6" s="168"/>
      <c r="WYW6" s="168"/>
      <c r="WYX6" s="168"/>
      <c r="WYY6" s="168"/>
      <c r="WYZ6" s="168"/>
      <c r="WZA6" s="168"/>
      <c r="WZB6" s="168"/>
      <c r="WZC6" s="168"/>
      <c r="WZD6" s="168"/>
      <c r="WZE6" s="168"/>
      <c r="WZF6" s="168"/>
      <c r="WZG6" s="168"/>
      <c r="WZH6" s="168"/>
      <c r="WZI6" s="168"/>
      <c r="WZJ6" s="168"/>
      <c r="WZK6" s="168"/>
      <c r="WZL6" s="168"/>
      <c r="WZM6" s="168"/>
      <c r="WZN6" s="168"/>
      <c r="WZO6" s="168"/>
      <c r="WZP6" s="168"/>
      <c r="WZQ6" s="168"/>
      <c r="WZR6" s="168"/>
      <c r="WZS6" s="168"/>
      <c r="WZT6" s="168"/>
      <c r="WZU6" s="168"/>
      <c r="WZV6" s="168"/>
      <c r="WZW6" s="168"/>
      <c r="WZX6" s="168"/>
      <c r="WZY6" s="168"/>
      <c r="WZZ6" s="168"/>
      <c r="XAA6" s="168"/>
      <c r="XAB6" s="168"/>
      <c r="XAC6" s="168"/>
      <c r="XAD6" s="168"/>
      <c r="XAE6" s="168"/>
      <c r="XAF6" s="168"/>
      <c r="XAG6" s="168"/>
      <c r="XAH6" s="168"/>
      <c r="XAI6" s="168"/>
      <c r="XAJ6" s="168"/>
      <c r="XAK6" s="168"/>
      <c r="XAL6" s="168"/>
      <c r="XAM6" s="168"/>
      <c r="XAN6" s="168"/>
      <c r="XAO6" s="168"/>
      <c r="XAP6" s="168"/>
      <c r="XAQ6" s="168"/>
      <c r="XAR6" s="168"/>
      <c r="XAS6" s="168"/>
      <c r="XAT6" s="168"/>
      <c r="XAU6" s="168"/>
      <c r="XAV6" s="168"/>
      <c r="XAW6" s="168"/>
      <c r="XAX6" s="168"/>
      <c r="XAY6" s="168"/>
      <c r="XAZ6" s="168"/>
      <c r="XBA6" s="168"/>
      <c r="XBB6" s="168"/>
      <c r="XBC6" s="168"/>
      <c r="XBD6" s="168"/>
      <c r="XBE6" s="168"/>
      <c r="XBF6" s="168"/>
      <c r="XBG6" s="168"/>
      <c r="XBH6" s="168"/>
      <c r="XBI6" s="168"/>
      <c r="XBJ6" s="168"/>
      <c r="XBK6" s="168"/>
      <c r="XBL6" s="168"/>
      <c r="XBM6" s="168"/>
      <c r="XBN6" s="168"/>
      <c r="XBO6" s="168"/>
      <c r="XBP6" s="168"/>
      <c r="XBQ6" s="168"/>
      <c r="XBR6" s="168"/>
      <c r="XBS6" s="168"/>
      <c r="XBT6" s="168"/>
      <c r="XBU6" s="168"/>
      <c r="XBV6" s="168"/>
      <c r="XBW6" s="168"/>
      <c r="XBX6" s="168"/>
      <c r="XBY6" s="168"/>
      <c r="XBZ6" s="168"/>
      <c r="XCA6" s="168"/>
      <c r="XCB6" s="168"/>
      <c r="XCC6" s="168"/>
      <c r="XCD6" s="168"/>
      <c r="XCE6" s="168"/>
      <c r="XCF6" s="168"/>
      <c r="XCG6" s="168"/>
      <c r="XCH6" s="168"/>
      <c r="XCI6" s="168"/>
      <c r="XCJ6" s="168"/>
      <c r="XCK6" s="168"/>
      <c r="XCL6" s="168"/>
      <c r="XCM6" s="168"/>
      <c r="XCN6" s="168"/>
      <c r="XCO6" s="168"/>
      <c r="XCP6" s="168"/>
      <c r="XCQ6" s="168"/>
      <c r="XCR6" s="168"/>
      <c r="XCS6" s="168"/>
      <c r="XCT6" s="168"/>
      <c r="XCU6" s="168"/>
      <c r="XCV6" s="168"/>
      <c r="XCW6" s="168"/>
      <c r="XCX6" s="168"/>
      <c r="XCY6" s="168"/>
      <c r="XCZ6" s="168"/>
      <c r="XDA6" s="168"/>
      <c r="XDB6" s="168"/>
      <c r="XDC6" s="168"/>
      <c r="XDD6" s="168"/>
      <c r="XDE6" s="168"/>
      <c r="XDF6" s="168"/>
      <c r="XDG6" s="168"/>
      <c r="XDH6" s="168"/>
      <c r="XDI6" s="168"/>
      <c r="XDJ6" s="168"/>
      <c r="XDK6" s="168"/>
      <c r="XDL6" s="168"/>
      <c r="XDM6" s="168"/>
      <c r="XDN6" s="168"/>
      <c r="XDO6" s="168"/>
      <c r="XDP6" s="168"/>
      <c r="XDQ6" s="168"/>
      <c r="XDR6" s="168"/>
      <c r="XDS6" s="168"/>
      <c r="XDT6" s="168"/>
      <c r="XDU6" s="168"/>
      <c r="XDV6" s="168"/>
      <c r="XDW6" s="168"/>
      <c r="XDX6" s="168"/>
      <c r="XDY6" s="168"/>
      <c r="XDZ6" s="168"/>
      <c r="XEA6" s="168"/>
      <c r="XEB6" s="168"/>
      <c r="XEC6" s="168"/>
      <c r="XED6" s="168"/>
      <c r="XEE6" s="168"/>
      <c r="XEF6" s="168"/>
      <c r="XEG6" s="168"/>
      <c r="XEH6" s="168"/>
      <c r="XEI6" s="168"/>
      <c r="XEJ6" s="168"/>
      <c r="XEK6" s="168"/>
      <c r="XEL6" s="168"/>
      <c r="XEM6" s="168"/>
      <c r="XEN6" s="168"/>
      <c r="XEO6" s="168"/>
      <c r="XEP6" s="168"/>
      <c r="XEQ6" s="168"/>
      <c r="XER6" s="168"/>
      <c r="XES6" s="168"/>
      <c r="XET6" s="168"/>
      <c r="XEU6" s="168"/>
      <c r="XEV6" s="168"/>
      <c r="XEW6" s="168"/>
      <c r="XEX6" s="168"/>
      <c r="XEY6" s="168"/>
      <c r="XEZ6" s="168"/>
      <c r="XFA6" s="168"/>
      <c r="XFB6" s="168"/>
      <c r="XFC6" s="168"/>
    </row>
    <row r="7" spans="1:16383">
      <c r="A7" s="127" t="s">
        <v>32</v>
      </c>
      <c r="B7" s="127" t="s">
        <v>33</v>
      </c>
      <c r="C7" s="128" t="str">
        <f>' Capacity by Location'!D7</f>
        <v>Total</v>
      </c>
      <c r="D7" s="147">
        <f t="shared" ref="D7:S7" si="0">SUM(D2:D6)</f>
        <v>74</v>
      </c>
      <c r="E7" s="147">
        <f t="shared" si="0"/>
        <v>74</v>
      </c>
      <c r="F7" s="147">
        <f t="shared" si="0"/>
        <v>74</v>
      </c>
      <c r="G7" s="147">
        <f t="shared" si="0"/>
        <v>91</v>
      </c>
      <c r="H7" s="147">
        <f t="shared" si="0"/>
        <v>91</v>
      </c>
      <c r="I7" s="147">
        <f t="shared" si="0"/>
        <v>131</v>
      </c>
      <c r="J7" s="147">
        <f t="shared" si="0"/>
        <v>141</v>
      </c>
      <c r="K7" s="147">
        <f t="shared" si="0"/>
        <v>141</v>
      </c>
      <c r="L7" s="147">
        <f t="shared" si="0"/>
        <v>141</v>
      </c>
      <c r="M7" s="147">
        <f t="shared" si="0"/>
        <v>226</v>
      </c>
      <c r="N7" s="147">
        <f t="shared" si="0"/>
        <v>226</v>
      </c>
      <c r="O7" s="147">
        <f t="shared" si="0"/>
        <v>226</v>
      </c>
      <c r="P7" s="147">
        <f t="shared" si="0"/>
        <v>226</v>
      </c>
      <c r="Q7" s="147">
        <f t="shared" si="0"/>
        <v>226</v>
      </c>
      <c r="R7" s="147">
        <f t="shared" si="0"/>
        <v>226</v>
      </c>
      <c r="S7" s="147">
        <f t="shared" si="0"/>
        <v>226</v>
      </c>
    </row>
    <row r="8" spans="1:16383">
      <c r="A8" s="127" t="s">
        <v>32</v>
      </c>
      <c r="B8" s="127" t="s">
        <v>35</v>
      </c>
      <c r="C8" s="179" t="s">
        <v>226</v>
      </c>
      <c r="D8" s="147">
        <f>' Capacity by Location'!E8+' Capacity by Location'!E9</f>
        <v>170</v>
      </c>
      <c r="E8" s="147">
        <f>' Capacity by Location'!F8+' Capacity by Location'!F9</f>
        <v>170</v>
      </c>
      <c r="F8" s="147">
        <f>' Capacity by Location'!G8+' Capacity by Location'!G9</f>
        <v>190</v>
      </c>
      <c r="G8" s="147">
        <f>' Capacity by Location'!H8+' Capacity by Location'!H9</f>
        <v>190</v>
      </c>
      <c r="H8" s="147">
        <f>' Capacity by Location'!I8+' Capacity by Location'!I9</f>
        <v>220</v>
      </c>
      <c r="I8" s="147">
        <f>' Capacity by Location'!J8+' Capacity by Location'!J9</f>
        <v>220</v>
      </c>
      <c r="J8" s="147">
        <f>' Capacity by Location'!K8+' Capacity by Location'!K9</f>
        <v>220</v>
      </c>
      <c r="K8" s="147">
        <f>' Capacity by Location'!L8+' Capacity by Location'!L9</f>
        <v>220</v>
      </c>
      <c r="L8" s="147">
        <f>' Capacity by Location'!M8+' Capacity by Location'!M9</f>
        <v>220</v>
      </c>
      <c r="M8" s="147">
        <f>' Capacity by Location'!N8+' Capacity by Location'!N9</f>
        <v>220</v>
      </c>
      <c r="N8" s="147">
        <f>' Capacity by Location'!O8+' Capacity by Location'!O9</f>
        <v>220</v>
      </c>
      <c r="O8" s="147">
        <f>' Capacity by Location'!P8+' Capacity by Location'!P9</f>
        <v>220</v>
      </c>
      <c r="P8" s="147">
        <f>' Capacity by Location'!Q8+' Capacity by Location'!Q9</f>
        <v>220</v>
      </c>
      <c r="Q8" s="147">
        <f>' Capacity by Location'!R8+' Capacity by Location'!R9</f>
        <v>220</v>
      </c>
      <c r="R8" s="147">
        <f>' Capacity by Location'!S8+' Capacity by Location'!S9</f>
        <v>220</v>
      </c>
      <c r="S8" s="147">
        <f>' Capacity by Location'!T8+' Capacity by Location'!T9</f>
        <v>220</v>
      </c>
      <c r="T8" s="147">
        <f>' Capacity by Location'!U8+' Capacity by Location'!U9</f>
        <v>0</v>
      </c>
    </row>
    <row r="9" spans="1:16383">
      <c r="A9" s="127" t="s">
        <v>32</v>
      </c>
      <c r="B9" s="128" t="s">
        <v>35</v>
      </c>
      <c r="C9" s="179" t="s">
        <v>383</v>
      </c>
      <c r="D9" s="147">
        <f>' Capacity by Location'!E10</f>
        <v>140</v>
      </c>
      <c r="E9" s="147">
        <f>' Capacity by Location'!F10</f>
        <v>140</v>
      </c>
      <c r="F9" s="147">
        <f>' Capacity by Location'!G10</f>
        <v>140</v>
      </c>
      <c r="G9" s="147">
        <f>' Capacity by Location'!H10</f>
        <v>140</v>
      </c>
      <c r="H9" s="147">
        <f>' Capacity by Location'!I10</f>
        <v>140</v>
      </c>
      <c r="I9" s="147">
        <f>' Capacity by Location'!J10</f>
        <v>140</v>
      </c>
      <c r="J9" s="147">
        <f>' Capacity by Location'!K10</f>
        <v>140</v>
      </c>
      <c r="K9" s="147">
        <f>' Capacity by Location'!L10</f>
        <v>140</v>
      </c>
      <c r="L9" s="147">
        <f>' Capacity by Location'!M10</f>
        <v>140</v>
      </c>
      <c r="M9" s="147">
        <f>' Capacity by Location'!N10</f>
        <v>190</v>
      </c>
      <c r="N9" s="147">
        <f>' Capacity by Location'!O10</f>
        <v>190</v>
      </c>
      <c r="O9" s="147">
        <f>' Capacity by Location'!P10</f>
        <v>190</v>
      </c>
      <c r="P9" s="147">
        <f>' Capacity by Location'!Q10</f>
        <v>190</v>
      </c>
      <c r="Q9" s="147">
        <f>' Capacity by Location'!R10</f>
        <v>190</v>
      </c>
      <c r="R9" s="147">
        <f>' Capacity by Location'!S10</f>
        <v>190</v>
      </c>
      <c r="S9" s="147">
        <f>' Capacity by Location'!T10</f>
        <v>190</v>
      </c>
    </row>
    <row r="10" spans="1:16383">
      <c r="A10" s="127" t="s">
        <v>32</v>
      </c>
      <c r="B10" s="128" t="s">
        <v>35</v>
      </c>
      <c r="C10" s="279" t="s">
        <v>385</v>
      </c>
      <c r="D10" s="147">
        <f>' Capacity by Location'!E11</f>
        <v>120</v>
      </c>
      <c r="E10" s="147">
        <f>' Capacity by Location'!F11</f>
        <v>120</v>
      </c>
      <c r="F10" s="147">
        <f>' Capacity by Location'!G11</f>
        <v>120</v>
      </c>
      <c r="G10" s="147">
        <f>' Capacity by Location'!H11</f>
        <v>130</v>
      </c>
      <c r="H10" s="147">
        <f>' Capacity by Location'!I11</f>
        <v>130</v>
      </c>
      <c r="I10" s="147">
        <f>' Capacity by Location'!J11</f>
        <v>130</v>
      </c>
      <c r="J10" s="147">
        <f>' Capacity by Location'!K11</f>
        <v>130</v>
      </c>
      <c r="K10" s="147">
        <f>' Capacity by Location'!L11</f>
        <v>130</v>
      </c>
      <c r="L10" s="147">
        <f>' Capacity by Location'!M11</f>
        <v>130</v>
      </c>
      <c r="M10" s="147">
        <f>' Capacity by Location'!N11</f>
        <v>130</v>
      </c>
      <c r="N10" s="147">
        <f>' Capacity by Location'!O11</f>
        <v>130</v>
      </c>
      <c r="O10" s="147">
        <f>' Capacity by Location'!P11</f>
        <v>130</v>
      </c>
      <c r="P10" s="147">
        <f>' Capacity by Location'!Q11</f>
        <v>130</v>
      </c>
      <c r="Q10" s="147">
        <f>' Capacity by Location'!R11</f>
        <v>130</v>
      </c>
      <c r="R10" s="147">
        <f>' Capacity by Location'!S11</f>
        <v>130</v>
      </c>
      <c r="S10" s="147">
        <f>' Capacity by Location'!T11</f>
        <v>130</v>
      </c>
    </row>
    <row r="11" spans="1:16383">
      <c r="A11" s="127" t="s">
        <v>32</v>
      </c>
      <c r="B11" s="128" t="s">
        <v>35</v>
      </c>
      <c r="C11" s="128" t="s">
        <v>262</v>
      </c>
      <c r="D11" s="147">
        <f>' Capacity by Location'!E12</f>
        <v>80</v>
      </c>
      <c r="E11" s="147">
        <f>' Capacity by Location'!F12</f>
        <v>80</v>
      </c>
      <c r="F11" s="147">
        <f>' Capacity by Location'!G12</f>
        <v>110</v>
      </c>
      <c r="G11" s="147">
        <f>' Capacity by Location'!H12</f>
        <v>110</v>
      </c>
      <c r="H11" s="147">
        <f>' Capacity by Location'!I12</f>
        <v>110</v>
      </c>
      <c r="I11" s="147">
        <f>' Capacity by Location'!J12</f>
        <v>110</v>
      </c>
      <c r="J11" s="147">
        <f>' Capacity by Location'!K12</f>
        <v>110</v>
      </c>
      <c r="K11" s="147">
        <f>' Capacity by Location'!L12</f>
        <v>110</v>
      </c>
      <c r="L11" s="147">
        <f>' Capacity by Location'!M12</f>
        <v>110</v>
      </c>
      <c r="M11" s="147">
        <f>' Capacity by Location'!N12</f>
        <v>110</v>
      </c>
      <c r="N11" s="147">
        <f>' Capacity by Location'!O12</f>
        <v>110</v>
      </c>
      <c r="O11" s="147">
        <f>' Capacity by Location'!P12</f>
        <v>110</v>
      </c>
      <c r="P11" s="147">
        <f>' Capacity by Location'!Q12</f>
        <v>110</v>
      </c>
      <c r="Q11" s="147">
        <f>' Capacity by Location'!R12</f>
        <v>110</v>
      </c>
      <c r="R11" s="147">
        <f>' Capacity by Location'!S12</f>
        <v>110</v>
      </c>
      <c r="S11" s="147">
        <f>' Capacity by Location'!T12</f>
        <v>110</v>
      </c>
    </row>
    <row r="12" spans="1:16383">
      <c r="A12" s="127" t="s">
        <v>32</v>
      </c>
      <c r="B12" s="128" t="s">
        <v>35</v>
      </c>
      <c r="C12" s="179" t="s">
        <v>375</v>
      </c>
      <c r="D12" s="147">
        <f>' Capacity by Location'!E13</f>
        <v>75</v>
      </c>
      <c r="E12" s="147">
        <f>' Capacity by Location'!F13</f>
        <v>75</v>
      </c>
      <c r="F12" s="147">
        <f>' Capacity by Location'!G13</f>
        <v>95</v>
      </c>
      <c r="G12" s="147">
        <f>' Capacity by Location'!H13</f>
        <v>95</v>
      </c>
      <c r="H12" s="147">
        <f>' Capacity by Location'!I13</f>
        <v>95</v>
      </c>
      <c r="I12" s="147">
        <f>' Capacity by Location'!J13</f>
        <v>95</v>
      </c>
      <c r="J12" s="147">
        <f>' Capacity by Location'!K13</f>
        <v>95</v>
      </c>
      <c r="K12" s="147">
        <f>' Capacity by Location'!L13</f>
        <v>95</v>
      </c>
      <c r="L12" s="147">
        <f>' Capacity by Location'!M13</f>
        <v>95</v>
      </c>
      <c r="M12" s="147">
        <f>' Capacity by Location'!N13</f>
        <v>95</v>
      </c>
      <c r="N12" s="147">
        <f>' Capacity by Location'!O13</f>
        <v>95</v>
      </c>
      <c r="O12" s="147">
        <f>' Capacity by Location'!P13</f>
        <v>95</v>
      </c>
      <c r="P12" s="147">
        <f>' Capacity by Location'!Q13</f>
        <v>95</v>
      </c>
      <c r="Q12" s="147">
        <f>' Capacity by Location'!R13</f>
        <v>95</v>
      </c>
      <c r="R12" s="147">
        <f>' Capacity by Location'!S13</f>
        <v>95</v>
      </c>
      <c r="S12" s="147">
        <f>' Capacity by Location'!T13</f>
        <v>95</v>
      </c>
    </row>
    <row r="13" spans="1:16383">
      <c r="A13" s="127" t="s">
        <v>32</v>
      </c>
      <c r="B13" s="128" t="s">
        <v>35</v>
      </c>
      <c r="C13" s="95" t="s">
        <v>278</v>
      </c>
      <c r="D13" s="147">
        <f>' Capacity by Location'!E14</f>
        <v>60</v>
      </c>
      <c r="E13" s="147">
        <f>' Capacity by Location'!F14</f>
        <v>60</v>
      </c>
      <c r="F13" s="147">
        <f>' Capacity by Location'!G14</f>
        <v>60</v>
      </c>
      <c r="G13" s="147">
        <f>' Capacity by Location'!H14</f>
        <v>60</v>
      </c>
      <c r="H13" s="147">
        <f>' Capacity by Location'!I14</f>
        <v>80</v>
      </c>
      <c r="I13" s="147">
        <f>' Capacity by Location'!J14</f>
        <v>80</v>
      </c>
      <c r="J13" s="147">
        <f>' Capacity by Location'!K14</f>
        <v>80</v>
      </c>
      <c r="K13" s="147">
        <f>' Capacity by Location'!L14</f>
        <v>80</v>
      </c>
      <c r="L13" s="147">
        <f>' Capacity by Location'!M14</f>
        <v>80</v>
      </c>
      <c r="M13" s="147">
        <f>' Capacity by Location'!N14</f>
        <v>80</v>
      </c>
      <c r="N13" s="147">
        <f>' Capacity by Location'!O14</f>
        <v>80</v>
      </c>
      <c r="O13" s="147">
        <f>' Capacity by Location'!P14</f>
        <v>80</v>
      </c>
      <c r="P13" s="147">
        <f>' Capacity by Location'!Q14</f>
        <v>80</v>
      </c>
      <c r="Q13" s="147">
        <f>' Capacity by Location'!R14</f>
        <v>80</v>
      </c>
      <c r="R13" s="147">
        <f>' Capacity by Location'!S14</f>
        <v>80</v>
      </c>
      <c r="S13" s="147">
        <f>' Capacity by Location'!T14</f>
        <v>80</v>
      </c>
    </row>
    <row r="14" spans="1:16383">
      <c r="A14" s="127" t="s">
        <v>32</v>
      </c>
      <c r="B14" s="128" t="s">
        <v>35</v>
      </c>
      <c r="C14" s="96" t="s">
        <v>386</v>
      </c>
      <c r="D14" s="147">
        <f>' Capacity by Location'!E15</f>
        <v>117</v>
      </c>
      <c r="E14" s="147">
        <f>' Capacity by Location'!F15</f>
        <v>117</v>
      </c>
      <c r="F14" s="147">
        <f>' Capacity by Location'!G15</f>
        <v>117</v>
      </c>
      <c r="G14" s="147">
        <f>' Capacity by Location'!H15</f>
        <v>117</v>
      </c>
      <c r="H14" s="147">
        <f>' Capacity by Location'!I15</f>
        <v>117</v>
      </c>
      <c r="I14" s="147">
        <f>' Capacity by Location'!J15</f>
        <v>117</v>
      </c>
      <c r="J14" s="147">
        <f>' Capacity by Location'!K15</f>
        <v>117</v>
      </c>
      <c r="K14" s="147">
        <f>' Capacity by Location'!L15</f>
        <v>117</v>
      </c>
      <c r="L14" s="147">
        <f>' Capacity by Location'!M15</f>
        <v>117</v>
      </c>
      <c r="M14" s="147">
        <f>' Capacity by Location'!N15</f>
        <v>117</v>
      </c>
      <c r="N14" s="147">
        <f>' Capacity by Location'!O15</f>
        <v>117</v>
      </c>
      <c r="O14" s="147">
        <f>' Capacity by Location'!P15</f>
        <v>117</v>
      </c>
      <c r="P14" s="147">
        <f>' Capacity by Location'!Q15</f>
        <v>117</v>
      </c>
      <c r="Q14" s="147">
        <f>' Capacity by Location'!R15</f>
        <v>117</v>
      </c>
      <c r="R14" s="147">
        <f>' Capacity by Location'!S15</f>
        <v>117</v>
      </c>
      <c r="S14" s="147">
        <f>' Capacity by Location'!T15</f>
        <v>117</v>
      </c>
    </row>
    <row r="15" spans="1:16383">
      <c r="A15" s="127" t="s">
        <v>32</v>
      </c>
      <c r="B15" s="128" t="s">
        <v>35</v>
      </c>
      <c r="C15" s="95" t="s">
        <v>384</v>
      </c>
      <c r="D15" s="147">
        <f>' Capacity by Location'!E16</f>
        <v>75</v>
      </c>
      <c r="E15" s="147">
        <f>' Capacity by Location'!F16</f>
        <v>75</v>
      </c>
      <c r="F15" s="147">
        <f>' Capacity by Location'!G16</f>
        <v>75</v>
      </c>
      <c r="G15" s="147">
        <f>' Capacity by Location'!H16</f>
        <v>75</v>
      </c>
      <c r="H15" s="147">
        <f>' Capacity by Location'!I16</f>
        <v>75</v>
      </c>
      <c r="I15" s="147">
        <f>' Capacity by Location'!J16</f>
        <v>75</v>
      </c>
      <c r="J15" s="147">
        <f>' Capacity by Location'!K16</f>
        <v>75</v>
      </c>
      <c r="K15" s="147">
        <f>' Capacity by Location'!L16</f>
        <v>75</v>
      </c>
      <c r="L15" s="147">
        <f>' Capacity by Location'!M16</f>
        <v>75</v>
      </c>
      <c r="M15" s="147">
        <f>' Capacity by Location'!N16</f>
        <v>75</v>
      </c>
      <c r="N15" s="147">
        <f>' Capacity by Location'!O16</f>
        <v>75</v>
      </c>
      <c r="O15" s="147">
        <f>' Capacity by Location'!P16</f>
        <v>75</v>
      </c>
      <c r="P15" s="147">
        <f>' Capacity by Location'!Q16</f>
        <v>75</v>
      </c>
      <c r="Q15" s="147">
        <f>' Capacity by Location'!R16</f>
        <v>75</v>
      </c>
      <c r="R15" s="147">
        <f>' Capacity by Location'!S16</f>
        <v>75</v>
      </c>
      <c r="S15" s="147">
        <f>' Capacity by Location'!T16</f>
        <v>75</v>
      </c>
    </row>
    <row r="16" spans="1:16383">
      <c r="A16" s="127" t="s">
        <v>32</v>
      </c>
      <c r="B16" s="128" t="s">
        <v>35</v>
      </c>
      <c r="C16" s="95" t="s">
        <v>388</v>
      </c>
      <c r="D16" s="147">
        <f>' Capacity by Location'!E17</f>
        <v>58</v>
      </c>
      <c r="E16" s="147">
        <f>' Capacity by Location'!F17</f>
        <v>58</v>
      </c>
      <c r="F16" s="147">
        <f>' Capacity by Location'!G17</f>
        <v>58</v>
      </c>
      <c r="G16" s="147">
        <f>' Capacity by Location'!H17</f>
        <v>58</v>
      </c>
      <c r="H16" s="147">
        <f>' Capacity by Location'!I17</f>
        <v>58</v>
      </c>
      <c r="I16" s="147">
        <f>' Capacity by Location'!J17</f>
        <v>58</v>
      </c>
      <c r="J16" s="147">
        <f>' Capacity by Location'!K17</f>
        <v>58</v>
      </c>
      <c r="K16" s="147">
        <f>' Capacity by Location'!L17</f>
        <v>58</v>
      </c>
      <c r="L16" s="147">
        <f>' Capacity by Location'!M17</f>
        <v>58</v>
      </c>
      <c r="M16" s="147">
        <f>' Capacity by Location'!N17</f>
        <v>58</v>
      </c>
      <c r="N16" s="147">
        <f>' Capacity by Location'!O17</f>
        <v>58</v>
      </c>
      <c r="O16" s="147">
        <f>' Capacity by Location'!P17</f>
        <v>58</v>
      </c>
      <c r="P16" s="147">
        <f>' Capacity by Location'!Q17</f>
        <v>58</v>
      </c>
      <c r="Q16" s="147">
        <f>' Capacity by Location'!R17</f>
        <v>58</v>
      </c>
      <c r="R16" s="147">
        <f>' Capacity by Location'!S17</f>
        <v>58</v>
      </c>
      <c r="S16" s="147">
        <f>' Capacity by Location'!T17</f>
        <v>58</v>
      </c>
    </row>
    <row r="17" spans="1:20">
      <c r="A17" s="127" t="s">
        <v>32</v>
      </c>
      <c r="B17" s="128" t="s">
        <v>35</v>
      </c>
      <c r="C17" s="95" t="s">
        <v>387</v>
      </c>
      <c r="D17" s="147">
        <f>' Capacity by Location'!E18</f>
        <v>50</v>
      </c>
      <c r="E17" s="147">
        <f>' Capacity by Location'!F18</f>
        <v>50</v>
      </c>
      <c r="F17" s="147">
        <f>' Capacity by Location'!G18</f>
        <v>50</v>
      </c>
      <c r="G17" s="147">
        <f>' Capacity by Location'!H18</f>
        <v>50</v>
      </c>
      <c r="H17" s="147">
        <f>' Capacity by Location'!I18</f>
        <v>50</v>
      </c>
      <c r="I17" s="147">
        <f>' Capacity by Location'!J18</f>
        <v>50</v>
      </c>
      <c r="J17" s="147">
        <f>' Capacity by Location'!K18</f>
        <v>50</v>
      </c>
      <c r="K17" s="147">
        <f>' Capacity by Location'!L18</f>
        <v>50</v>
      </c>
      <c r="L17" s="147">
        <f>' Capacity by Location'!M18</f>
        <v>50</v>
      </c>
      <c r="M17" s="147">
        <f>' Capacity by Location'!N18</f>
        <v>50</v>
      </c>
      <c r="N17" s="147">
        <f>' Capacity by Location'!O18</f>
        <v>50</v>
      </c>
      <c r="O17" s="147">
        <f>' Capacity by Location'!P18</f>
        <v>50</v>
      </c>
      <c r="P17" s="147">
        <f>' Capacity by Location'!Q18</f>
        <v>50</v>
      </c>
      <c r="Q17" s="147">
        <f>' Capacity by Location'!R18</f>
        <v>50</v>
      </c>
      <c r="R17" s="147">
        <f>' Capacity by Location'!S18</f>
        <v>50</v>
      </c>
      <c r="S17" s="147">
        <f>' Capacity by Location'!T18</f>
        <v>50</v>
      </c>
    </row>
    <row r="18" spans="1:20">
      <c r="A18" s="127" t="s">
        <v>32</v>
      </c>
      <c r="B18" s="128" t="s">
        <v>35</v>
      </c>
      <c r="C18" s="128" t="s">
        <v>215</v>
      </c>
      <c r="D18" s="147">
        <f>' Capacity by Location'!E19</f>
        <v>41</v>
      </c>
      <c r="E18" s="147">
        <f>' Capacity by Location'!F19</f>
        <v>41</v>
      </c>
      <c r="F18" s="147">
        <f>' Capacity by Location'!G19</f>
        <v>41</v>
      </c>
      <c r="G18" s="147">
        <f>' Capacity by Location'!H19</f>
        <v>41</v>
      </c>
      <c r="H18" s="147">
        <f>' Capacity by Location'!I19</f>
        <v>41</v>
      </c>
      <c r="I18" s="147">
        <f>' Capacity by Location'!J19</f>
        <v>41</v>
      </c>
      <c r="J18" s="147">
        <f>' Capacity by Location'!K19</f>
        <v>41</v>
      </c>
      <c r="K18" s="147">
        <f>' Capacity by Location'!L19</f>
        <v>41</v>
      </c>
      <c r="L18" s="147">
        <f>' Capacity by Location'!M19</f>
        <v>41</v>
      </c>
      <c r="M18" s="147">
        <f>' Capacity by Location'!N19</f>
        <v>41</v>
      </c>
      <c r="N18" s="147">
        <f>' Capacity by Location'!O19</f>
        <v>41</v>
      </c>
      <c r="O18" s="147">
        <f>' Capacity by Location'!P19</f>
        <v>41</v>
      </c>
      <c r="P18" s="147">
        <f>' Capacity by Location'!Q19</f>
        <v>41</v>
      </c>
      <c r="Q18" s="147">
        <f>' Capacity by Location'!R19</f>
        <v>41</v>
      </c>
      <c r="R18" s="147">
        <f>' Capacity by Location'!S19</f>
        <v>41</v>
      </c>
      <c r="S18" s="147">
        <f>' Capacity by Location'!T19</f>
        <v>41</v>
      </c>
    </row>
    <row r="19" spans="1:20">
      <c r="A19" s="127" t="s">
        <v>32</v>
      </c>
      <c r="B19" s="127" t="s">
        <v>35</v>
      </c>
      <c r="C19" s="179" t="s">
        <v>225</v>
      </c>
      <c r="D19" s="147">
        <f>' Capacity by Location'!E20</f>
        <v>41</v>
      </c>
      <c r="E19" s="147">
        <f>' Capacity by Location'!F20</f>
        <v>41</v>
      </c>
      <c r="F19" s="147">
        <f>' Capacity by Location'!G20</f>
        <v>41</v>
      </c>
      <c r="G19" s="147">
        <f>' Capacity by Location'!H20</f>
        <v>41</v>
      </c>
      <c r="H19" s="147">
        <f>' Capacity by Location'!I20</f>
        <v>41</v>
      </c>
      <c r="I19" s="147">
        <f>' Capacity by Location'!J20</f>
        <v>41</v>
      </c>
      <c r="J19" s="147">
        <f>' Capacity by Location'!K20</f>
        <v>41</v>
      </c>
      <c r="K19" s="147">
        <f>' Capacity by Location'!L20</f>
        <v>41</v>
      </c>
      <c r="L19" s="147">
        <f>' Capacity by Location'!M20</f>
        <v>41</v>
      </c>
      <c r="M19" s="147">
        <f>' Capacity by Location'!N20</f>
        <v>41</v>
      </c>
      <c r="N19" s="147">
        <f>' Capacity by Location'!O20</f>
        <v>41</v>
      </c>
      <c r="O19" s="147">
        <f>' Capacity by Location'!P20</f>
        <v>41</v>
      </c>
      <c r="P19" s="147">
        <f>' Capacity by Location'!Q20</f>
        <v>41</v>
      </c>
      <c r="Q19" s="147">
        <f>' Capacity by Location'!R20</f>
        <v>41</v>
      </c>
      <c r="R19" s="147">
        <f>' Capacity by Location'!S20</f>
        <v>41</v>
      </c>
      <c r="S19" s="147">
        <f>' Capacity by Location'!T20</f>
        <v>41</v>
      </c>
    </row>
    <row r="20" spans="1:20">
      <c r="A20" s="127" t="s">
        <v>32</v>
      </c>
      <c r="B20" s="127" t="s">
        <v>35</v>
      </c>
      <c r="C20" s="179" t="s">
        <v>219</v>
      </c>
      <c r="D20" s="147">
        <f>SUM(' Capacity by Location'!E21:E22)</f>
        <v>64</v>
      </c>
      <c r="E20" s="147">
        <f>SUM(' Capacity by Location'!F21:F22)</f>
        <v>64</v>
      </c>
      <c r="F20" s="147">
        <f>SUM(' Capacity by Location'!G21:G22)</f>
        <v>64</v>
      </c>
      <c r="G20" s="147">
        <f>SUM(' Capacity by Location'!H21:H22)</f>
        <v>64</v>
      </c>
      <c r="H20" s="147">
        <f>SUM(' Capacity by Location'!I21:I22)</f>
        <v>64</v>
      </c>
      <c r="I20" s="147">
        <f>SUM(' Capacity by Location'!J21:J22)</f>
        <v>64</v>
      </c>
      <c r="J20" s="147">
        <f>SUM(' Capacity by Location'!K21:K22)</f>
        <v>64</v>
      </c>
      <c r="K20" s="147">
        <f>SUM(' Capacity by Location'!L21:L22)</f>
        <v>64</v>
      </c>
      <c r="L20" s="147">
        <f>SUM(' Capacity by Location'!M21:M22)</f>
        <v>64</v>
      </c>
      <c r="M20" s="147">
        <f>SUM(' Capacity by Location'!N21:N22)</f>
        <v>64</v>
      </c>
      <c r="N20" s="147">
        <f>SUM(' Capacity by Location'!O21:O22)</f>
        <v>64</v>
      </c>
      <c r="O20" s="147">
        <f>SUM(' Capacity by Location'!P21:P22)</f>
        <v>64</v>
      </c>
      <c r="P20" s="147">
        <f>SUM(' Capacity by Location'!Q21:Q22)</f>
        <v>64</v>
      </c>
      <c r="Q20" s="147">
        <f>SUM(' Capacity by Location'!R21:R22)</f>
        <v>64</v>
      </c>
      <c r="R20" s="147">
        <f>SUM(' Capacity by Location'!S21:S22)</f>
        <v>64</v>
      </c>
      <c r="S20" s="147">
        <f>SUM(' Capacity by Location'!T21:T22)</f>
        <v>64</v>
      </c>
    </row>
    <row r="21" spans="1:20">
      <c r="A21" s="127" t="s">
        <v>32</v>
      </c>
      <c r="B21" s="128" t="s">
        <v>35</v>
      </c>
      <c r="C21" s="179" t="s">
        <v>12</v>
      </c>
      <c r="D21" s="215">
        <f>' Capacity by Location'!E23</f>
        <v>120</v>
      </c>
      <c r="E21" s="215">
        <f>' Capacity by Location'!F23</f>
        <v>140</v>
      </c>
      <c r="F21" s="215">
        <f>' Capacity by Location'!G23</f>
        <v>160</v>
      </c>
      <c r="G21" s="215">
        <f>' Capacity by Location'!H23</f>
        <v>180</v>
      </c>
      <c r="H21" s="215">
        <f>' Capacity by Location'!I23</f>
        <v>195</v>
      </c>
      <c r="I21" s="215">
        <f>' Capacity by Location'!J23</f>
        <v>195</v>
      </c>
      <c r="J21" s="215">
        <f>' Capacity by Location'!K23</f>
        <v>210</v>
      </c>
      <c r="K21" s="215">
        <f>' Capacity by Location'!L23</f>
        <v>210</v>
      </c>
      <c r="L21" s="215">
        <f>' Capacity by Location'!M23</f>
        <v>210</v>
      </c>
      <c r="M21" s="215">
        <f>' Capacity by Location'!N23</f>
        <v>210</v>
      </c>
      <c r="N21" s="215">
        <f>' Capacity by Location'!O23</f>
        <v>210</v>
      </c>
      <c r="O21" s="215">
        <f>' Capacity by Location'!P23</f>
        <v>210</v>
      </c>
      <c r="P21" s="215">
        <f>' Capacity by Location'!Q23</f>
        <v>210</v>
      </c>
      <c r="Q21" s="215">
        <f>' Capacity by Location'!R23</f>
        <v>210</v>
      </c>
      <c r="R21" s="215">
        <f>' Capacity by Location'!S23</f>
        <v>210</v>
      </c>
      <c r="S21" s="215">
        <f>' Capacity by Location'!T23</f>
        <v>210</v>
      </c>
    </row>
    <row r="22" spans="1:20">
      <c r="A22" s="127" t="s">
        <v>32</v>
      </c>
      <c r="B22" s="128" t="s">
        <v>35</v>
      </c>
      <c r="C22" s="179" t="s">
        <v>60</v>
      </c>
      <c r="D22" s="215">
        <f>SUM(D8:D21)</f>
        <v>1211</v>
      </c>
      <c r="E22" s="215">
        <f t="shared" ref="E22:S22" si="1">SUM(E8:E21)</f>
        <v>1231</v>
      </c>
      <c r="F22" s="215">
        <f t="shared" si="1"/>
        <v>1321</v>
      </c>
      <c r="G22" s="215">
        <f t="shared" si="1"/>
        <v>1351</v>
      </c>
      <c r="H22" s="215">
        <f t="shared" si="1"/>
        <v>1416</v>
      </c>
      <c r="I22" s="215">
        <f t="shared" si="1"/>
        <v>1416</v>
      </c>
      <c r="J22" s="215">
        <f t="shared" si="1"/>
        <v>1431</v>
      </c>
      <c r="K22" s="215">
        <f t="shared" si="1"/>
        <v>1431</v>
      </c>
      <c r="L22" s="215">
        <f t="shared" si="1"/>
        <v>1431</v>
      </c>
      <c r="M22" s="215">
        <f t="shared" si="1"/>
        <v>1481</v>
      </c>
      <c r="N22" s="215">
        <f t="shared" si="1"/>
        <v>1481</v>
      </c>
      <c r="O22" s="215">
        <f t="shared" si="1"/>
        <v>1481</v>
      </c>
      <c r="P22" s="215">
        <f t="shared" si="1"/>
        <v>1481</v>
      </c>
      <c r="Q22" s="215">
        <f t="shared" si="1"/>
        <v>1481</v>
      </c>
      <c r="R22" s="215">
        <f t="shared" si="1"/>
        <v>1481</v>
      </c>
      <c r="S22" s="215">
        <f t="shared" si="1"/>
        <v>1481</v>
      </c>
    </row>
    <row r="23" spans="1:20">
      <c r="A23" s="127" t="s">
        <v>32</v>
      </c>
      <c r="B23" s="127" t="s">
        <v>43</v>
      </c>
      <c r="C23" s="179" t="s">
        <v>225</v>
      </c>
      <c r="D23" s="215">
        <f>' Capacity by Location'!E25</f>
        <v>40</v>
      </c>
      <c r="E23" s="215">
        <f>' Capacity by Location'!F25</f>
        <v>40</v>
      </c>
      <c r="F23" s="215">
        <f>' Capacity by Location'!G25</f>
        <v>40</v>
      </c>
      <c r="G23" s="215">
        <f>' Capacity by Location'!H25</f>
        <v>40</v>
      </c>
      <c r="H23" s="215">
        <f>' Capacity by Location'!I25</f>
        <v>40</v>
      </c>
      <c r="I23" s="215">
        <f>' Capacity by Location'!J25</f>
        <v>40</v>
      </c>
      <c r="J23" s="215">
        <f>' Capacity by Location'!K25</f>
        <v>40</v>
      </c>
      <c r="K23" s="215">
        <f>' Capacity by Location'!L25</f>
        <v>40</v>
      </c>
      <c r="L23" s="215">
        <f>' Capacity by Location'!M25</f>
        <v>40</v>
      </c>
      <c r="M23" s="215">
        <f>' Capacity by Location'!N25</f>
        <v>40</v>
      </c>
      <c r="N23" s="215">
        <f>' Capacity by Location'!O25</f>
        <v>40</v>
      </c>
      <c r="O23" s="215">
        <f>' Capacity by Location'!P25</f>
        <v>40</v>
      </c>
      <c r="P23" s="215">
        <f>' Capacity by Location'!Q25</f>
        <v>40</v>
      </c>
      <c r="Q23" s="215">
        <f>' Capacity by Location'!R25</f>
        <v>40</v>
      </c>
      <c r="R23" s="215">
        <f>' Capacity by Location'!S25</f>
        <v>40</v>
      </c>
      <c r="S23" s="215">
        <f>' Capacity by Location'!T25</f>
        <v>40</v>
      </c>
      <c r="T23" s="204"/>
    </row>
    <row r="24" spans="1:20">
      <c r="A24" s="127" t="s">
        <v>32</v>
      </c>
      <c r="B24" s="127" t="s">
        <v>43</v>
      </c>
      <c r="C24" s="179" t="s">
        <v>283</v>
      </c>
      <c r="D24" s="215">
        <f>' Capacity by Location'!E26</f>
        <v>40</v>
      </c>
      <c r="E24" s="215">
        <f>' Capacity by Location'!F26</f>
        <v>40</v>
      </c>
      <c r="F24" s="215">
        <f>' Capacity by Location'!G26</f>
        <v>40</v>
      </c>
      <c r="G24" s="215">
        <f>' Capacity by Location'!H26</f>
        <v>40</v>
      </c>
      <c r="H24" s="215">
        <f>' Capacity by Location'!I26</f>
        <v>40</v>
      </c>
      <c r="I24" s="215">
        <f>' Capacity by Location'!J26</f>
        <v>40</v>
      </c>
      <c r="J24" s="215">
        <f>' Capacity by Location'!K26</f>
        <v>40</v>
      </c>
      <c r="K24" s="215">
        <f>' Capacity by Location'!L26</f>
        <v>40</v>
      </c>
      <c r="L24" s="215">
        <f>' Capacity by Location'!M26</f>
        <v>40</v>
      </c>
      <c r="M24" s="215">
        <f>' Capacity by Location'!N26</f>
        <v>40</v>
      </c>
      <c r="N24" s="215">
        <f>' Capacity by Location'!O26</f>
        <v>40</v>
      </c>
      <c r="O24" s="215">
        <f>' Capacity by Location'!P26</f>
        <v>40</v>
      </c>
      <c r="P24" s="215">
        <f>' Capacity by Location'!Q26</f>
        <v>40</v>
      </c>
      <c r="Q24" s="215">
        <f>' Capacity by Location'!R26</f>
        <v>40</v>
      </c>
      <c r="R24" s="215">
        <f>' Capacity by Location'!S26</f>
        <v>40</v>
      </c>
      <c r="S24" s="215">
        <f>' Capacity by Location'!T26</f>
        <v>40</v>
      </c>
      <c r="T24" s="204"/>
    </row>
    <row r="25" spans="1:20">
      <c r="A25" s="127" t="s">
        <v>32</v>
      </c>
      <c r="B25" s="127" t="s">
        <v>43</v>
      </c>
      <c r="C25" s="179" t="s">
        <v>12</v>
      </c>
      <c r="D25" s="215">
        <f>' Capacity by Location'!E27</f>
        <v>35</v>
      </c>
      <c r="E25" s="215">
        <f>' Capacity by Location'!F27</f>
        <v>35</v>
      </c>
      <c r="F25" s="215">
        <f>' Capacity by Location'!G27</f>
        <v>35</v>
      </c>
      <c r="G25" s="215">
        <f>' Capacity by Location'!H27</f>
        <v>35</v>
      </c>
      <c r="H25" s="215">
        <f>' Capacity by Location'!I27</f>
        <v>35</v>
      </c>
      <c r="I25" s="215">
        <f>' Capacity by Location'!J27</f>
        <v>35</v>
      </c>
      <c r="J25" s="215">
        <f>' Capacity by Location'!K27</f>
        <v>35</v>
      </c>
      <c r="K25" s="215">
        <f>' Capacity by Location'!L27</f>
        <v>35</v>
      </c>
      <c r="L25" s="215">
        <f>' Capacity by Location'!M27</f>
        <v>35</v>
      </c>
      <c r="M25" s="215">
        <f>' Capacity by Location'!N27</f>
        <v>35</v>
      </c>
      <c r="N25" s="215">
        <f>' Capacity by Location'!O27</f>
        <v>35</v>
      </c>
      <c r="O25" s="215">
        <f>' Capacity by Location'!P27</f>
        <v>35</v>
      </c>
      <c r="P25" s="215">
        <f>' Capacity by Location'!Q27</f>
        <v>35</v>
      </c>
      <c r="Q25" s="215">
        <f>' Capacity by Location'!R27</f>
        <v>35</v>
      </c>
      <c r="R25" s="215">
        <f>' Capacity by Location'!S27</f>
        <v>35</v>
      </c>
      <c r="S25" s="215">
        <f>' Capacity by Location'!T27</f>
        <v>35</v>
      </c>
    </row>
    <row r="26" spans="1:20">
      <c r="A26" s="127" t="s">
        <v>32</v>
      </c>
      <c r="B26" s="127" t="s">
        <v>43</v>
      </c>
      <c r="C26" s="128" t="s">
        <v>60</v>
      </c>
      <c r="D26" s="215">
        <f t="shared" ref="D26:S26" si="2">SUM(D23:D25)</f>
        <v>115</v>
      </c>
      <c r="E26" s="215">
        <f t="shared" si="2"/>
        <v>115</v>
      </c>
      <c r="F26" s="215">
        <f t="shared" si="2"/>
        <v>115</v>
      </c>
      <c r="G26" s="215">
        <f t="shared" si="2"/>
        <v>115</v>
      </c>
      <c r="H26" s="215">
        <f t="shared" si="2"/>
        <v>115</v>
      </c>
      <c r="I26" s="215">
        <f t="shared" si="2"/>
        <v>115</v>
      </c>
      <c r="J26" s="215">
        <f t="shared" si="2"/>
        <v>115</v>
      </c>
      <c r="K26" s="215">
        <f t="shared" si="2"/>
        <v>115</v>
      </c>
      <c r="L26" s="215">
        <f t="shared" si="2"/>
        <v>115</v>
      </c>
      <c r="M26" s="215">
        <f t="shared" si="2"/>
        <v>115</v>
      </c>
      <c r="N26" s="215">
        <f t="shared" si="2"/>
        <v>115</v>
      </c>
      <c r="O26" s="215">
        <f t="shared" si="2"/>
        <v>115</v>
      </c>
      <c r="P26" s="215">
        <f t="shared" si="2"/>
        <v>115</v>
      </c>
      <c r="Q26" s="215">
        <f t="shared" si="2"/>
        <v>115</v>
      </c>
      <c r="R26" s="215">
        <f t="shared" si="2"/>
        <v>115</v>
      </c>
      <c r="S26" s="215">
        <f t="shared" si="2"/>
        <v>115</v>
      </c>
    </row>
    <row r="27" spans="1:20">
      <c r="A27" s="127" t="s">
        <v>32</v>
      </c>
      <c r="B27" s="127" t="s">
        <v>51</v>
      </c>
      <c r="C27" s="179" t="s">
        <v>225</v>
      </c>
      <c r="D27" s="215">
        <f>' Capacity by Location'!E29</f>
        <v>30</v>
      </c>
      <c r="E27" s="215">
        <f>' Capacity by Location'!F29</f>
        <v>30</v>
      </c>
      <c r="F27" s="215">
        <f>' Capacity by Location'!G29</f>
        <v>30</v>
      </c>
      <c r="G27" s="215">
        <f>' Capacity by Location'!H29</f>
        <v>30</v>
      </c>
      <c r="H27" s="215">
        <f>' Capacity by Location'!I29</f>
        <v>30</v>
      </c>
      <c r="I27" s="215">
        <f>' Capacity by Location'!J29</f>
        <v>30</v>
      </c>
      <c r="J27" s="215">
        <f>' Capacity by Location'!K29</f>
        <v>30</v>
      </c>
      <c r="K27" s="215">
        <f>' Capacity by Location'!L29</f>
        <v>30</v>
      </c>
      <c r="L27" s="215">
        <f>' Capacity by Location'!M29</f>
        <v>30</v>
      </c>
      <c r="M27" s="215">
        <f>' Capacity by Location'!N29</f>
        <v>30</v>
      </c>
      <c r="N27" s="215">
        <f>' Capacity by Location'!O29</f>
        <v>30</v>
      </c>
      <c r="O27" s="215">
        <f>' Capacity by Location'!P29</f>
        <v>30</v>
      </c>
      <c r="P27" s="215">
        <f>' Capacity by Location'!Q29</f>
        <v>30</v>
      </c>
      <c r="Q27" s="215">
        <f>' Capacity by Location'!R29</f>
        <v>30</v>
      </c>
      <c r="R27" s="215">
        <f>' Capacity by Location'!S29</f>
        <v>30</v>
      </c>
      <c r="S27" s="215">
        <f>' Capacity by Location'!T29</f>
        <v>30</v>
      </c>
    </row>
    <row r="28" spans="1:20">
      <c r="A28" s="127" t="s">
        <v>32</v>
      </c>
      <c r="B28" s="127" t="s">
        <v>51</v>
      </c>
      <c r="C28" s="58" t="s">
        <v>262</v>
      </c>
      <c r="D28" s="215">
        <f>' Capacity by Location'!E30+' Capacity by Location'!E31</f>
        <v>160</v>
      </c>
      <c r="E28" s="215">
        <f>' Capacity by Location'!F30+' Capacity by Location'!F31</f>
        <v>160</v>
      </c>
      <c r="F28" s="215">
        <f>' Capacity by Location'!G30+' Capacity by Location'!G31</f>
        <v>160</v>
      </c>
      <c r="G28" s="215">
        <f>' Capacity by Location'!H30+' Capacity by Location'!H31</f>
        <v>160</v>
      </c>
      <c r="H28" s="215">
        <f>' Capacity by Location'!I30+' Capacity by Location'!I31</f>
        <v>160</v>
      </c>
      <c r="I28" s="215">
        <f>' Capacity by Location'!J30+' Capacity by Location'!J31</f>
        <v>160</v>
      </c>
      <c r="J28" s="215">
        <f>' Capacity by Location'!K30+' Capacity by Location'!K31</f>
        <v>160</v>
      </c>
      <c r="K28" s="215">
        <f>' Capacity by Location'!L30+' Capacity by Location'!L31</f>
        <v>160</v>
      </c>
      <c r="L28" s="215">
        <f>' Capacity by Location'!M30+' Capacity by Location'!M31</f>
        <v>160</v>
      </c>
      <c r="M28" s="215">
        <f>' Capacity by Location'!N30+' Capacity by Location'!N31</f>
        <v>160</v>
      </c>
      <c r="N28" s="215">
        <f>' Capacity by Location'!O30+' Capacity by Location'!O31</f>
        <v>160</v>
      </c>
      <c r="O28" s="215">
        <f>' Capacity by Location'!P30+' Capacity by Location'!P31</f>
        <v>160</v>
      </c>
      <c r="P28" s="215">
        <f>' Capacity by Location'!Q30+' Capacity by Location'!Q31</f>
        <v>160</v>
      </c>
      <c r="Q28" s="215">
        <f>' Capacity by Location'!R30+' Capacity by Location'!R31</f>
        <v>160</v>
      </c>
      <c r="R28" s="215">
        <f>' Capacity by Location'!S30+' Capacity by Location'!S31</f>
        <v>160</v>
      </c>
      <c r="S28" s="215">
        <f>' Capacity by Location'!T30+' Capacity by Location'!T31</f>
        <v>160</v>
      </c>
    </row>
    <row r="29" spans="1:20">
      <c r="A29" s="127" t="s">
        <v>32</v>
      </c>
      <c r="B29" s="127" t="s">
        <v>51</v>
      </c>
      <c r="C29" s="58" t="s">
        <v>249</v>
      </c>
      <c r="D29" s="215">
        <f>' Capacity by Location'!E32</f>
        <v>70</v>
      </c>
      <c r="E29" s="215">
        <f>' Capacity by Location'!F32</f>
        <v>70</v>
      </c>
      <c r="F29" s="215">
        <f>' Capacity by Location'!G32</f>
        <v>70</v>
      </c>
      <c r="G29" s="215">
        <f>' Capacity by Location'!H32</f>
        <v>80</v>
      </c>
      <c r="H29" s="215">
        <f>' Capacity by Location'!I32</f>
        <v>80</v>
      </c>
      <c r="I29" s="215">
        <f>' Capacity by Location'!J32</f>
        <v>80</v>
      </c>
      <c r="J29" s="215">
        <f>' Capacity by Location'!K32</f>
        <v>80</v>
      </c>
      <c r="K29" s="215">
        <f>' Capacity by Location'!L32</f>
        <v>90</v>
      </c>
      <c r="L29" s="215">
        <f>' Capacity by Location'!M32</f>
        <v>90</v>
      </c>
      <c r="M29" s="215">
        <f>' Capacity by Location'!N32</f>
        <v>90</v>
      </c>
      <c r="N29" s="215">
        <f>' Capacity by Location'!O32</f>
        <v>90</v>
      </c>
      <c r="O29" s="215">
        <f>' Capacity by Location'!P32</f>
        <v>90</v>
      </c>
      <c r="P29" s="215">
        <f>' Capacity by Location'!Q32</f>
        <v>90</v>
      </c>
      <c r="Q29" s="215">
        <f>' Capacity by Location'!R32</f>
        <v>90</v>
      </c>
      <c r="R29" s="215">
        <f>' Capacity by Location'!S32</f>
        <v>90</v>
      </c>
      <c r="S29" s="215">
        <f>' Capacity by Location'!T32</f>
        <v>90</v>
      </c>
    </row>
    <row r="30" spans="1:20">
      <c r="A30" s="127" t="s">
        <v>32</v>
      </c>
      <c r="B30" s="127" t="s">
        <v>51</v>
      </c>
      <c r="C30" s="166" t="s">
        <v>12</v>
      </c>
      <c r="D30" s="146">
        <f>' Capacity by Location'!E33</f>
        <v>25</v>
      </c>
      <c r="E30" s="146">
        <f>' Capacity by Location'!F33</f>
        <v>25</v>
      </c>
      <c r="F30" s="146">
        <f>' Capacity by Location'!G33</f>
        <v>25</v>
      </c>
      <c r="G30" s="146">
        <f>' Capacity by Location'!H33</f>
        <v>37</v>
      </c>
      <c r="H30" s="146">
        <f>' Capacity by Location'!I33</f>
        <v>37</v>
      </c>
      <c r="I30" s="146">
        <f>' Capacity by Location'!J33</f>
        <v>37</v>
      </c>
      <c r="J30" s="146">
        <f>' Capacity by Location'!K33</f>
        <v>37</v>
      </c>
      <c r="K30" s="146">
        <f>' Capacity by Location'!L33</f>
        <v>37</v>
      </c>
      <c r="L30" s="146">
        <f>' Capacity by Location'!M33</f>
        <v>37</v>
      </c>
      <c r="M30" s="146">
        <f>' Capacity by Location'!N33</f>
        <v>37</v>
      </c>
      <c r="N30" s="146">
        <f>' Capacity by Location'!O33</f>
        <v>37</v>
      </c>
      <c r="O30" s="146">
        <f>' Capacity by Location'!P33</f>
        <v>37</v>
      </c>
      <c r="P30" s="146">
        <f>' Capacity by Location'!Q33</f>
        <v>37</v>
      </c>
      <c r="Q30" s="146">
        <f>' Capacity by Location'!R33</f>
        <v>37</v>
      </c>
      <c r="R30" s="146">
        <f>' Capacity by Location'!S33</f>
        <v>37</v>
      </c>
      <c r="S30" s="146">
        <f>' Capacity by Location'!T33</f>
        <v>37</v>
      </c>
    </row>
    <row r="31" spans="1:20">
      <c r="A31" s="127" t="s">
        <v>32</v>
      </c>
      <c r="B31" s="127" t="s">
        <v>51</v>
      </c>
      <c r="C31" s="176" t="s">
        <v>60</v>
      </c>
      <c r="D31" s="146">
        <f t="shared" ref="D31:S31" si="3">SUM(D27:D30)</f>
        <v>285</v>
      </c>
      <c r="E31" s="146">
        <f t="shared" si="3"/>
        <v>285</v>
      </c>
      <c r="F31" s="146">
        <f t="shared" si="3"/>
        <v>285</v>
      </c>
      <c r="G31" s="146">
        <f t="shared" si="3"/>
        <v>307</v>
      </c>
      <c r="H31" s="146">
        <f t="shared" si="3"/>
        <v>307</v>
      </c>
      <c r="I31" s="146">
        <f t="shared" si="3"/>
        <v>307</v>
      </c>
      <c r="J31" s="146">
        <f t="shared" si="3"/>
        <v>307</v>
      </c>
      <c r="K31" s="146">
        <f t="shared" si="3"/>
        <v>317</v>
      </c>
      <c r="L31" s="146">
        <f t="shared" si="3"/>
        <v>317</v>
      </c>
      <c r="M31" s="146">
        <f t="shared" si="3"/>
        <v>317</v>
      </c>
      <c r="N31" s="146">
        <f t="shared" si="3"/>
        <v>317</v>
      </c>
      <c r="O31" s="146">
        <f t="shared" si="3"/>
        <v>317</v>
      </c>
      <c r="P31" s="146">
        <f t="shared" si="3"/>
        <v>317</v>
      </c>
      <c r="Q31" s="146">
        <f t="shared" si="3"/>
        <v>317</v>
      </c>
      <c r="R31" s="146">
        <f t="shared" si="3"/>
        <v>317</v>
      </c>
      <c r="S31" s="146">
        <f t="shared" si="3"/>
        <v>317</v>
      </c>
    </row>
    <row r="32" spans="1:20">
      <c r="A32" s="127" t="s">
        <v>32</v>
      </c>
      <c r="B32" s="127" t="s">
        <v>108</v>
      </c>
      <c r="C32" s="176" t="s">
        <v>60</v>
      </c>
      <c r="D32" s="146">
        <v>0</v>
      </c>
      <c r="E32" s="146">
        <v>0</v>
      </c>
      <c r="F32" s="146">
        <v>0</v>
      </c>
      <c r="G32" s="146">
        <v>0</v>
      </c>
      <c r="H32" s="146">
        <v>0</v>
      </c>
      <c r="I32" s="146">
        <v>0</v>
      </c>
      <c r="J32" s="146">
        <v>0</v>
      </c>
      <c r="K32" s="146">
        <v>0</v>
      </c>
      <c r="L32" s="146">
        <v>0</v>
      </c>
      <c r="M32" s="146">
        <v>0</v>
      </c>
      <c r="N32" s="146">
        <v>0</v>
      </c>
      <c r="O32" s="146">
        <v>0</v>
      </c>
      <c r="P32" s="146">
        <v>0</v>
      </c>
      <c r="Q32" s="146">
        <v>0</v>
      </c>
      <c r="R32" s="146">
        <v>0</v>
      </c>
      <c r="S32" s="146">
        <v>0</v>
      </c>
    </row>
    <row r="33" spans="1:16383">
      <c r="A33" s="127" t="s">
        <v>32</v>
      </c>
      <c r="B33" s="127" t="s">
        <v>53</v>
      </c>
      <c r="C33" s="195" t="s">
        <v>216</v>
      </c>
      <c r="D33" s="182">
        <f>' Capacity by Location'!E36+' Capacity by Location'!E37</f>
        <v>110</v>
      </c>
      <c r="E33" s="182">
        <f>' Capacity by Location'!F36+' Capacity by Location'!F37</f>
        <v>110</v>
      </c>
      <c r="F33" s="182">
        <f>' Capacity by Location'!G36+' Capacity by Location'!G37</f>
        <v>110</v>
      </c>
      <c r="G33" s="182">
        <f>' Capacity by Location'!H36+' Capacity by Location'!H37</f>
        <v>110</v>
      </c>
      <c r="H33" s="182">
        <f>' Capacity by Location'!I36+' Capacity by Location'!I37</f>
        <v>110</v>
      </c>
      <c r="I33" s="182">
        <f>' Capacity by Location'!J36+' Capacity by Location'!J37</f>
        <v>110</v>
      </c>
      <c r="J33" s="182">
        <f>' Capacity by Location'!K36+' Capacity by Location'!K37</f>
        <v>130</v>
      </c>
      <c r="K33" s="182">
        <f>' Capacity by Location'!L36+' Capacity by Location'!L37</f>
        <v>130</v>
      </c>
      <c r="L33" s="182">
        <f>' Capacity by Location'!M36+' Capacity by Location'!M37</f>
        <v>130</v>
      </c>
      <c r="M33" s="182">
        <f>' Capacity by Location'!N36+' Capacity by Location'!N37</f>
        <v>130</v>
      </c>
      <c r="N33" s="182">
        <f>' Capacity by Location'!O36+' Capacity by Location'!O37</f>
        <v>130</v>
      </c>
      <c r="O33" s="182">
        <f>' Capacity by Location'!P36+' Capacity by Location'!P37</f>
        <v>130</v>
      </c>
      <c r="P33" s="182">
        <f>' Capacity by Location'!Q36+' Capacity by Location'!Q37</f>
        <v>130</v>
      </c>
      <c r="Q33" s="182">
        <f>' Capacity by Location'!R36+' Capacity by Location'!R37</f>
        <v>130</v>
      </c>
      <c r="R33" s="182">
        <f>' Capacity by Location'!S36+' Capacity by Location'!S37</f>
        <v>130</v>
      </c>
      <c r="S33" s="182">
        <f>' Capacity by Location'!T36+' Capacity by Location'!T37</f>
        <v>130</v>
      </c>
    </row>
    <row r="34" spans="1:16383">
      <c r="A34" s="127" t="s">
        <v>32</v>
      </c>
      <c r="B34" s="128" t="s">
        <v>53</v>
      </c>
      <c r="C34" s="195" t="s">
        <v>217</v>
      </c>
      <c r="D34" s="182">
        <f>' Capacity by Location'!E38</f>
        <v>50</v>
      </c>
      <c r="E34" s="182">
        <f>' Capacity by Location'!F38</f>
        <v>50</v>
      </c>
      <c r="F34" s="182">
        <f>' Capacity by Location'!G38</f>
        <v>50</v>
      </c>
      <c r="G34" s="182">
        <f>' Capacity by Location'!H38</f>
        <v>70</v>
      </c>
      <c r="H34" s="182">
        <f>' Capacity by Location'!I38</f>
        <v>100</v>
      </c>
      <c r="I34" s="182">
        <f>' Capacity by Location'!J38</f>
        <v>100</v>
      </c>
      <c r="J34" s="182">
        <f>' Capacity by Location'!K38</f>
        <v>100</v>
      </c>
      <c r="K34" s="182">
        <f>' Capacity by Location'!L38</f>
        <v>100</v>
      </c>
      <c r="L34" s="182">
        <f>' Capacity by Location'!M38</f>
        <v>100</v>
      </c>
      <c r="M34" s="182">
        <f>' Capacity by Location'!N38</f>
        <v>100</v>
      </c>
      <c r="N34" s="182">
        <f>' Capacity by Location'!O38</f>
        <v>100</v>
      </c>
      <c r="O34" s="182">
        <f>' Capacity by Location'!P38</f>
        <v>100</v>
      </c>
      <c r="P34" s="182">
        <f>' Capacity by Location'!Q38</f>
        <v>100</v>
      </c>
      <c r="Q34" s="182">
        <f>' Capacity by Location'!R38</f>
        <v>100</v>
      </c>
      <c r="R34" s="182">
        <f>' Capacity by Location'!S38</f>
        <v>100</v>
      </c>
      <c r="S34" s="182">
        <f>' Capacity by Location'!T38</f>
        <v>100</v>
      </c>
    </row>
    <row r="35" spans="1:16383">
      <c r="A35" s="127" t="s">
        <v>32</v>
      </c>
      <c r="B35" s="128" t="s">
        <v>53</v>
      </c>
      <c r="C35" s="166" t="s">
        <v>12</v>
      </c>
      <c r="D35" s="146">
        <f>' Capacity by Location'!E39</f>
        <v>0</v>
      </c>
      <c r="E35" s="146">
        <f>' Capacity by Location'!F39</f>
        <v>0</v>
      </c>
      <c r="F35" s="146">
        <f>' Capacity by Location'!G39</f>
        <v>0</v>
      </c>
      <c r="G35" s="146">
        <f>' Capacity by Location'!H39</f>
        <v>0</v>
      </c>
      <c r="H35" s="146">
        <f>' Capacity by Location'!I39</f>
        <v>0</v>
      </c>
      <c r="I35" s="146">
        <f>' Capacity by Location'!J39</f>
        <v>0</v>
      </c>
      <c r="J35" s="146">
        <f>' Capacity by Location'!K39</f>
        <v>0</v>
      </c>
      <c r="K35" s="146">
        <f>' Capacity by Location'!L39</f>
        <v>0</v>
      </c>
      <c r="L35" s="146">
        <f>' Capacity by Location'!M39</f>
        <v>0</v>
      </c>
      <c r="M35" s="146">
        <f>' Capacity by Location'!N39</f>
        <v>0</v>
      </c>
      <c r="N35" s="146">
        <f>' Capacity by Location'!O39</f>
        <v>0</v>
      </c>
      <c r="O35" s="146">
        <f>' Capacity by Location'!P39</f>
        <v>0</v>
      </c>
      <c r="P35" s="146">
        <f>' Capacity by Location'!Q39</f>
        <v>0</v>
      </c>
      <c r="Q35" s="146">
        <f>' Capacity by Location'!R39</f>
        <v>0</v>
      </c>
      <c r="R35" s="146">
        <f>' Capacity by Location'!S39</f>
        <v>0</v>
      </c>
      <c r="S35" s="146">
        <f>' Capacity by Location'!T39</f>
        <v>0</v>
      </c>
    </row>
    <row r="36" spans="1:16383">
      <c r="A36" s="127" t="s">
        <v>32</v>
      </c>
      <c r="B36" s="128" t="s">
        <v>53</v>
      </c>
      <c r="C36" s="176" t="s">
        <v>60</v>
      </c>
      <c r="D36" s="146">
        <f>SUM(D33:D35)</f>
        <v>160</v>
      </c>
      <c r="E36" s="146">
        <f t="shared" ref="E36:S36" si="4">SUM(E33:E35)</f>
        <v>160</v>
      </c>
      <c r="F36" s="146">
        <f t="shared" si="4"/>
        <v>160</v>
      </c>
      <c r="G36" s="146">
        <f t="shared" si="4"/>
        <v>180</v>
      </c>
      <c r="H36" s="146">
        <f t="shared" si="4"/>
        <v>210</v>
      </c>
      <c r="I36" s="146">
        <f t="shared" si="4"/>
        <v>210</v>
      </c>
      <c r="J36" s="146">
        <f t="shared" si="4"/>
        <v>230</v>
      </c>
      <c r="K36" s="146">
        <f t="shared" si="4"/>
        <v>230</v>
      </c>
      <c r="L36" s="146">
        <f t="shared" si="4"/>
        <v>230</v>
      </c>
      <c r="M36" s="146">
        <f t="shared" si="4"/>
        <v>230</v>
      </c>
      <c r="N36" s="146">
        <f t="shared" si="4"/>
        <v>230</v>
      </c>
      <c r="O36" s="146">
        <f t="shared" si="4"/>
        <v>230</v>
      </c>
      <c r="P36" s="146">
        <f t="shared" si="4"/>
        <v>230</v>
      </c>
      <c r="Q36" s="146">
        <f t="shared" si="4"/>
        <v>230</v>
      </c>
      <c r="R36" s="146">
        <f t="shared" si="4"/>
        <v>230</v>
      </c>
      <c r="S36" s="146">
        <f t="shared" si="4"/>
        <v>230</v>
      </c>
    </row>
    <row r="37" spans="1:16383">
      <c r="A37" s="127" t="s">
        <v>32</v>
      </c>
      <c r="B37" s="128" t="s">
        <v>17</v>
      </c>
      <c r="C37" s="176" t="s">
        <v>60</v>
      </c>
      <c r="D37" s="146">
        <v>0</v>
      </c>
      <c r="E37" s="146">
        <v>0</v>
      </c>
      <c r="F37" s="146">
        <v>0</v>
      </c>
      <c r="G37" s="146">
        <v>0</v>
      </c>
      <c r="H37" s="146">
        <v>0</v>
      </c>
      <c r="I37" s="146">
        <v>0</v>
      </c>
      <c r="J37" s="146">
        <v>0</v>
      </c>
      <c r="K37" s="146">
        <v>0</v>
      </c>
      <c r="L37" s="146">
        <v>0</v>
      </c>
      <c r="M37" s="146">
        <v>0</v>
      </c>
      <c r="N37" s="146">
        <v>0</v>
      </c>
      <c r="O37" s="146">
        <v>0</v>
      </c>
      <c r="P37" s="146">
        <v>0</v>
      </c>
      <c r="Q37" s="146">
        <v>0</v>
      </c>
      <c r="R37" s="146">
        <v>0</v>
      </c>
      <c r="S37" s="146">
        <v>0</v>
      </c>
    </row>
    <row r="38" spans="1:16383">
      <c r="A38" s="127" t="s">
        <v>32</v>
      </c>
      <c r="B38" s="127" t="s">
        <v>52</v>
      </c>
      <c r="C38" s="176" t="s">
        <v>265</v>
      </c>
      <c r="D38" s="359">
        <v>37.5</v>
      </c>
      <c r="E38" s="146">
        <v>37.5</v>
      </c>
      <c r="F38" s="146">
        <v>100</v>
      </c>
      <c r="G38" s="146">
        <v>100</v>
      </c>
      <c r="H38" s="146">
        <v>100</v>
      </c>
      <c r="I38" s="146">
        <v>100</v>
      </c>
      <c r="J38" s="146">
        <v>100</v>
      </c>
      <c r="K38" s="146">
        <v>100</v>
      </c>
      <c r="L38" s="146">
        <v>100</v>
      </c>
      <c r="M38" s="146">
        <v>100</v>
      </c>
      <c r="N38" s="146">
        <v>100</v>
      </c>
      <c r="O38" s="146">
        <v>100</v>
      </c>
      <c r="P38" s="146">
        <v>100</v>
      </c>
      <c r="Q38" s="146">
        <v>100</v>
      </c>
      <c r="R38" s="146">
        <v>100</v>
      </c>
      <c r="S38" s="146">
        <v>100</v>
      </c>
    </row>
    <row r="39" spans="1:16383">
      <c r="A39" s="127" t="s">
        <v>32</v>
      </c>
      <c r="B39" s="127" t="s">
        <v>52</v>
      </c>
      <c r="C39" s="166" t="s">
        <v>12</v>
      </c>
      <c r="D39" s="149">
        <v>0</v>
      </c>
      <c r="E39" s="149">
        <v>0</v>
      </c>
      <c r="F39" s="149">
        <v>0</v>
      </c>
      <c r="G39" s="149">
        <v>0</v>
      </c>
      <c r="H39" s="149">
        <v>0</v>
      </c>
      <c r="I39" s="149">
        <v>0</v>
      </c>
      <c r="J39" s="149">
        <v>0</v>
      </c>
      <c r="K39" s="149">
        <v>0</v>
      </c>
      <c r="L39" s="149">
        <v>0</v>
      </c>
      <c r="M39" s="149">
        <v>0</v>
      </c>
      <c r="N39" s="149">
        <v>0</v>
      </c>
      <c r="O39" s="149">
        <v>0</v>
      </c>
      <c r="P39" s="149">
        <v>0</v>
      </c>
      <c r="Q39" s="149">
        <v>0</v>
      </c>
      <c r="R39" s="149">
        <v>0</v>
      </c>
      <c r="S39" s="149">
        <v>0</v>
      </c>
    </row>
    <row r="40" spans="1:16383">
      <c r="A40" s="127" t="s">
        <v>32</v>
      </c>
      <c r="B40" s="127" t="s">
        <v>52</v>
      </c>
      <c r="C40" s="176" t="s">
        <v>60</v>
      </c>
      <c r="D40" s="149">
        <f>SUM(D38:D39)</f>
        <v>37.5</v>
      </c>
      <c r="E40" s="149">
        <f t="shared" ref="E40:S40" si="5">SUM(E38:E39)</f>
        <v>37.5</v>
      </c>
      <c r="F40" s="149">
        <f t="shared" si="5"/>
        <v>100</v>
      </c>
      <c r="G40" s="149">
        <f t="shared" si="5"/>
        <v>100</v>
      </c>
      <c r="H40" s="149">
        <f t="shared" si="5"/>
        <v>100</v>
      </c>
      <c r="I40" s="149">
        <f t="shared" si="5"/>
        <v>100</v>
      </c>
      <c r="J40" s="149">
        <f t="shared" si="5"/>
        <v>100</v>
      </c>
      <c r="K40" s="149">
        <f t="shared" si="5"/>
        <v>100</v>
      </c>
      <c r="L40" s="149">
        <f t="shared" si="5"/>
        <v>100</v>
      </c>
      <c r="M40" s="149">
        <f t="shared" si="5"/>
        <v>100</v>
      </c>
      <c r="N40" s="149">
        <f t="shared" si="5"/>
        <v>100</v>
      </c>
      <c r="O40" s="149">
        <f t="shared" si="5"/>
        <v>100</v>
      </c>
      <c r="P40" s="149">
        <f t="shared" si="5"/>
        <v>100</v>
      </c>
      <c r="Q40" s="149">
        <f t="shared" si="5"/>
        <v>100</v>
      </c>
      <c r="R40" s="149">
        <f t="shared" si="5"/>
        <v>100</v>
      </c>
      <c r="S40" s="149">
        <f t="shared" si="5"/>
        <v>100</v>
      </c>
    </row>
    <row r="41" spans="1:16383">
      <c r="A41" s="127" t="s">
        <v>32</v>
      </c>
      <c r="B41" s="127" t="s">
        <v>54</v>
      </c>
      <c r="C41" s="176" t="s">
        <v>60</v>
      </c>
      <c r="D41" s="186">
        <f>' Capacity by Location'!E45</f>
        <v>180</v>
      </c>
      <c r="E41" s="186">
        <f>' Capacity by Location'!F45</f>
        <v>180</v>
      </c>
      <c r="F41" s="186">
        <f>' Capacity by Location'!G45</f>
        <v>180</v>
      </c>
      <c r="G41" s="186">
        <f>' Capacity by Location'!H45</f>
        <v>180</v>
      </c>
      <c r="H41" s="186">
        <f>' Capacity by Location'!I45</f>
        <v>180</v>
      </c>
      <c r="I41" s="186">
        <f>' Capacity by Location'!J45</f>
        <v>180</v>
      </c>
      <c r="J41" s="186">
        <f>' Capacity by Location'!K45</f>
        <v>180</v>
      </c>
      <c r="K41" s="186">
        <f>' Capacity by Location'!L45</f>
        <v>180</v>
      </c>
      <c r="L41" s="186">
        <f>' Capacity by Location'!M45</f>
        <v>180</v>
      </c>
      <c r="M41" s="186">
        <f>' Capacity by Location'!N45</f>
        <v>180</v>
      </c>
      <c r="N41" s="186">
        <f>' Capacity by Location'!O45</f>
        <v>180</v>
      </c>
      <c r="O41" s="186">
        <f>' Capacity by Location'!P45</f>
        <v>180</v>
      </c>
      <c r="P41" s="186">
        <f>' Capacity by Location'!Q45</f>
        <v>180</v>
      </c>
      <c r="Q41" s="186">
        <f>' Capacity by Location'!R45</f>
        <v>180</v>
      </c>
      <c r="R41" s="186">
        <f>' Capacity by Location'!S45</f>
        <v>180</v>
      </c>
      <c r="S41" s="186">
        <f>' Capacity by Location'!T45</f>
        <v>180</v>
      </c>
    </row>
    <row r="42" spans="1:16383">
      <c r="A42" s="127" t="s">
        <v>32</v>
      </c>
      <c r="B42" s="127" t="s">
        <v>32</v>
      </c>
      <c r="C42" s="176" t="s">
        <v>60</v>
      </c>
      <c r="D42" s="196">
        <f t="shared" ref="D42:S42" si="6">D7+D22+D26+D31+D32+D36+D37+D40+D41</f>
        <v>2062.5</v>
      </c>
      <c r="E42" s="196">
        <f t="shared" si="6"/>
        <v>2082.5</v>
      </c>
      <c r="F42" s="196">
        <f t="shared" si="6"/>
        <v>2235</v>
      </c>
      <c r="G42" s="196">
        <f t="shared" si="6"/>
        <v>2324</v>
      </c>
      <c r="H42" s="196">
        <f t="shared" si="6"/>
        <v>2419</v>
      </c>
      <c r="I42" s="196">
        <f t="shared" si="6"/>
        <v>2459</v>
      </c>
      <c r="J42" s="196">
        <f t="shared" si="6"/>
        <v>2504</v>
      </c>
      <c r="K42" s="196">
        <f t="shared" si="6"/>
        <v>2514</v>
      </c>
      <c r="L42" s="196">
        <f t="shared" si="6"/>
        <v>2514</v>
      </c>
      <c r="M42" s="196">
        <f t="shared" si="6"/>
        <v>2649</v>
      </c>
      <c r="N42" s="196">
        <f t="shared" si="6"/>
        <v>2649</v>
      </c>
      <c r="O42" s="196">
        <f t="shared" si="6"/>
        <v>2649</v>
      </c>
      <c r="P42" s="196">
        <f t="shared" si="6"/>
        <v>2649</v>
      </c>
      <c r="Q42" s="196">
        <f t="shared" si="6"/>
        <v>2649</v>
      </c>
      <c r="R42" s="196">
        <f t="shared" si="6"/>
        <v>2649</v>
      </c>
      <c r="S42" s="196">
        <f t="shared" si="6"/>
        <v>2649</v>
      </c>
    </row>
    <row r="43" spans="1:16383">
      <c r="A43" s="127" t="s">
        <v>41</v>
      </c>
      <c r="B43" s="127" t="s">
        <v>38</v>
      </c>
      <c r="C43" s="166" t="s">
        <v>215</v>
      </c>
      <c r="D43" s="149">
        <f>' Capacity by Location'!E47+' Capacity by Location'!E48</f>
        <v>170</v>
      </c>
      <c r="E43" s="149">
        <f>' Capacity by Location'!F47+' Capacity by Location'!F48</f>
        <v>170</v>
      </c>
      <c r="F43" s="149">
        <f>' Capacity by Location'!G47+' Capacity by Location'!G48</f>
        <v>180</v>
      </c>
      <c r="G43" s="149">
        <f>' Capacity by Location'!H47+' Capacity by Location'!H48</f>
        <v>200</v>
      </c>
      <c r="H43" s="149">
        <f>' Capacity by Location'!I47+' Capacity by Location'!I48</f>
        <v>220</v>
      </c>
      <c r="I43" s="149">
        <f>' Capacity by Location'!J47+' Capacity by Location'!J48</f>
        <v>245</v>
      </c>
      <c r="J43" s="149">
        <f>' Capacity by Location'!K47+' Capacity by Location'!K48</f>
        <v>245</v>
      </c>
      <c r="K43" s="149">
        <f>' Capacity by Location'!L47+' Capacity by Location'!L48</f>
        <v>245</v>
      </c>
      <c r="L43" s="149">
        <f>' Capacity by Location'!M47+' Capacity by Location'!M48</f>
        <v>245</v>
      </c>
      <c r="M43" s="149">
        <f>' Capacity by Location'!N47+' Capacity by Location'!N48</f>
        <v>245</v>
      </c>
      <c r="N43" s="149">
        <f>' Capacity by Location'!O47+' Capacity by Location'!O48</f>
        <v>245</v>
      </c>
      <c r="O43" s="149">
        <f>' Capacity by Location'!P47+' Capacity by Location'!P48</f>
        <v>245</v>
      </c>
      <c r="P43" s="149">
        <f>' Capacity by Location'!Q47+' Capacity by Location'!Q48</f>
        <v>245</v>
      </c>
      <c r="Q43" s="149">
        <f>' Capacity by Location'!R47+' Capacity by Location'!R48</f>
        <v>245</v>
      </c>
      <c r="R43" s="149">
        <f>' Capacity by Location'!S47+' Capacity by Location'!S48</f>
        <v>245</v>
      </c>
      <c r="S43" s="149">
        <f>' Capacity by Location'!T47+' Capacity by Location'!T48</f>
        <v>245</v>
      </c>
    </row>
    <row r="44" spans="1:16383">
      <c r="A44" s="127" t="s">
        <v>41</v>
      </c>
      <c r="B44" s="127" t="s">
        <v>38</v>
      </c>
      <c r="C44" s="166" t="s">
        <v>258</v>
      </c>
      <c r="D44" s="146">
        <f>' Capacity by Location'!E49</f>
        <v>30</v>
      </c>
      <c r="E44" s="146">
        <f>' Capacity by Location'!F49</f>
        <v>30</v>
      </c>
      <c r="F44" s="146">
        <f>' Capacity by Location'!G49</f>
        <v>30</v>
      </c>
      <c r="G44" s="146">
        <f>' Capacity by Location'!H49</f>
        <v>30</v>
      </c>
      <c r="H44" s="146">
        <f>' Capacity by Location'!I49</f>
        <v>30</v>
      </c>
      <c r="I44" s="146">
        <f>' Capacity by Location'!J49</f>
        <v>30</v>
      </c>
      <c r="J44" s="146">
        <f>' Capacity by Location'!K49</f>
        <v>30</v>
      </c>
      <c r="K44" s="146">
        <f>' Capacity by Location'!L49</f>
        <v>30</v>
      </c>
      <c r="L44" s="146">
        <f>' Capacity by Location'!M49</f>
        <v>30</v>
      </c>
      <c r="M44" s="146">
        <f>' Capacity by Location'!N49</f>
        <v>30</v>
      </c>
      <c r="N44" s="146">
        <f>' Capacity by Location'!O49</f>
        <v>30</v>
      </c>
      <c r="O44" s="146">
        <f>' Capacity by Location'!P49</f>
        <v>30</v>
      </c>
      <c r="P44" s="146">
        <f>' Capacity by Location'!Q49</f>
        <v>30</v>
      </c>
      <c r="Q44" s="146">
        <f>' Capacity by Location'!R49</f>
        <v>30</v>
      </c>
      <c r="R44" s="146">
        <f>' Capacity by Location'!S49</f>
        <v>30</v>
      </c>
      <c r="S44" s="146">
        <f>' Capacity by Location'!T49</f>
        <v>30</v>
      </c>
      <c r="T44" s="166"/>
      <c r="U44" s="166"/>
      <c r="V44" s="166"/>
      <c r="W44" s="166"/>
      <c r="X44" s="166"/>
      <c r="Y44" s="166"/>
      <c r="Z44" s="166"/>
      <c r="AA44" s="166"/>
      <c r="AB44" s="166"/>
      <c r="AC44" s="166"/>
      <c r="AD44" s="166"/>
      <c r="AE44" s="166"/>
      <c r="AF44" s="166"/>
      <c r="AG44" s="166"/>
      <c r="AH44" s="166"/>
      <c r="AI44" s="166"/>
      <c r="AJ44" s="166"/>
      <c r="AK44" s="166"/>
      <c r="AL44" s="166"/>
      <c r="AM44" s="166"/>
      <c r="AN44" s="166"/>
      <c r="AO44" s="166"/>
      <c r="AP44" s="166"/>
      <c r="AQ44" s="166"/>
      <c r="AR44" s="166"/>
      <c r="AS44" s="166"/>
      <c r="AT44" s="166"/>
      <c r="AU44" s="166"/>
      <c r="AV44" s="166"/>
      <c r="AW44" s="166"/>
      <c r="AX44" s="166"/>
      <c r="AY44" s="166"/>
      <c r="AZ44" s="166"/>
      <c r="BA44" s="166"/>
      <c r="BB44" s="166"/>
      <c r="BC44" s="166"/>
      <c r="BD44" s="166"/>
      <c r="BE44" s="166"/>
      <c r="BF44" s="166"/>
      <c r="BG44" s="166"/>
      <c r="BH44" s="166"/>
      <c r="BI44" s="166"/>
      <c r="BJ44" s="166"/>
      <c r="BK44" s="166"/>
      <c r="BL44" s="166"/>
      <c r="BM44" s="166"/>
      <c r="BN44" s="166"/>
      <c r="BO44" s="166"/>
      <c r="BP44" s="166"/>
      <c r="BQ44" s="166"/>
      <c r="BR44" s="166"/>
      <c r="BS44" s="166"/>
      <c r="BT44" s="166"/>
      <c r="BU44" s="166"/>
      <c r="BV44" s="166"/>
      <c r="BW44" s="166"/>
      <c r="BX44" s="166"/>
      <c r="BY44" s="166"/>
      <c r="BZ44" s="166"/>
      <c r="CA44" s="166"/>
      <c r="CB44" s="166"/>
      <c r="CC44" s="166"/>
      <c r="CD44" s="166"/>
      <c r="CE44" s="166"/>
      <c r="CF44" s="166"/>
      <c r="CG44" s="166"/>
      <c r="CH44" s="166"/>
      <c r="CI44" s="166"/>
      <c r="CJ44" s="166"/>
      <c r="CK44" s="166"/>
      <c r="CL44" s="166"/>
      <c r="CM44" s="166"/>
      <c r="CN44" s="166"/>
      <c r="CO44" s="166"/>
      <c r="CP44" s="166"/>
      <c r="CQ44" s="166"/>
      <c r="CR44" s="166"/>
      <c r="CS44" s="166"/>
      <c r="CT44" s="166"/>
      <c r="CU44" s="166"/>
      <c r="CV44" s="166"/>
      <c r="CW44" s="166"/>
      <c r="CX44" s="166"/>
      <c r="CY44" s="166"/>
      <c r="CZ44" s="166"/>
      <c r="DA44" s="166"/>
      <c r="DB44" s="166"/>
      <c r="DC44" s="166"/>
      <c r="DD44" s="166"/>
      <c r="DE44" s="166"/>
      <c r="DF44" s="166"/>
      <c r="DG44" s="166"/>
      <c r="DH44" s="166"/>
      <c r="DI44" s="166"/>
      <c r="DJ44" s="166"/>
      <c r="DK44" s="166"/>
      <c r="DL44" s="166"/>
      <c r="DM44" s="166"/>
      <c r="DN44" s="166"/>
      <c r="DO44" s="166"/>
      <c r="DP44" s="166"/>
      <c r="DQ44" s="166"/>
      <c r="DR44" s="166"/>
      <c r="DS44" s="166"/>
      <c r="DT44" s="166"/>
      <c r="DU44" s="166"/>
      <c r="DV44" s="166"/>
      <c r="DW44" s="166"/>
      <c r="DX44" s="166"/>
      <c r="DY44" s="166"/>
      <c r="DZ44" s="166"/>
      <c r="EA44" s="166"/>
      <c r="EB44" s="166"/>
      <c r="EC44" s="166"/>
      <c r="ED44" s="166"/>
      <c r="EE44" s="166"/>
      <c r="EF44" s="166"/>
      <c r="EG44" s="166"/>
      <c r="EH44" s="166"/>
      <c r="EI44" s="166"/>
      <c r="EJ44" s="166"/>
      <c r="EK44" s="166"/>
      <c r="EL44" s="166"/>
      <c r="EM44" s="166"/>
      <c r="EN44" s="166"/>
      <c r="EO44" s="166"/>
      <c r="EP44" s="166"/>
      <c r="EQ44" s="166"/>
      <c r="ER44" s="166"/>
      <c r="ES44" s="166"/>
      <c r="ET44" s="166"/>
      <c r="EU44" s="166"/>
      <c r="EV44" s="166"/>
      <c r="EW44" s="166"/>
      <c r="EX44" s="166"/>
      <c r="EY44" s="166"/>
      <c r="EZ44" s="166"/>
      <c r="FA44" s="166"/>
      <c r="FB44" s="166"/>
      <c r="FC44" s="166"/>
      <c r="FD44" s="166"/>
      <c r="FE44" s="166"/>
      <c r="FF44" s="166"/>
      <c r="FG44" s="166"/>
      <c r="FH44" s="166"/>
      <c r="FI44" s="166"/>
      <c r="FJ44" s="166"/>
      <c r="FK44" s="166"/>
      <c r="FL44" s="166"/>
      <c r="FM44" s="166"/>
      <c r="FN44" s="166"/>
      <c r="FO44" s="166"/>
      <c r="FP44" s="166"/>
      <c r="FQ44" s="166"/>
      <c r="FR44" s="166"/>
      <c r="FS44" s="166"/>
      <c r="FT44" s="166"/>
      <c r="FU44" s="166"/>
      <c r="FV44" s="166"/>
      <c r="FW44" s="166"/>
      <c r="FX44" s="166"/>
      <c r="FY44" s="166"/>
      <c r="FZ44" s="166"/>
      <c r="GA44" s="166"/>
      <c r="GB44" s="166"/>
      <c r="GC44" s="166"/>
      <c r="GD44" s="166"/>
      <c r="GE44" s="166"/>
      <c r="GF44" s="166"/>
      <c r="GG44" s="166"/>
      <c r="GH44" s="166"/>
      <c r="GI44" s="166"/>
      <c r="GJ44" s="166"/>
      <c r="GK44" s="166"/>
      <c r="GL44" s="166"/>
      <c r="GM44" s="166"/>
      <c r="GN44" s="166"/>
      <c r="GO44" s="166"/>
      <c r="GP44" s="166"/>
      <c r="GQ44" s="166"/>
      <c r="GR44" s="166"/>
      <c r="GS44" s="166"/>
      <c r="GT44" s="166"/>
      <c r="GU44" s="166"/>
      <c r="GV44" s="166"/>
      <c r="GW44" s="166"/>
      <c r="GX44" s="166"/>
      <c r="GY44" s="166"/>
      <c r="GZ44" s="166"/>
      <c r="HA44" s="166"/>
      <c r="HB44" s="166"/>
      <c r="HC44" s="166"/>
      <c r="HD44" s="166"/>
      <c r="HE44" s="166"/>
      <c r="HF44" s="166"/>
      <c r="HG44" s="166"/>
      <c r="HH44" s="166"/>
      <c r="HI44" s="166"/>
      <c r="HJ44" s="166"/>
      <c r="HK44" s="166"/>
      <c r="HL44" s="166"/>
      <c r="HM44" s="166"/>
      <c r="HN44" s="166"/>
      <c r="HO44" s="166"/>
      <c r="HP44" s="166"/>
      <c r="HQ44" s="166"/>
      <c r="HR44" s="166"/>
      <c r="HS44" s="166"/>
      <c r="HT44" s="166"/>
      <c r="HU44" s="166"/>
      <c r="HV44" s="166"/>
      <c r="HW44" s="166"/>
      <c r="HX44" s="166"/>
      <c r="HY44" s="166"/>
      <c r="HZ44" s="166"/>
      <c r="IA44" s="166"/>
      <c r="IB44" s="166"/>
      <c r="IC44" s="166"/>
      <c r="ID44" s="166"/>
      <c r="IE44" s="166"/>
      <c r="IF44" s="166"/>
      <c r="IG44" s="166"/>
      <c r="IH44" s="166"/>
      <c r="II44" s="166"/>
      <c r="IJ44" s="166"/>
      <c r="IK44" s="166"/>
      <c r="IL44" s="166"/>
      <c r="IM44" s="166"/>
      <c r="IN44" s="166"/>
      <c r="IO44" s="166"/>
      <c r="IP44" s="166"/>
      <c r="IQ44" s="166"/>
      <c r="IR44" s="166"/>
      <c r="IS44" s="166"/>
      <c r="IT44" s="166"/>
      <c r="IU44" s="166"/>
      <c r="IV44" s="166"/>
      <c r="IW44" s="166"/>
      <c r="IX44" s="166"/>
      <c r="IY44" s="166"/>
      <c r="IZ44" s="166"/>
      <c r="JA44" s="166"/>
      <c r="JB44" s="166"/>
      <c r="JC44" s="166"/>
      <c r="JD44" s="166"/>
      <c r="JE44" s="166"/>
      <c r="JF44" s="166"/>
      <c r="JG44" s="166"/>
      <c r="JH44" s="166"/>
      <c r="JI44" s="166"/>
      <c r="JJ44" s="166"/>
      <c r="JK44" s="166"/>
      <c r="JL44" s="166"/>
      <c r="JM44" s="166"/>
      <c r="JN44" s="166"/>
      <c r="JO44" s="166"/>
      <c r="JP44" s="166"/>
      <c r="JQ44" s="166"/>
      <c r="JR44" s="166"/>
      <c r="JS44" s="166"/>
      <c r="JT44" s="166"/>
      <c r="JU44" s="166"/>
      <c r="JV44" s="166"/>
      <c r="JW44" s="166"/>
      <c r="JX44" s="166"/>
      <c r="JY44" s="166"/>
      <c r="JZ44" s="166"/>
      <c r="KA44" s="166"/>
      <c r="KB44" s="166"/>
      <c r="KC44" s="166"/>
      <c r="KD44" s="166"/>
      <c r="KE44" s="166"/>
      <c r="KF44" s="166"/>
      <c r="KG44" s="166"/>
      <c r="KH44" s="166"/>
      <c r="KI44" s="166"/>
      <c r="KJ44" s="166"/>
      <c r="KK44" s="166"/>
      <c r="KL44" s="166"/>
      <c r="KM44" s="166"/>
      <c r="KN44" s="166"/>
      <c r="KO44" s="166"/>
      <c r="KP44" s="166"/>
      <c r="KQ44" s="166"/>
      <c r="KR44" s="166"/>
      <c r="KS44" s="166"/>
      <c r="KT44" s="166"/>
      <c r="KU44" s="166"/>
      <c r="KV44" s="166"/>
      <c r="KW44" s="166"/>
      <c r="KX44" s="166"/>
      <c r="KY44" s="166"/>
      <c r="KZ44" s="166"/>
      <c r="LA44" s="166"/>
      <c r="LB44" s="166"/>
      <c r="LC44" s="166"/>
      <c r="LD44" s="166"/>
      <c r="LE44" s="166"/>
      <c r="LF44" s="166"/>
      <c r="LG44" s="166"/>
      <c r="LH44" s="166"/>
      <c r="LI44" s="166"/>
      <c r="LJ44" s="166"/>
      <c r="LK44" s="166"/>
      <c r="LL44" s="166"/>
      <c r="LM44" s="166"/>
      <c r="LN44" s="166"/>
      <c r="LO44" s="166"/>
      <c r="LP44" s="166"/>
      <c r="LQ44" s="166"/>
      <c r="LR44" s="166"/>
      <c r="LS44" s="166"/>
      <c r="LT44" s="166"/>
      <c r="LU44" s="166"/>
      <c r="LV44" s="166"/>
      <c r="LW44" s="166"/>
      <c r="LX44" s="166"/>
      <c r="LY44" s="166"/>
      <c r="LZ44" s="166"/>
      <c r="MA44" s="166"/>
      <c r="MB44" s="166"/>
      <c r="MC44" s="166"/>
      <c r="MD44" s="166"/>
      <c r="ME44" s="166"/>
      <c r="MF44" s="166"/>
      <c r="MG44" s="166"/>
      <c r="MH44" s="166"/>
      <c r="MI44" s="166"/>
      <c r="MJ44" s="166"/>
      <c r="MK44" s="166"/>
      <c r="ML44" s="166"/>
      <c r="MM44" s="166"/>
      <c r="MN44" s="166"/>
      <c r="MO44" s="166"/>
      <c r="MP44" s="166"/>
      <c r="MQ44" s="166"/>
      <c r="MR44" s="166"/>
      <c r="MS44" s="166"/>
      <c r="MT44" s="166"/>
      <c r="MU44" s="166"/>
      <c r="MV44" s="166"/>
      <c r="MW44" s="166"/>
      <c r="MX44" s="166"/>
      <c r="MY44" s="166"/>
      <c r="MZ44" s="166"/>
      <c r="NA44" s="166"/>
      <c r="NB44" s="166"/>
      <c r="NC44" s="166"/>
      <c r="ND44" s="166"/>
      <c r="NE44" s="166"/>
      <c r="NF44" s="166"/>
      <c r="NG44" s="166"/>
      <c r="NH44" s="166"/>
      <c r="NI44" s="166"/>
      <c r="NJ44" s="166"/>
      <c r="NK44" s="166"/>
      <c r="NL44" s="166"/>
      <c r="NM44" s="166"/>
      <c r="NN44" s="166"/>
      <c r="NO44" s="166"/>
      <c r="NP44" s="166"/>
      <c r="NQ44" s="166"/>
      <c r="NR44" s="166"/>
      <c r="NS44" s="166"/>
      <c r="NT44" s="166"/>
      <c r="NU44" s="166"/>
      <c r="NV44" s="166"/>
      <c r="NW44" s="166"/>
      <c r="NX44" s="166"/>
      <c r="NY44" s="166"/>
      <c r="NZ44" s="166"/>
      <c r="OA44" s="166"/>
      <c r="OB44" s="166"/>
      <c r="OC44" s="166"/>
      <c r="OD44" s="166"/>
      <c r="OE44" s="166"/>
      <c r="OF44" s="166"/>
      <c r="OG44" s="166"/>
      <c r="OH44" s="166"/>
      <c r="OI44" s="166"/>
      <c r="OJ44" s="166"/>
      <c r="OK44" s="166"/>
      <c r="OL44" s="166"/>
      <c r="OM44" s="166"/>
      <c r="ON44" s="166"/>
      <c r="OO44" s="166"/>
      <c r="OP44" s="166"/>
      <c r="OQ44" s="166"/>
      <c r="OR44" s="166"/>
      <c r="OS44" s="166"/>
      <c r="OT44" s="166"/>
      <c r="OU44" s="166"/>
      <c r="OV44" s="166"/>
      <c r="OW44" s="166"/>
      <c r="OX44" s="166"/>
      <c r="OY44" s="166"/>
      <c r="OZ44" s="166"/>
      <c r="PA44" s="166"/>
      <c r="PB44" s="166"/>
      <c r="PC44" s="166"/>
      <c r="PD44" s="166"/>
      <c r="PE44" s="166"/>
      <c r="PF44" s="166"/>
      <c r="PG44" s="166"/>
      <c r="PH44" s="166"/>
      <c r="PI44" s="166"/>
      <c r="PJ44" s="166"/>
      <c r="PK44" s="166"/>
      <c r="PL44" s="166"/>
      <c r="PM44" s="166"/>
      <c r="PN44" s="166"/>
      <c r="PO44" s="166"/>
      <c r="PP44" s="166"/>
      <c r="PQ44" s="166"/>
      <c r="PR44" s="166"/>
      <c r="PS44" s="166"/>
      <c r="PT44" s="166"/>
      <c r="PU44" s="166"/>
      <c r="PV44" s="166"/>
      <c r="PW44" s="166"/>
      <c r="PX44" s="166"/>
      <c r="PY44" s="166"/>
      <c r="PZ44" s="166"/>
      <c r="QA44" s="166"/>
      <c r="QB44" s="166"/>
      <c r="QC44" s="166"/>
      <c r="QD44" s="166"/>
      <c r="QE44" s="166"/>
      <c r="QF44" s="166"/>
      <c r="QG44" s="166"/>
      <c r="QH44" s="166"/>
      <c r="QI44" s="166"/>
      <c r="QJ44" s="166"/>
      <c r="QK44" s="166"/>
      <c r="QL44" s="166"/>
      <c r="QM44" s="166"/>
      <c r="QN44" s="166"/>
      <c r="QO44" s="166"/>
      <c r="QP44" s="166"/>
      <c r="QQ44" s="166"/>
      <c r="QR44" s="166"/>
      <c r="QS44" s="166"/>
      <c r="QT44" s="166"/>
      <c r="QU44" s="166"/>
      <c r="QV44" s="166"/>
      <c r="QW44" s="166"/>
      <c r="QX44" s="166"/>
      <c r="QY44" s="166"/>
      <c r="QZ44" s="166"/>
      <c r="RA44" s="166"/>
      <c r="RB44" s="166"/>
      <c r="RC44" s="166"/>
      <c r="RD44" s="166"/>
      <c r="RE44" s="166"/>
      <c r="RF44" s="166"/>
      <c r="RG44" s="166"/>
      <c r="RH44" s="166"/>
      <c r="RI44" s="166"/>
      <c r="RJ44" s="166"/>
      <c r="RK44" s="166"/>
      <c r="RL44" s="166"/>
      <c r="RM44" s="166"/>
      <c r="RN44" s="166"/>
      <c r="RO44" s="166"/>
      <c r="RP44" s="166"/>
      <c r="RQ44" s="166"/>
      <c r="RR44" s="166"/>
      <c r="RS44" s="166"/>
      <c r="RT44" s="166"/>
      <c r="RU44" s="166"/>
      <c r="RV44" s="166"/>
      <c r="RW44" s="166"/>
      <c r="RX44" s="166"/>
      <c r="RY44" s="166"/>
      <c r="RZ44" s="166"/>
      <c r="SA44" s="166"/>
      <c r="SB44" s="166"/>
      <c r="SC44" s="166"/>
      <c r="SD44" s="166"/>
      <c r="SE44" s="166"/>
      <c r="SF44" s="166"/>
      <c r="SG44" s="166"/>
      <c r="SH44" s="166"/>
      <c r="SI44" s="166"/>
      <c r="SJ44" s="166"/>
      <c r="SK44" s="166"/>
      <c r="SL44" s="166"/>
      <c r="SM44" s="166"/>
      <c r="SN44" s="166"/>
      <c r="SO44" s="166"/>
      <c r="SP44" s="166"/>
      <c r="SQ44" s="166"/>
      <c r="SR44" s="166"/>
      <c r="SS44" s="166"/>
      <c r="ST44" s="166"/>
      <c r="SU44" s="166"/>
      <c r="SV44" s="166"/>
      <c r="SW44" s="166"/>
      <c r="SX44" s="166"/>
      <c r="SY44" s="166"/>
      <c r="SZ44" s="166"/>
      <c r="TA44" s="166"/>
      <c r="TB44" s="166"/>
      <c r="TC44" s="166"/>
      <c r="TD44" s="166"/>
      <c r="TE44" s="166"/>
      <c r="TF44" s="166"/>
      <c r="TG44" s="166"/>
      <c r="TH44" s="166"/>
      <c r="TI44" s="166"/>
      <c r="TJ44" s="166"/>
      <c r="TK44" s="166"/>
      <c r="TL44" s="166"/>
      <c r="TM44" s="166"/>
      <c r="TN44" s="166"/>
      <c r="TO44" s="166"/>
      <c r="TP44" s="166"/>
      <c r="TQ44" s="166"/>
      <c r="TR44" s="166"/>
      <c r="TS44" s="166"/>
      <c r="TT44" s="166"/>
      <c r="TU44" s="166"/>
      <c r="TV44" s="166"/>
      <c r="TW44" s="166"/>
      <c r="TX44" s="166"/>
      <c r="TY44" s="166"/>
      <c r="TZ44" s="166"/>
      <c r="UA44" s="166"/>
      <c r="UB44" s="166"/>
      <c r="UC44" s="166"/>
      <c r="UD44" s="166"/>
      <c r="UE44" s="166"/>
      <c r="UF44" s="166"/>
      <c r="UG44" s="166"/>
      <c r="UH44" s="166"/>
      <c r="UI44" s="166"/>
      <c r="UJ44" s="166"/>
      <c r="UK44" s="166"/>
      <c r="UL44" s="166"/>
      <c r="UM44" s="166"/>
      <c r="UN44" s="166"/>
      <c r="UO44" s="166"/>
      <c r="UP44" s="166"/>
      <c r="UQ44" s="166"/>
      <c r="UR44" s="166"/>
      <c r="US44" s="166"/>
      <c r="UT44" s="166"/>
      <c r="UU44" s="166"/>
      <c r="UV44" s="166"/>
      <c r="UW44" s="166"/>
      <c r="UX44" s="166"/>
      <c r="UY44" s="166"/>
      <c r="UZ44" s="166"/>
      <c r="VA44" s="166"/>
      <c r="VB44" s="166"/>
      <c r="VC44" s="166"/>
      <c r="VD44" s="166"/>
      <c r="VE44" s="166"/>
      <c r="VF44" s="166"/>
      <c r="VG44" s="166"/>
      <c r="VH44" s="166"/>
      <c r="VI44" s="166"/>
      <c r="VJ44" s="166"/>
      <c r="VK44" s="166"/>
      <c r="VL44" s="166"/>
      <c r="VM44" s="166"/>
      <c r="VN44" s="166"/>
      <c r="VO44" s="166"/>
      <c r="VP44" s="166"/>
      <c r="VQ44" s="166"/>
      <c r="VR44" s="166"/>
      <c r="VS44" s="166"/>
      <c r="VT44" s="166"/>
      <c r="VU44" s="166"/>
      <c r="VV44" s="166"/>
      <c r="VW44" s="166"/>
      <c r="VX44" s="166"/>
      <c r="VY44" s="166"/>
      <c r="VZ44" s="166"/>
      <c r="WA44" s="166"/>
      <c r="WB44" s="166"/>
      <c r="WC44" s="166"/>
      <c r="WD44" s="166"/>
      <c r="WE44" s="166"/>
      <c r="WF44" s="166"/>
      <c r="WG44" s="166"/>
      <c r="WH44" s="166"/>
      <c r="WI44" s="166"/>
      <c r="WJ44" s="166"/>
      <c r="WK44" s="166"/>
      <c r="WL44" s="166"/>
      <c r="WM44" s="166"/>
      <c r="WN44" s="166"/>
      <c r="WO44" s="166"/>
      <c r="WP44" s="166"/>
      <c r="WQ44" s="166"/>
      <c r="WR44" s="166"/>
      <c r="WS44" s="166"/>
      <c r="WT44" s="166"/>
      <c r="WU44" s="166"/>
      <c r="WV44" s="166"/>
      <c r="WW44" s="166"/>
      <c r="WX44" s="166"/>
      <c r="WY44" s="166"/>
      <c r="WZ44" s="166"/>
      <c r="XA44" s="166"/>
      <c r="XB44" s="166"/>
      <c r="XC44" s="166"/>
      <c r="XD44" s="166"/>
      <c r="XE44" s="166"/>
      <c r="XF44" s="166"/>
      <c r="XG44" s="166"/>
      <c r="XH44" s="166"/>
      <c r="XI44" s="166"/>
      <c r="XJ44" s="166"/>
      <c r="XK44" s="166"/>
      <c r="XL44" s="166"/>
      <c r="XM44" s="166"/>
      <c r="XN44" s="166"/>
      <c r="XO44" s="166"/>
      <c r="XP44" s="166"/>
      <c r="XQ44" s="166"/>
      <c r="XR44" s="166"/>
      <c r="XS44" s="166"/>
      <c r="XT44" s="166"/>
      <c r="XU44" s="166"/>
      <c r="XV44" s="166"/>
      <c r="XW44" s="166"/>
      <c r="XX44" s="166"/>
      <c r="XY44" s="166"/>
      <c r="XZ44" s="166"/>
      <c r="YA44" s="166"/>
      <c r="YB44" s="166"/>
      <c r="YC44" s="166"/>
      <c r="YD44" s="166"/>
      <c r="YE44" s="166"/>
      <c r="YF44" s="166"/>
      <c r="YG44" s="166"/>
      <c r="YH44" s="166"/>
      <c r="YI44" s="166"/>
      <c r="YJ44" s="166"/>
      <c r="YK44" s="166"/>
      <c r="YL44" s="166"/>
      <c r="YM44" s="166"/>
      <c r="YN44" s="166"/>
      <c r="YO44" s="166"/>
      <c r="YP44" s="166"/>
      <c r="YQ44" s="166"/>
      <c r="YR44" s="166"/>
      <c r="YS44" s="166"/>
      <c r="YT44" s="166"/>
      <c r="YU44" s="166"/>
      <c r="YV44" s="166"/>
      <c r="YW44" s="166"/>
      <c r="YX44" s="166"/>
      <c r="YY44" s="166"/>
      <c r="YZ44" s="166"/>
      <c r="ZA44" s="166"/>
      <c r="ZB44" s="166"/>
      <c r="ZC44" s="166"/>
      <c r="ZD44" s="166"/>
      <c r="ZE44" s="166"/>
      <c r="ZF44" s="166"/>
      <c r="ZG44" s="166"/>
      <c r="ZH44" s="166"/>
      <c r="ZI44" s="166"/>
      <c r="ZJ44" s="166"/>
      <c r="ZK44" s="166"/>
      <c r="ZL44" s="166"/>
      <c r="ZM44" s="166"/>
      <c r="ZN44" s="166"/>
      <c r="ZO44" s="166"/>
      <c r="ZP44" s="166"/>
      <c r="ZQ44" s="166"/>
      <c r="ZR44" s="166"/>
      <c r="ZS44" s="166"/>
      <c r="ZT44" s="166"/>
      <c r="ZU44" s="166"/>
      <c r="ZV44" s="166"/>
      <c r="ZW44" s="166"/>
      <c r="ZX44" s="166"/>
      <c r="ZY44" s="166"/>
      <c r="ZZ44" s="166"/>
      <c r="AAA44" s="166"/>
      <c r="AAB44" s="166"/>
      <c r="AAC44" s="166"/>
      <c r="AAD44" s="166"/>
      <c r="AAE44" s="166"/>
      <c r="AAF44" s="166"/>
      <c r="AAG44" s="166"/>
      <c r="AAH44" s="166"/>
      <c r="AAI44" s="166"/>
      <c r="AAJ44" s="166"/>
      <c r="AAK44" s="166"/>
      <c r="AAL44" s="166"/>
      <c r="AAM44" s="166"/>
      <c r="AAN44" s="166"/>
      <c r="AAO44" s="166"/>
      <c r="AAP44" s="166"/>
      <c r="AAQ44" s="166"/>
      <c r="AAR44" s="166"/>
      <c r="AAS44" s="166"/>
      <c r="AAT44" s="166"/>
      <c r="AAU44" s="166"/>
      <c r="AAV44" s="166"/>
      <c r="AAW44" s="166"/>
      <c r="AAX44" s="166"/>
      <c r="AAY44" s="166"/>
      <c r="AAZ44" s="166"/>
      <c r="ABA44" s="166"/>
      <c r="ABB44" s="166"/>
      <c r="ABC44" s="166"/>
      <c r="ABD44" s="166"/>
      <c r="ABE44" s="166"/>
      <c r="ABF44" s="166"/>
      <c r="ABG44" s="166"/>
      <c r="ABH44" s="166"/>
      <c r="ABI44" s="166"/>
      <c r="ABJ44" s="166"/>
      <c r="ABK44" s="166"/>
      <c r="ABL44" s="166"/>
      <c r="ABM44" s="166"/>
      <c r="ABN44" s="166"/>
      <c r="ABO44" s="166"/>
      <c r="ABP44" s="166"/>
      <c r="ABQ44" s="166"/>
      <c r="ABR44" s="166"/>
      <c r="ABS44" s="166"/>
      <c r="ABT44" s="166"/>
      <c r="ABU44" s="166"/>
      <c r="ABV44" s="166"/>
      <c r="ABW44" s="166"/>
      <c r="ABX44" s="166"/>
      <c r="ABY44" s="166"/>
      <c r="ABZ44" s="166"/>
      <c r="ACA44" s="166"/>
      <c r="ACB44" s="166"/>
      <c r="ACC44" s="166"/>
      <c r="ACD44" s="166"/>
      <c r="ACE44" s="166"/>
      <c r="ACF44" s="166"/>
      <c r="ACG44" s="166"/>
      <c r="ACH44" s="166"/>
      <c r="ACI44" s="166"/>
      <c r="ACJ44" s="166"/>
      <c r="ACK44" s="166"/>
      <c r="ACL44" s="166"/>
      <c r="ACM44" s="166"/>
      <c r="ACN44" s="166"/>
      <c r="ACO44" s="166"/>
      <c r="ACP44" s="166"/>
      <c r="ACQ44" s="166"/>
      <c r="ACR44" s="166"/>
      <c r="ACS44" s="166"/>
      <c r="ACT44" s="166"/>
      <c r="ACU44" s="166"/>
      <c r="ACV44" s="166"/>
      <c r="ACW44" s="166"/>
      <c r="ACX44" s="166"/>
      <c r="ACY44" s="166"/>
      <c r="ACZ44" s="166"/>
      <c r="ADA44" s="166"/>
      <c r="ADB44" s="166"/>
      <c r="ADC44" s="166"/>
      <c r="ADD44" s="166"/>
      <c r="ADE44" s="166"/>
      <c r="ADF44" s="166"/>
      <c r="ADG44" s="166"/>
      <c r="ADH44" s="166"/>
      <c r="ADI44" s="166"/>
      <c r="ADJ44" s="166"/>
      <c r="ADK44" s="166"/>
      <c r="ADL44" s="166"/>
      <c r="ADM44" s="166"/>
      <c r="ADN44" s="166"/>
      <c r="ADO44" s="166"/>
      <c r="ADP44" s="166"/>
      <c r="ADQ44" s="166"/>
      <c r="ADR44" s="166"/>
      <c r="ADS44" s="166"/>
      <c r="ADT44" s="166"/>
      <c r="ADU44" s="166"/>
      <c r="ADV44" s="166"/>
      <c r="ADW44" s="166"/>
      <c r="ADX44" s="166"/>
      <c r="ADY44" s="166"/>
      <c r="ADZ44" s="166"/>
      <c r="AEA44" s="166"/>
      <c r="AEB44" s="166"/>
      <c r="AEC44" s="166"/>
      <c r="AED44" s="166"/>
      <c r="AEE44" s="166"/>
      <c r="AEF44" s="166"/>
      <c r="AEG44" s="166"/>
      <c r="AEH44" s="166"/>
      <c r="AEI44" s="166"/>
      <c r="AEJ44" s="166"/>
      <c r="AEK44" s="166"/>
      <c r="AEL44" s="166"/>
      <c r="AEM44" s="166"/>
      <c r="AEN44" s="166"/>
      <c r="AEO44" s="166"/>
      <c r="AEP44" s="166"/>
      <c r="AEQ44" s="166"/>
      <c r="AER44" s="166"/>
      <c r="AES44" s="166"/>
      <c r="AET44" s="166"/>
      <c r="AEU44" s="166"/>
      <c r="AEV44" s="166"/>
      <c r="AEW44" s="166"/>
      <c r="AEX44" s="166"/>
      <c r="AEY44" s="166"/>
      <c r="AEZ44" s="166"/>
      <c r="AFA44" s="166"/>
      <c r="AFB44" s="166"/>
      <c r="AFC44" s="166"/>
      <c r="AFD44" s="166"/>
      <c r="AFE44" s="166"/>
      <c r="AFF44" s="166"/>
      <c r="AFG44" s="166"/>
      <c r="AFH44" s="166"/>
      <c r="AFI44" s="166"/>
      <c r="AFJ44" s="166"/>
      <c r="AFK44" s="166"/>
      <c r="AFL44" s="166"/>
      <c r="AFM44" s="166"/>
      <c r="AFN44" s="166"/>
      <c r="AFO44" s="166"/>
      <c r="AFP44" s="166"/>
      <c r="AFQ44" s="166"/>
      <c r="AFR44" s="166"/>
      <c r="AFS44" s="166"/>
      <c r="AFT44" s="166"/>
      <c r="AFU44" s="166"/>
      <c r="AFV44" s="166"/>
      <c r="AFW44" s="166"/>
      <c r="AFX44" s="166"/>
      <c r="AFY44" s="166"/>
      <c r="AFZ44" s="166"/>
      <c r="AGA44" s="166"/>
      <c r="AGB44" s="166"/>
      <c r="AGC44" s="166"/>
      <c r="AGD44" s="166"/>
      <c r="AGE44" s="166"/>
      <c r="AGF44" s="166"/>
      <c r="AGG44" s="166"/>
      <c r="AGH44" s="166"/>
      <c r="AGI44" s="166"/>
      <c r="AGJ44" s="166"/>
      <c r="AGK44" s="166"/>
      <c r="AGL44" s="166"/>
      <c r="AGM44" s="166"/>
      <c r="AGN44" s="166"/>
      <c r="AGO44" s="166"/>
      <c r="AGP44" s="166"/>
      <c r="AGQ44" s="166"/>
      <c r="AGR44" s="166"/>
      <c r="AGS44" s="166"/>
      <c r="AGT44" s="166"/>
      <c r="AGU44" s="166"/>
      <c r="AGV44" s="166"/>
      <c r="AGW44" s="166"/>
      <c r="AGX44" s="166"/>
      <c r="AGY44" s="166"/>
      <c r="AGZ44" s="166"/>
      <c r="AHA44" s="166"/>
      <c r="AHB44" s="166"/>
      <c r="AHC44" s="166"/>
      <c r="AHD44" s="166"/>
      <c r="AHE44" s="166"/>
      <c r="AHF44" s="166"/>
      <c r="AHG44" s="166"/>
      <c r="AHH44" s="166"/>
      <c r="AHI44" s="166"/>
      <c r="AHJ44" s="166"/>
      <c r="AHK44" s="166"/>
      <c r="AHL44" s="166"/>
      <c r="AHM44" s="166"/>
      <c r="AHN44" s="166"/>
      <c r="AHO44" s="166"/>
      <c r="AHP44" s="166"/>
      <c r="AHQ44" s="166"/>
      <c r="AHR44" s="166"/>
      <c r="AHS44" s="166"/>
      <c r="AHT44" s="166"/>
      <c r="AHU44" s="166"/>
      <c r="AHV44" s="166"/>
      <c r="AHW44" s="166"/>
      <c r="AHX44" s="166"/>
      <c r="AHY44" s="166"/>
      <c r="AHZ44" s="166"/>
      <c r="AIA44" s="166"/>
      <c r="AIB44" s="166"/>
      <c r="AIC44" s="166"/>
      <c r="AID44" s="166"/>
      <c r="AIE44" s="166"/>
      <c r="AIF44" s="166"/>
      <c r="AIG44" s="166"/>
      <c r="AIH44" s="166"/>
      <c r="AII44" s="166"/>
      <c r="AIJ44" s="166"/>
      <c r="AIK44" s="166"/>
      <c r="AIL44" s="166"/>
      <c r="AIM44" s="166"/>
      <c r="AIN44" s="166"/>
      <c r="AIO44" s="166"/>
      <c r="AIP44" s="166"/>
      <c r="AIQ44" s="166"/>
      <c r="AIR44" s="166"/>
      <c r="AIS44" s="166"/>
      <c r="AIT44" s="166"/>
      <c r="AIU44" s="166"/>
      <c r="AIV44" s="166"/>
      <c r="AIW44" s="166"/>
      <c r="AIX44" s="166"/>
      <c r="AIY44" s="166"/>
      <c r="AIZ44" s="166"/>
      <c r="AJA44" s="166"/>
      <c r="AJB44" s="166"/>
      <c r="AJC44" s="166"/>
      <c r="AJD44" s="166"/>
      <c r="AJE44" s="166"/>
      <c r="AJF44" s="166"/>
      <c r="AJG44" s="166"/>
      <c r="AJH44" s="166"/>
      <c r="AJI44" s="166"/>
      <c r="AJJ44" s="166"/>
      <c r="AJK44" s="166"/>
      <c r="AJL44" s="166"/>
      <c r="AJM44" s="166"/>
      <c r="AJN44" s="166"/>
      <c r="AJO44" s="166"/>
      <c r="AJP44" s="166"/>
      <c r="AJQ44" s="166"/>
      <c r="AJR44" s="166"/>
      <c r="AJS44" s="166"/>
      <c r="AJT44" s="166"/>
      <c r="AJU44" s="166"/>
      <c r="AJV44" s="166"/>
      <c r="AJW44" s="166"/>
      <c r="AJX44" s="166"/>
      <c r="AJY44" s="166"/>
      <c r="AJZ44" s="166"/>
      <c r="AKA44" s="166"/>
      <c r="AKB44" s="166"/>
      <c r="AKC44" s="166"/>
      <c r="AKD44" s="166"/>
      <c r="AKE44" s="166"/>
      <c r="AKF44" s="166"/>
      <c r="AKG44" s="166"/>
      <c r="AKH44" s="166"/>
      <c r="AKI44" s="166"/>
      <c r="AKJ44" s="166"/>
      <c r="AKK44" s="166"/>
      <c r="AKL44" s="166"/>
      <c r="AKM44" s="166"/>
      <c r="AKN44" s="166"/>
      <c r="AKO44" s="166"/>
      <c r="AKP44" s="166"/>
      <c r="AKQ44" s="166"/>
      <c r="AKR44" s="166"/>
      <c r="AKS44" s="166"/>
      <c r="AKT44" s="166"/>
      <c r="AKU44" s="166"/>
      <c r="AKV44" s="166"/>
      <c r="AKW44" s="166"/>
      <c r="AKX44" s="166"/>
      <c r="AKY44" s="166"/>
      <c r="AKZ44" s="166"/>
      <c r="ALA44" s="166"/>
      <c r="ALB44" s="166"/>
      <c r="ALC44" s="166"/>
      <c r="ALD44" s="166"/>
      <c r="ALE44" s="166"/>
      <c r="ALF44" s="166"/>
      <c r="ALG44" s="166"/>
      <c r="ALH44" s="166"/>
      <c r="ALI44" s="166"/>
      <c r="ALJ44" s="166"/>
      <c r="ALK44" s="166"/>
      <c r="ALL44" s="166"/>
      <c r="ALM44" s="166"/>
      <c r="ALN44" s="166"/>
      <c r="ALO44" s="166"/>
      <c r="ALP44" s="166"/>
      <c r="ALQ44" s="166"/>
      <c r="ALR44" s="166"/>
      <c r="ALS44" s="166"/>
      <c r="ALT44" s="166"/>
      <c r="ALU44" s="166"/>
      <c r="ALV44" s="166"/>
      <c r="ALW44" s="166"/>
      <c r="ALX44" s="166"/>
      <c r="ALY44" s="166"/>
      <c r="ALZ44" s="166"/>
      <c r="AMA44" s="166"/>
      <c r="AMB44" s="166"/>
      <c r="AMC44" s="166"/>
      <c r="AMD44" s="166"/>
      <c r="AME44" s="166"/>
      <c r="AMF44" s="166"/>
      <c r="AMG44" s="166"/>
      <c r="AMH44" s="166"/>
      <c r="AMI44" s="166"/>
      <c r="AMJ44" s="166"/>
      <c r="AMK44" s="166"/>
      <c r="AML44" s="166"/>
      <c r="AMM44" s="166"/>
      <c r="AMN44" s="166"/>
      <c r="AMO44" s="166"/>
      <c r="AMP44" s="166"/>
      <c r="AMQ44" s="166"/>
      <c r="AMR44" s="166"/>
      <c r="AMS44" s="166"/>
      <c r="AMT44" s="166"/>
      <c r="AMU44" s="166"/>
      <c r="AMV44" s="166"/>
      <c r="AMW44" s="166"/>
      <c r="AMX44" s="166"/>
      <c r="AMY44" s="166"/>
      <c r="AMZ44" s="166"/>
      <c r="ANA44" s="166"/>
      <c r="ANB44" s="166"/>
      <c r="ANC44" s="166"/>
      <c r="AND44" s="166"/>
      <c r="ANE44" s="166"/>
      <c r="ANF44" s="166"/>
      <c r="ANG44" s="166"/>
      <c r="ANH44" s="166"/>
      <c r="ANI44" s="166"/>
      <c r="ANJ44" s="166"/>
      <c r="ANK44" s="166"/>
      <c r="ANL44" s="166"/>
      <c r="ANM44" s="166"/>
      <c r="ANN44" s="166"/>
      <c r="ANO44" s="166"/>
      <c r="ANP44" s="166"/>
      <c r="ANQ44" s="166"/>
      <c r="ANR44" s="166"/>
      <c r="ANS44" s="166"/>
      <c r="ANT44" s="166"/>
      <c r="ANU44" s="166"/>
      <c r="ANV44" s="166"/>
      <c r="ANW44" s="166"/>
      <c r="ANX44" s="166"/>
      <c r="ANY44" s="166"/>
      <c r="ANZ44" s="166"/>
      <c r="AOA44" s="166"/>
      <c r="AOB44" s="166"/>
      <c r="AOC44" s="166"/>
      <c r="AOD44" s="166"/>
      <c r="AOE44" s="166"/>
      <c r="AOF44" s="166"/>
      <c r="AOG44" s="166"/>
      <c r="AOH44" s="166"/>
      <c r="AOI44" s="166"/>
      <c r="AOJ44" s="166"/>
      <c r="AOK44" s="166"/>
      <c r="AOL44" s="166"/>
      <c r="AOM44" s="166"/>
      <c r="AON44" s="166"/>
      <c r="AOO44" s="166"/>
      <c r="AOP44" s="166"/>
      <c r="AOQ44" s="166"/>
      <c r="AOR44" s="166"/>
      <c r="AOS44" s="166"/>
      <c r="AOT44" s="166"/>
      <c r="AOU44" s="166"/>
      <c r="AOV44" s="166"/>
      <c r="AOW44" s="166"/>
      <c r="AOX44" s="166"/>
      <c r="AOY44" s="166"/>
      <c r="AOZ44" s="166"/>
      <c r="APA44" s="166"/>
      <c r="APB44" s="166"/>
      <c r="APC44" s="166"/>
      <c r="APD44" s="166"/>
      <c r="APE44" s="166"/>
      <c r="APF44" s="166"/>
      <c r="APG44" s="166"/>
      <c r="APH44" s="166"/>
      <c r="API44" s="166"/>
      <c r="APJ44" s="166"/>
      <c r="APK44" s="166"/>
      <c r="APL44" s="166"/>
      <c r="APM44" s="166"/>
      <c r="APN44" s="166"/>
      <c r="APO44" s="166"/>
      <c r="APP44" s="166"/>
      <c r="APQ44" s="166"/>
      <c r="APR44" s="166"/>
      <c r="APS44" s="166"/>
      <c r="APT44" s="166"/>
      <c r="APU44" s="166"/>
      <c r="APV44" s="166"/>
      <c r="APW44" s="166"/>
      <c r="APX44" s="166"/>
      <c r="APY44" s="166"/>
      <c r="APZ44" s="166"/>
      <c r="AQA44" s="166"/>
      <c r="AQB44" s="166"/>
      <c r="AQC44" s="166"/>
      <c r="AQD44" s="166"/>
      <c r="AQE44" s="166"/>
      <c r="AQF44" s="166"/>
      <c r="AQG44" s="166"/>
      <c r="AQH44" s="166"/>
      <c r="AQI44" s="166"/>
      <c r="AQJ44" s="166"/>
      <c r="AQK44" s="166"/>
      <c r="AQL44" s="166"/>
      <c r="AQM44" s="166"/>
      <c r="AQN44" s="166"/>
      <c r="AQO44" s="166"/>
      <c r="AQP44" s="166"/>
      <c r="AQQ44" s="166"/>
      <c r="AQR44" s="166"/>
      <c r="AQS44" s="166"/>
      <c r="AQT44" s="166"/>
      <c r="AQU44" s="166"/>
      <c r="AQV44" s="166"/>
      <c r="AQW44" s="166"/>
      <c r="AQX44" s="166"/>
      <c r="AQY44" s="166"/>
      <c r="AQZ44" s="166"/>
      <c r="ARA44" s="166"/>
      <c r="ARB44" s="166"/>
      <c r="ARC44" s="166"/>
      <c r="ARD44" s="166"/>
      <c r="ARE44" s="166"/>
      <c r="ARF44" s="166"/>
      <c r="ARG44" s="166"/>
      <c r="ARH44" s="166"/>
      <c r="ARI44" s="166"/>
      <c r="ARJ44" s="166"/>
      <c r="ARK44" s="166"/>
      <c r="ARL44" s="166"/>
      <c r="ARM44" s="166"/>
      <c r="ARN44" s="166"/>
      <c r="ARO44" s="166"/>
      <c r="ARP44" s="166"/>
      <c r="ARQ44" s="166"/>
      <c r="ARR44" s="166"/>
      <c r="ARS44" s="166"/>
      <c r="ART44" s="166"/>
      <c r="ARU44" s="166"/>
      <c r="ARV44" s="166"/>
      <c r="ARW44" s="166"/>
      <c r="ARX44" s="166"/>
      <c r="ARY44" s="166"/>
      <c r="ARZ44" s="166"/>
      <c r="ASA44" s="166"/>
      <c r="ASB44" s="166"/>
      <c r="ASC44" s="166"/>
      <c r="ASD44" s="166"/>
      <c r="ASE44" s="166"/>
      <c r="ASF44" s="166"/>
      <c r="ASG44" s="166"/>
      <c r="ASH44" s="166"/>
      <c r="ASI44" s="166"/>
      <c r="ASJ44" s="166"/>
      <c r="ASK44" s="166"/>
      <c r="ASL44" s="166"/>
      <c r="ASM44" s="166"/>
      <c r="ASN44" s="166"/>
      <c r="ASO44" s="166"/>
      <c r="ASP44" s="166"/>
      <c r="ASQ44" s="166"/>
      <c r="ASR44" s="166"/>
      <c r="ASS44" s="166"/>
      <c r="AST44" s="166"/>
      <c r="ASU44" s="166"/>
      <c r="ASV44" s="166"/>
      <c r="ASW44" s="166"/>
      <c r="ASX44" s="166"/>
      <c r="ASY44" s="166"/>
      <c r="ASZ44" s="166"/>
      <c r="ATA44" s="166"/>
      <c r="ATB44" s="166"/>
      <c r="ATC44" s="166"/>
      <c r="ATD44" s="166"/>
      <c r="ATE44" s="166"/>
      <c r="ATF44" s="166"/>
      <c r="ATG44" s="166"/>
      <c r="ATH44" s="166"/>
      <c r="ATI44" s="166"/>
      <c r="ATJ44" s="166"/>
      <c r="ATK44" s="166"/>
      <c r="ATL44" s="166"/>
      <c r="ATM44" s="166"/>
      <c r="ATN44" s="166"/>
      <c r="ATO44" s="166"/>
      <c r="ATP44" s="166"/>
      <c r="ATQ44" s="166"/>
      <c r="ATR44" s="166"/>
      <c r="ATS44" s="166"/>
      <c r="ATT44" s="166"/>
      <c r="ATU44" s="166"/>
      <c r="ATV44" s="166"/>
      <c r="ATW44" s="166"/>
      <c r="ATX44" s="166"/>
      <c r="ATY44" s="166"/>
      <c r="ATZ44" s="166"/>
      <c r="AUA44" s="166"/>
      <c r="AUB44" s="166"/>
      <c r="AUC44" s="166"/>
      <c r="AUD44" s="166"/>
      <c r="AUE44" s="166"/>
      <c r="AUF44" s="166"/>
      <c r="AUG44" s="166"/>
      <c r="AUH44" s="166"/>
      <c r="AUI44" s="166"/>
      <c r="AUJ44" s="166"/>
      <c r="AUK44" s="166"/>
      <c r="AUL44" s="166"/>
      <c r="AUM44" s="166"/>
      <c r="AUN44" s="166"/>
      <c r="AUO44" s="166"/>
      <c r="AUP44" s="166"/>
      <c r="AUQ44" s="166"/>
      <c r="AUR44" s="166"/>
      <c r="AUS44" s="166"/>
      <c r="AUT44" s="166"/>
      <c r="AUU44" s="166"/>
      <c r="AUV44" s="166"/>
      <c r="AUW44" s="166"/>
      <c r="AUX44" s="166"/>
      <c r="AUY44" s="166"/>
      <c r="AUZ44" s="166"/>
      <c r="AVA44" s="166"/>
      <c r="AVB44" s="166"/>
      <c r="AVC44" s="166"/>
      <c r="AVD44" s="166"/>
      <c r="AVE44" s="166"/>
      <c r="AVF44" s="166"/>
      <c r="AVG44" s="166"/>
      <c r="AVH44" s="166"/>
      <c r="AVI44" s="166"/>
      <c r="AVJ44" s="166"/>
      <c r="AVK44" s="166"/>
      <c r="AVL44" s="166"/>
      <c r="AVM44" s="166"/>
      <c r="AVN44" s="166"/>
      <c r="AVO44" s="166"/>
      <c r="AVP44" s="166"/>
      <c r="AVQ44" s="166"/>
      <c r="AVR44" s="166"/>
      <c r="AVS44" s="166"/>
      <c r="AVT44" s="166"/>
      <c r="AVU44" s="166"/>
      <c r="AVV44" s="166"/>
      <c r="AVW44" s="166"/>
      <c r="AVX44" s="166"/>
      <c r="AVY44" s="166"/>
      <c r="AVZ44" s="166"/>
      <c r="AWA44" s="166"/>
      <c r="AWB44" s="166"/>
      <c r="AWC44" s="166"/>
      <c r="AWD44" s="166"/>
      <c r="AWE44" s="166"/>
      <c r="AWF44" s="166"/>
      <c r="AWG44" s="166"/>
      <c r="AWH44" s="166"/>
      <c r="AWI44" s="166"/>
      <c r="AWJ44" s="166"/>
      <c r="AWK44" s="166"/>
      <c r="AWL44" s="166"/>
      <c r="AWM44" s="166"/>
      <c r="AWN44" s="166"/>
      <c r="AWO44" s="166"/>
      <c r="AWP44" s="166"/>
      <c r="AWQ44" s="166"/>
      <c r="AWR44" s="166"/>
      <c r="AWS44" s="166"/>
      <c r="AWT44" s="166"/>
      <c r="AWU44" s="166"/>
      <c r="AWV44" s="166"/>
      <c r="AWW44" s="166"/>
      <c r="AWX44" s="166"/>
      <c r="AWY44" s="166"/>
      <c r="AWZ44" s="166"/>
      <c r="AXA44" s="166"/>
      <c r="AXB44" s="166"/>
      <c r="AXC44" s="166"/>
      <c r="AXD44" s="166"/>
      <c r="AXE44" s="166"/>
      <c r="AXF44" s="166"/>
      <c r="AXG44" s="166"/>
      <c r="AXH44" s="166"/>
      <c r="AXI44" s="166"/>
      <c r="AXJ44" s="166"/>
      <c r="AXK44" s="166"/>
      <c r="AXL44" s="166"/>
      <c r="AXM44" s="166"/>
      <c r="AXN44" s="166"/>
      <c r="AXO44" s="166"/>
      <c r="AXP44" s="166"/>
      <c r="AXQ44" s="166"/>
      <c r="AXR44" s="166"/>
      <c r="AXS44" s="166"/>
      <c r="AXT44" s="166"/>
      <c r="AXU44" s="166"/>
      <c r="AXV44" s="166"/>
      <c r="AXW44" s="166"/>
      <c r="AXX44" s="166"/>
      <c r="AXY44" s="166"/>
      <c r="AXZ44" s="166"/>
      <c r="AYA44" s="166"/>
      <c r="AYB44" s="166"/>
      <c r="AYC44" s="166"/>
      <c r="AYD44" s="166"/>
      <c r="AYE44" s="166"/>
      <c r="AYF44" s="166"/>
      <c r="AYG44" s="166"/>
      <c r="AYH44" s="166"/>
      <c r="AYI44" s="166"/>
      <c r="AYJ44" s="166"/>
      <c r="AYK44" s="166"/>
      <c r="AYL44" s="166"/>
      <c r="AYM44" s="166"/>
      <c r="AYN44" s="166"/>
      <c r="AYO44" s="166"/>
      <c r="AYP44" s="166"/>
      <c r="AYQ44" s="166"/>
      <c r="AYR44" s="166"/>
      <c r="AYS44" s="166"/>
      <c r="AYT44" s="166"/>
      <c r="AYU44" s="166"/>
      <c r="AYV44" s="166"/>
      <c r="AYW44" s="166"/>
      <c r="AYX44" s="166"/>
      <c r="AYY44" s="166"/>
      <c r="AYZ44" s="166"/>
      <c r="AZA44" s="166"/>
      <c r="AZB44" s="166"/>
      <c r="AZC44" s="166"/>
      <c r="AZD44" s="166"/>
      <c r="AZE44" s="166"/>
      <c r="AZF44" s="166"/>
      <c r="AZG44" s="166"/>
      <c r="AZH44" s="166"/>
      <c r="AZI44" s="166"/>
      <c r="AZJ44" s="166"/>
      <c r="AZK44" s="166"/>
      <c r="AZL44" s="166"/>
      <c r="AZM44" s="166"/>
      <c r="AZN44" s="166"/>
      <c r="AZO44" s="166"/>
      <c r="AZP44" s="166"/>
      <c r="AZQ44" s="166"/>
      <c r="AZR44" s="166"/>
      <c r="AZS44" s="166"/>
      <c r="AZT44" s="166"/>
      <c r="AZU44" s="166"/>
      <c r="AZV44" s="166"/>
      <c r="AZW44" s="166"/>
      <c r="AZX44" s="166"/>
      <c r="AZY44" s="166"/>
      <c r="AZZ44" s="166"/>
      <c r="BAA44" s="166"/>
      <c r="BAB44" s="166"/>
      <c r="BAC44" s="166"/>
      <c r="BAD44" s="166"/>
      <c r="BAE44" s="166"/>
      <c r="BAF44" s="166"/>
      <c r="BAG44" s="166"/>
      <c r="BAH44" s="166"/>
      <c r="BAI44" s="166"/>
      <c r="BAJ44" s="166"/>
      <c r="BAK44" s="166"/>
      <c r="BAL44" s="166"/>
      <c r="BAM44" s="166"/>
      <c r="BAN44" s="166"/>
      <c r="BAO44" s="166"/>
      <c r="BAP44" s="166"/>
      <c r="BAQ44" s="166"/>
      <c r="BAR44" s="166"/>
      <c r="BAS44" s="166"/>
      <c r="BAT44" s="166"/>
      <c r="BAU44" s="166"/>
      <c r="BAV44" s="166"/>
      <c r="BAW44" s="166"/>
      <c r="BAX44" s="166"/>
      <c r="BAY44" s="166"/>
      <c r="BAZ44" s="166"/>
      <c r="BBA44" s="166"/>
      <c r="BBB44" s="166"/>
      <c r="BBC44" s="166"/>
      <c r="BBD44" s="166"/>
      <c r="BBE44" s="166"/>
      <c r="BBF44" s="166"/>
      <c r="BBG44" s="166"/>
      <c r="BBH44" s="166"/>
      <c r="BBI44" s="166"/>
      <c r="BBJ44" s="166"/>
      <c r="BBK44" s="166"/>
      <c r="BBL44" s="166"/>
      <c r="BBM44" s="166"/>
      <c r="BBN44" s="166"/>
      <c r="BBO44" s="166"/>
      <c r="BBP44" s="166"/>
      <c r="BBQ44" s="166"/>
      <c r="BBR44" s="166"/>
      <c r="BBS44" s="166"/>
      <c r="BBT44" s="166"/>
      <c r="BBU44" s="166"/>
      <c r="BBV44" s="166"/>
      <c r="BBW44" s="166"/>
      <c r="BBX44" s="166"/>
      <c r="BBY44" s="166"/>
      <c r="BBZ44" s="166"/>
      <c r="BCA44" s="166"/>
      <c r="BCB44" s="166"/>
      <c r="BCC44" s="166"/>
      <c r="BCD44" s="166"/>
      <c r="BCE44" s="166"/>
      <c r="BCF44" s="166"/>
      <c r="BCG44" s="166"/>
      <c r="BCH44" s="166"/>
      <c r="BCI44" s="166"/>
      <c r="BCJ44" s="166"/>
      <c r="BCK44" s="166"/>
      <c r="BCL44" s="166"/>
      <c r="BCM44" s="166"/>
      <c r="BCN44" s="166"/>
      <c r="BCO44" s="166"/>
      <c r="BCP44" s="166"/>
      <c r="BCQ44" s="166"/>
      <c r="BCR44" s="166"/>
      <c r="BCS44" s="166"/>
      <c r="BCT44" s="166"/>
      <c r="BCU44" s="166"/>
      <c r="BCV44" s="166"/>
      <c r="BCW44" s="166"/>
      <c r="BCX44" s="166"/>
      <c r="BCY44" s="166"/>
      <c r="BCZ44" s="166"/>
      <c r="BDA44" s="166"/>
      <c r="BDB44" s="166"/>
      <c r="BDC44" s="166"/>
      <c r="BDD44" s="166"/>
      <c r="BDE44" s="166"/>
      <c r="BDF44" s="166"/>
      <c r="BDG44" s="166"/>
      <c r="BDH44" s="166"/>
      <c r="BDI44" s="166"/>
      <c r="BDJ44" s="166"/>
      <c r="BDK44" s="166"/>
      <c r="BDL44" s="166"/>
      <c r="BDM44" s="166"/>
      <c r="BDN44" s="166"/>
      <c r="BDO44" s="166"/>
      <c r="BDP44" s="166"/>
      <c r="BDQ44" s="166"/>
      <c r="BDR44" s="166"/>
      <c r="BDS44" s="166"/>
      <c r="BDT44" s="166"/>
      <c r="BDU44" s="166"/>
      <c r="BDV44" s="166"/>
      <c r="BDW44" s="166"/>
      <c r="BDX44" s="166"/>
      <c r="BDY44" s="166"/>
      <c r="BDZ44" s="166"/>
      <c r="BEA44" s="166"/>
      <c r="BEB44" s="166"/>
      <c r="BEC44" s="166"/>
      <c r="BED44" s="166"/>
      <c r="BEE44" s="166"/>
      <c r="BEF44" s="166"/>
      <c r="BEG44" s="166"/>
      <c r="BEH44" s="166"/>
      <c r="BEI44" s="166"/>
      <c r="BEJ44" s="166"/>
      <c r="BEK44" s="166"/>
      <c r="BEL44" s="166"/>
      <c r="BEM44" s="166"/>
      <c r="BEN44" s="166"/>
      <c r="BEO44" s="166"/>
      <c r="BEP44" s="166"/>
      <c r="BEQ44" s="166"/>
      <c r="BER44" s="166"/>
      <c r="BES44" s="166"/>
      <c r="BET44" s="166"/>
      <c r="BEU44" s="166"/>
      <c r="BEV44" s="166"/>
      <c r="BEW44" s="166"/>
      <c r="BEX44" s="166"/>
      <c r="BEY44" s="166"/>
      <c r="BEZ44" s="166"/>
      <c r="BFA44" s="166"/>
      <c r="BFB44" s="166"/>
      <c r="BFC44" s="166"/>
      <c r="BFD44" s="166"/>
      <c r="BFE44" s="166"/>
      <c r="BFF44" s="166"/>
      <c r="BFG44" s="166"/>
      <c r="BFH44" s="166"/>
      <c r="BFI44" s="166"/>
      <c r="BFJ44" s="166"/>
      <c r="BFK44" s="166"/>
      <c r="BFL44" s="166"/>
      <c r="BFM44" s="166"/>
      <c r="BFN44" s="166"/>
      <c r="BFO44" s="166"/>
      <c r="BFP44" s="166"/>
      <c r="BFQ44" s="166"/>
      <c r="BFR44" s="166"/>
      <c r="BFS44" s="166"/>
      <c r="BFT44" s="166"/>
      <c r="BFU44" s="166"/>
      <c r="BFV44" s="166"/>
      <c r="BFW44" s="166"/>
      <c r="BFX44" s="166"/>
      <c r="BFY44" s="166"/>
      <c r="BFZ44" s="166"/>
      <c r="BGA44" s="166"/>
      <c r="BGB44" s="166"/>
      <c r="BGC44" s="166"/>
      <c r="BGD44" s="166"/>
      <c r="BGE44" s="166"/>
      <c r="BGF44" s="166"/>
      <c r="BGG44" s="166"/>
      <c r="BGH44" s="166"/>
      <c r="BGI44" s="166"/>
      <c r="BGJ44" s="166"/>
      <c r="BGK44" s="166"/>
      <c r="BGL44" s="166"/>
      <c r="BGM44" s="166"/>
      <c r="BGN44" s="166"/>
      <c r="BGO44" s="166"/>
      <c r="BGP44" s="166"/>
      <c r="BGQ44" s="166"/>
      <c r="BGR44" s="166"/>
      <c r="BGS44" s="166"/>
      <c r="BGT44" s="166"/>
      <c r="BGU44" s="166"/>
      <c r="BGV44" s="166"/>
      <c r="BGW44" s="166"/>
      <c r="BGX44" s="166"/>
      <c r="BGY44" s="166"/>
      <c r="BGZ44" s="166"/>
      <c r="BHA44" s="166"/>
      <c r="BHB44" s="166"/>
      <c r="BHC44" s="166"/>
      <c r="BHD44" s="166"/>
      <c r="BHE44" s="166"/>
      <c r="BHF44" s="166"/>
      <c r="BHG44" s="166"/>
      <c r="BHH44" s="166"/>
      <c r="BHI44" s="166"/>
      <c r="BHJ44" s="166"/>
      <c r="BHK44" s="166"/>
      <c r="BHL44" s="166"/>
      <c r="BHM44" s="166"/>
      <c r="BHN44" s="166"/>
      <c r="BHO44" s="166"/>
      <c r="BHP44" s="166"/>
      <c r="BHQ44" s="166"/>
      <c r="BHR44" s="166"/>
      <c r="BHS44" s="166"/>
      <c r="BHT44" s="166"/>
      <c r="BHU44" s="166"/>
      <c r="BHV44" s="166"/>
      <c r="BHW44" s="166"/>
      <c r="BHX44" s="166"/>
      <c r="BHY44" s="166"/>
      <c r="BHZ44" s="166"/>
      <c r="BIA44" s="166"/>
      <c r="BIB44" s="166"/>
      <c r="BIC44" s="166"/>
      <c r="BID44" s="166"/>
      <c r="BIE44" s="166"/>
      <c r="BIF44" s="166"/>
      <c r="BIG44" s="166"/>
      <c r="BIH44" s="166"/>
      <c r="BII44" s="166"/>
      <c r="BIJ44" s="166"/>
      <c r="BIK44" s="166"/>
      <c r="BIL44" s="166"/>
      <c r="BIM44" s="166"/>
      <c r="BIN44" s="166"/>
      <c r="BIO44" s="166"/>
      <c r="BIP44" s="166"/>
      <c r="BIQ44" s="166"/>
      <c r="BIR44" s="166"/>
      <c r="BIS44" s="166"/>
      <c r="BIT44" s="166"/>
      <c r="BIU44" s="166"/>
      <c r="BIV44" s="166"/>
      <c r="BIW44" s="166"/>
      <c r="BIX44" s="166"/>
      <c r="BIY44" s="166"/>
      <c r="BIZ44" s="166"/>
      <c r="BJA44" s="166"/>
      <c r="BJB44" s="166"/>
      <c r="BJC44" s="166"/>
      <c r="BJD44" s="166"/>
      <c r="BJE44" s="166"/>
      <c r="BJF44" s="166"/>
      <c r="BJG44" s="166"/>
      <c r="BJH44" s="166"/>
      <c r="BJI44" s="166"/>
      <c r="BJJ44" s="166"/>
      <c r="BJK44" s="166"/>
      <c r="BJL44" s="166"/>
      <c r="BJM44" s="166"/>
      <c r="BJN44" s="166"/>
      <c r="BJO44" s="166"/>
      <c r="BJP44" s="166"/>
      <c r="BJQ44" s="166"/>
      <c r="BJR44" s="166"/>
      <c r="BJS44" s="166"/>
      <c r="BJT44" s="166"/>
      <c r="BJU44" s="166"/>
      <c r="BJV44" s="166"/>
      <c r="BJW44" s="166"/>
      <c r="BJX44" s="166"/>
      <c r="BJY44" s="166"/>
      <c r="BJZ44" s="166"/>
      <c r="BKA44" s="166"/>
      <c r="BKB44" s="166"/>
      <c r="BKC44" s="166"/>
      <c r="BKD44" s="166"/>
      <c r="BKE44" s="166"/>
      <c r="BKF44" s="166"/>
      <c r="BKG44" s="166"/>
      <c r="BKH44" s="166"/>
      <c r="BKI44" s="166"/>
      <c r="BKJ44" s="166"/>
      <c r="BKK44" s="166"/>
      <c r="BKL44" s="166"/>
      <c r="BKM44" s="166"/>
      <c r="BKN44" s="166"/>
      <c r="BKO44" s="166"/>
      <c r="BKP44" s="166"/>
      <c r="BKQ44" s="166"/>
      <c r="BKR44" s="166"/>
      <c r="BKS44" s="166"/>
      <c r="BKT44" s="166"/>
      <c r="BKU44" s="166"/>
      <c r="BKV44" s="166"/>
      <c r="BKW44" s="166"/>
      <c r="BKX44" s="166"/>
      <c r="BKY44" s="166"/>
      <c r="BKZ44" s="166"/>
      <c r="BLA44" s="166"/>
      <c r="BLB44" s="166"/>
      <c r="BLC44" s="166"/>
      <c r="BLD44" s="166"/>
      <c r="BLE44" s="166"/>
      <c r="BLF44" s="166"/>
      <c r="BLG44" s="166"/>
      <c r="BLH44" s="166"/>
      <c r="BLI44" s="166"/>
      <c r="BLJ44" s="166"/>
      <c r="BLK44" s="166"/>
      <c r="BLL44" s="166"/>
      <c r="BLM44" s="166"/>
      <c r="BLN44" s="166"/>
      <c r="BLO44" s="166"/>
      <c r="BLP44" s="166"/>
      <c r="BLQ44" s="166"/>
      <c r="BLR44" s="166"/>
      <c r="BLS44" s="166"/>
      <c r="BLT44" s="166"/>
      <c r="BLU44" s="166"/>
      <c r="BLV44" s="166"/>
      <c r="BLW44" s="166"/>
      <c r="BLX44" s="166"/>
      <c r="BLY44" s="166"/>
      <c r="BLZ44" s="166"/>
      <c r="BMA44" s="166"/>
      <c r="BMB44" s="166"/>
      <c r="BMC44" s="166"/>
      <c r="BMD44" s="166"/>
      <c r="BME44" s="166"/>
      <c r="BMF44" s="166"/>
      <c r="BMG44" s="166"/>
      <c r="BMH44" s="166"/>
      <c r="BMI44" s="166"/>
      <c r="BMJ44" s="166"/>
      <c r="BMK44" s="166"/>
      <c r="BML44" s="166"/>
      <c r="BMM44" s="166"/>
      <c r="BMN44" s="166"/>
      <c r="BMO44" s="166"/>
      <c r="BMP44" s="166"/>
      <c r="BMQ44" s="166"/>
      <c r="BMR44" s="166"/>
      <c r="BMS44" s="166"/>
      <c r="BMT44" s="166"/>
      <c r="BMU44" s="166"/>
      <c r="BMV44" s="166"/>
      <c r="BMW44" s="166"/>
      <c r="BMX44" s="166"/>
      <c r="BMY44" s="166"/>
      <c r="BMZ44" s="166"/>
      <c r="BNA44" s="166"/>
      <c r="BNB44" s="166"/>
      <c r="BNC44" s="166"/>
      <c r="BND44" s="166"/>
      <c r="BNE44" s="166"/>
      <c r="BNF44" s="166"/>
      <c r="BNG44" s="166"/>
      <c r="BNH44" s="166"/>
      <c r="BNI44" s="166"/>
      <c r="BNJ44" s="166"/>
      <c r="BNK44" s="166"/>
      <c r="BNL44" s="166"/>
      <c r="BNM44" s="166"/>
      <c r="BNN44" s="166"/>
      <c r="BNO44" s="166"/>
      <c r="BNP44" s="166"/>
      <c r="BNQ44" s="166"/>
      <c r="BNR44" s="166"/>
      <c r="BNS44" s="166"/>
      <c r="BNT44" s="166"/>
      <c r="BNU44" s="166"/>
      <c r="BNV44" s="166"/>
      <c r="BNW44" s="166"/>
      <c r="BNX44" s="166"/>
      <c r="BNY44" s="166"/>
      <c r="BNZ44" s="166"/>
      <c r="BOA44" s="166"/>
      <c r="BOB44" s="166"/>
      <c r="BOC44" s="166"/>
      <c r="BOD44" s="166"/>
      <c r="BOE44" s="166"/>
      <c r="BOF44" s="166"/>
      <c r="BOG44" s="166"/>
      <c r="BOH44" s="166"/>
      <c r="BOI44" s="166"/>
      <c r="BOJ44" s="166"/>
      <c r="BOK44" s="166"/>
      <c r="BOL44" s="166"/>
      <c r="BOM44" s="166"/>
      <c r="BON44" s="166"/>
      <c r="BOO44" s="166"/>
      <c r="BOP44" s="166"/>
      <c r="BOQ44" s="166"/>
      <c r="BOR44" s="166"/>
      <c r="BOS44" s="166"/>
      <c r="BOT44" s="166"/>
      <c r="BOU44" s="166"/>
      <c r="BOV44" s="166"/>
      <c r="BOW44" s="166"/>
      <c r="BOX44" s="166"/>
      <c r="BOY44" s="166"/>
      <c r="BOZ44" s="166"/>
      <c r="BPA44" s="166"/>
      <c r="BPB44" s="166"/>
      <c r="BPC44" s="166"/>
      <c r="BPD44" s="166"/>
      <c r="BPE44" s="166"/>
      <c r="BPF44" s="166"/>
      <c r="BPG44" s="166"/>
      <c r="BPH44" s="166"/>
      <c r="BPI44" s="166"/>
      <c r="BPJ44" s="166"/>
      <c r="BPK44" s="166"/>
      <c r="BPL44" s="166"/>
      <c r="BPM44" s="166"/>
      <c r="BPN44" s="166"/>
      <c r="BPO44" s="166"/>
      <c r="BPP44" s="166"/>
      <c r="BPQ44" s="166"/>
      <c r="BPR44" s="166"/>
      <c r="BPS44" s="166"/>
      <c r="BPT44" s="166"/>
      <c r="BPU44" s="166"/>
      <c r="BPV44" s="166"/>
      <c r="BPW44" s="166"/>
      <c r="BPX44" s="166"/>
      <c r="BPY44" s="166"/>
      <c r="BPZ44" s="166"/>
      <c r="BQA44" s="166"/>
      <c r="BQB44" s="166"/>
      <c r="BQC44" s="166"/>
      <c r="BQD44" s="166"/>
      <c r="BQE44" s="166"/>
      <c r="BQF44" s="166"/>
      <c r="BQG44" s="166"/>
      <c r="BQH44" s="166"/>
      <c r="BQI44" s="166"/>
      <c r="BQJ44" s="166"/>
      <c r="BQK44" s="166"/>
      <c r="BQL44" s="166"/>
      <c r="BQM44" s="166"/>
      <c r="BQN44" s="166"/>
      <c r="BQO44" s="166"/>
      <c r="BQP44" s="166"/>
      <c r="BQQ44" s="166"/>
      <c r="BQR44" s="166"/>
      <c r="BQS44" s="166"/>
      <c r="BQT44" s="166"/>
      <c r="BQU44" s="166"/>
      <c r="BQV44" s="166"/>
      <c r="BQW44" s="166"/>
      <c r="BQX44" s="166"/>
      <c r="BQY44" s="166"/>
      <c r="BQZ44" s="166"/>
      <c r="BRA44" s="166"/>
      <c r="BRB44" s="166"/>
      <c r="BRC44" s="166"/>
      <c r="BRD44" s="166"/>
      <c r="BRE44" s="166"/>
      <c r="BRF44" s="166"/>
      <c r="BRG44" s="166"/>
      <c r="BRH44" s="166"/>
      <c r="BRI44" s="166"/>
      <c r="BRJ44" s="166"/>
      <c r="BRK44" s="166"/>
      <c r="BRL44" s="166"/>
      <c r="BRM44" s="166"/>
      <c r="BRN44" s="166"/>
      <c r="BRO44" s="166"/>
      <c r="BRP44" s="166"/>
      <c r="BRQ44" s="166"/>
      <c r="BRR44" s="166"/>
      <c r="BRS44" s="166"/>
      <c r="BRT44" s="166"/>
      <c r="BRU44" s="166"/>
      <c r="BRV44" s="166"/>
      <c r="BRW44" s="166"/>
      <c r="BRX44" s="166"/>
      <c r="BRY44" s="166"/>
      <c r="BRZ44" s="166"/>
      <c r="BSA44" s="166"/>
      <c r="BSB44" s="166"/>
      <c r="BSC44" s="166"/>
      <c r="BSD44" s="166"/>
      <c r="BSE44" s="166"/>
      <c r="BSF44" s="166"/>
      <c r="BSG44" s="166"/>
      <c r="BSH44" s="166"/>
      <c r="BSI44" s="166"/>
      <c r="BSJ44" s="166"/>
      <c r="BSK44" s="166"/>
      <c r="BSL44" s="166"/>
      <c r="BSM44" s="166"/>
      <c r="BSN44" s="166"/>
      <c r="BSO44" s="166"/>
      <c r="BSP44" s="166"/>
      <c r="BSQ44" s="166"/>
      <c r="BSR44" s="166"/>
      <c r="BSS44" s="166"/>
      <c r="BST44" s="166"/>
      <c r="BSU44" s="166"/>
      <c r="BSV44" s="166"/>
      <c r="BSW44" s="166"/>
      <c r="BSX44" s="166"/>
      <c r="BSY44" s="166"/>
      <c r="BSZ44" s="166"/>
      <c r="BTA44" s="166"/>
      <c r="BTB44" s="166"/>
      <c r="BTC44" s="166"/>
      <c r="BTD44" s="166"/>
      <c r="BTE44" s="166"/>
      <c r="BTF44" s="166"/>
      <c r="BTG44" s="166"/>
      <c r="BTH44" s="166"/>
      <c r="BTI44" s="166"/>
      <c r="BTJ44" s="166"/>
      <c r="BTK44" s="166"/>
      <c r="BTL44" s="166"/>
      <c r="BTM44" s="166"/>
      <c r="BTN44" s="166"/>
      <c r="BTO44" s="166"/>
      <c r="BTP44" s="166"/>
      <c r="BTQ44" s="166"/>
      <c r="BTR44" s="166"/>
      <c r="BTS44" s="166"/>
      <c r="BTT44" s="166"/>
      <c r="BTU44" s="166"/>
      <c r="BTV44" s="166"/>
      <c r="BTW44" s="166"/>
      <c r="BTX44" s="166"/>
      <c r="BTY44" s="166"/>
      <c r="BTZ44" s="166"/>
      <c r="BUA44" s="166"/>
      <c r="BUB44" s="166"/>
      <c r="BUC44" s="166"/>
      <c r="BUD44" s="166"/>
      <c r="BUE44" s="166"/>
      <c r="BUF44" s="166"/>
      <c r="BUG44" s="166"/>
      <c r="BUH44" s="166"/>
      <c r="BUI44" s="166"/>
      <c r="BUJ44" s="166"/>
      <c r="BUK44" s="166"/>
      <c r="BUL44" s="166"/>
      <c r="BUM44" s="166"/>
      <c r="BUN44" s="166"/>
      <c r="BUO44" s="166"/>
      <c r="BUP44" s="166"/>
      <c r="BUQ44" s="166"/>
      <c r="BUR44" s="166"/>
      <c r="BUS44" s="166"/>
      <c r="BUT44" s="166"/>
      <c r="BUU44" s="166"/>
      <c r="BUV44" s="166"/>
      <c r="BUW44" s="166"/>
      <c r="BUX44" s="166"/>
      <c r="BUY44" s="166"/>
      <c r="BUZ44" s="166"/>
      <c r="BVA44" s="166"/>
      <c r="BVB44" s="166"/>
      <c r="BVC44" s="166"/>
      <c r="BVD44" s="166"/>
      <c r="BVE44" s="166"/>
      <c r="BVF44" s="166"/>
      <c r="BVG44" s="166"/>
      <c r="BVH44" s="166"/>
      <c r="BVI44" s="166"/>
      <c r="BVJ44" s="166"/>
      <c r="BVK44" s="166"/>
      <c r="BVL44" s="166"/>
      <c r="BVM44" s="166"/>
      <c r="BVN44" s="166"/>
      <c r="BVO44" s="166"/>
      <c r="BVP44" s="166"/>
      <c r="BVQ44" s="166"/>
      <c r="BVR44" s="166"/>
      <c r="BVS44" s="166"/>
      <c r="BVT44" s="166"/>
      <c r="BVU44" s="166"/>
      <c r="BVV44" s="166"/>
      <c r="BVW44" s="166"/>
      <c r="BVX44" s="166"/>
      <c r="BVY44" s="166"/>
      <c r="BVZ44" s="166"/>
      <c r="BWA44" s="166"/>
      <c r="BWB44" s="166"/>
      <c r="BWC44" s="166"/>
      <c r="BWD44" s="166"/>
      <c r="BWE44" s="166"/>
      <c r="BWF44" s="166"/>
      <c r="BWG44" s="166"/>
      <c r="BWH44" s="166"/>
      <c r="BWI44" s="166"/>
      <c r="BWJ44" s="166"/>
      <c r="BWK44" s="166"/>
      <c r="BWL44" s="166"/>
      <c r="BWM44" s="166"/>
      <c r="BWN44" s="166"/>
      <c r="BWO44" s="166"/>
      <c r="BWP44" s="166"/>
      <c r="BWQ44" s="166"/>
      <c r="BWR44" s="166"/>
      <c r="BWS44" s="166"/>
      <c r="BWT44" s="166"/>
      <c r="BWU44" s="166"/>
      <c r="BWV44" s="166"/>
      <c r="BWW44" s="166"/>
      <c r="BWX44" s="166"/>
      <c r="BWY44" s="166"/>
      <c r="BWZ44" s="166"/>
      <c r="BXA44" s="166"/>
      <c r="BXB44" s="166"/>
      <c r="BXC44" s="166"/>
      <c r="BXD44" s="166"/>
      <c r="BXE44" s="166"/>
      <c r="BXF44" s="166"/>
      <c r="BXG44" s="166"/>
      <c r="BXH44" s="166"/>
      <c r="BXI44" s="166"/>
      <c r="BXJ44" s="166"/>
      <c r="BXK44" s="166"/>
      <c r="BXL44" s="166"/>
      <c r="BXM44" s="166"/>
      <c r="BXN44" s="166"/>
      <c r="BXO44" s="166"/>
      <c r="BXP44" s="166"/>
      <c r="BXQ44" s="166"/>
      <c r="BXR44" s="166"/>
      <c r="BXS44" s="166"/>
      <c r="BXT44" s="166"/>
      <c r="BXU44" s="166"/>
      <c r="BXV44" s="166"/>
      <c r="BXW44" s="166"/>
      <c r="BXX44" s="166"/>
      <c r="BXY44" s="166"/>
      <c r="BXZ44" s="166"/>
      <c r="BYA44" s="166"/>
      <c r="BYB44" s="166"/>
      <c r="BYC44" s="166"/>
      <c r="BYD44" s="166"/>
      <c r="BYE44" s="166"/>
      <c r="BYF44" s="166"/>
      <c r="BYG44" s="166"/>
      <c r="BYH44" s="166"/>
      <c r="BYI44" s="166"/>
      <c r="BYJ44" s="166"/>
      <c r="BYK44" s="166"/>
      <c r="BYL44" s="166"/>
      <c r="BYM44" s="166"/>
      <c r="BYN44" s="166"/>
      <c r="BYO44" s="166"/>
      <c r="BYP44" s="166"/>
      <c r="BYQ44" s="166"/>
      <c r="BYR44" s="166"/>
      <c r="BYS44" s="166"/>
      <c r="BYT44" s="166"/>
      <c r="BYU44" s="166"/>
      <c r="BYV44" s="166"/>
      <c r="BYW44" s="166"/>
      <c r="BYX44" s="166"/>
      <c r="BYY44" s="166"/>
      <c r="BYZ44" s="166"/>
      <c r="BZA44" s="166"/>
      <c r="BZB44" s="166"/>
      <c r="BZC44" s="166"/>
      <c r="BZD44" s="166"/>
      <c r="BZE44" s="166"/>
      <c r="BZF44" s="166"/>
      <c r="BZG44" s="166"/>
      <c r="BZH44" s="166"/>
      <c r="BZI44" s="166"/>
      <c r="BZJ44" s="166"/>
      <c r="BZK44" s="166"/>
      <c r="BZL44" s="166"/>
      <c r="BZM44" s="166"/>
      <c r="BZN44" s="166"/>
      <c r="BZO44" s="166"/>
      <c r="BZP44" s="166"/>
      <c r="BZQ44" s="166"/>
      <c r="BZR44" s="166"/>
      <c r="BZS44" s="166"/>
      <c r="BZT44" s="166"/>
      <c r="BZU44" s="166"/>
      <c r="BZV44" s="166"/>
      <c r="BZW44" s="166"/>
      <c r="BZX44" s="166"/>
      <c r="BZY44" s="166"/>
      <c r="BZZ44" s="166"/>
      <c r="CAA44" s="166"/>
      <c r="CAB44" s="166"/>
      <c r="CAC44" s="166"/>
      <c r="CAD44" s="166"/>
      <c r="CAE44" s="166"/>
      <c r="CAF44" s="166"/>
      <c r="CAG44" s="166"/>
      <c r="CAH44" s="166"/>
      <c r="CAI44" s="166"/>
      <c r="CAJ44" s="166"/>
      <c r="CAK44" s="166"/>
      <c r="CAL44" s="166"/>
      <c r="CAM44" s="166"/>
      <c r="CAN44" s="166"/>
      <c r="CAO44" s="166"/>
      <c r="CAP44" s="166"/>
      <c r="CAQ44" s="166"/>
      <c r="CAR44" s="166"/>
      <c r="CAS44" s="166"/>
      <c r="CAT44" s="166"/>
      <c r="CAU44" s="166"/>
      <c r="CAV44" s="166"/>
      <c r="CAW44" s="166"/>
      <c r="CAX44" s="166"/>
      <c r="CAY44" s="166"/>
      <c r="CAZ44" s="166"/>
      <c r="CBA44" s="166"/>
      <c r="CBB44" s="166"/>
      <c r="CBC44" s="166"/>
      <c r="CBD44" s="166"/>
      <c r="CBE44" s="166"/>
      <c r="CBF44" s="166"/>
      <c r="CBG44" s="166"/>
      <c r="CBH44" s="166"/>
      <c r="CBI44" s="166"/>
      <c r="CBJ44" s="166"/>
      <c r="CBK44" s="166"/>
      <c r="CBL44" s="166"/>
      <c r="CBM44" s="166"/>
      <c r="CBN44" s="166"/>
      <c r="CBO44" s="166"/>
      <c r="CBP44" s="166"/>
      <c r="CBQ44" s="166"/>
      <c r="CBR44" s="166"/>
      <c r="CBS44" s="166"/>
      <c r="CBT44" s="166"/>
      <c r="CBU44" s="166"/>
      <c r="CBV44" s="166"/>
      <c r="CBW44" s="166"/>
      <c r="CBX44" s="166"/>
      <c r="CBY44" s="166"/>
      <c r="CBZ44" s="166"/>
      <c r="CCA44" s="166"/>
      <c r="CCB44" s="166"/>
      <c r="CCC44" s="166"/>
      <c r="CCD44" s="166"/>
      <c r="CCE44" s="166"/>
      <c r="CCF44" s="166"/>
      <c r="CCG44" s="166"/>
      <c r="CCH44" s="166"/>
      <c r="CCI44" s="166"/>
      <c r="CCJ44" s="166"/>
      <c r="CCK44" s="166"/>
      <c r="CCL44" s="166"/>
      <c r="CCM44" s="166"/>
      <c r="CCN44" s="166"/>
      <c r="CCO44" s="166"/>
      <c r="CCP44" s="166"/>
      <c r="CCQ44" s="166"/>
      <c r="CCR44" s="166"/>
      <c r="CCS44" s="166"/>
      <c r="CCT44" s="166"/>
      <c r="CCU44" s="166"/>
      <c r="CCV44" s="166"/>
      <c r="CCW44" s="166"/>
      <c r="CCX44" s="166"/>
      <c r="CCY44" s="166"/>
      <c r="CCZ44" s="166"/>
      <c r="CDA44" s="166"/>
      <c r="CDB44" s="166"/>
      <c r="CDC44" s="166"/>
      <c r="CDD44" s="166"/>
      <c r="CDE44" s="166"/>
      <c r="CDF44" s="166"/>
      <c r="CDG44" s="166"/>
      <c r="CDH44" s="166"/>
      <c r="CDI44" s="166"/>
      <c r="CDJ44" s="166"/>
      <c r="CDK44" s="166"/>
      <c r="CDL44" s="166"/>
      <c r="CDM44" s="166"/>
      <c r="CDN44" s="166"/>
      <c r="CDO44" s="166"/>
      <c r="CDP44" s="166"/>
      <c r="CDQ44" s="166"/>
      <c r="CDR44" s="166"/>
      <c r="CDS44" s="166"/>
      <c r="CDT44" s="166"/>
      <c r="CDU44" s="166"/>
      <c r="CDV44" s="166"/>
      <c r="CDW44" s="166"/>
      <c r="CDX44" s="166"/>
      <c r="CDY44" s="166"/>
      <c r="CDZ44" s="166"/>
      <c r="CEA44" s="166"/>
      <c r="CEB44" s="166"/>
      <c r="CEC44" s="166"/>
      <c r="CED44" s="166"/>
      <c r="CEE44" s="166"/>
      <c r="CEF44" s="166"/>
      <c r="CEG44" s="166"/>
      <c r="CEH44" s="166"/>
      <c r="CEI44" s="166"/>
      <c r="CEJ44" s="166"/>
      <c r="CEK44" s="166"/>
      <c r="CEL44" s="166"/>
      <c r="CEM44" s="166"/>
      <c r="CEN44" s="166"/>
      <c r="CEO44" s="166"/>
      <c r="CEP44" s="166"/>
      <c r="CEQ44" s="166"/>
      <c r="CER44" s="166"/>
      <c r="CES44" s="166"/>
      <c r="CET44" s="166"/>
      <c r="CEU44" s="166"/>
      <c r="CEV44" s="166"/>
      <c r="CEW44" s="166"/>
      <c r="CEX44" s="166"/>
      <c r="CEY44" s="166"/>
      <c r="CEZ44" s="166"/>
      <c r="CFA44" s="166"/>
      <c r="CFB44" s="166"/>
      <c r="CFC44" s="166"/>
      <c r="CFD44" s="166"/>
      <c r="CFE44" s="166"/>
      <c r="CFF44" s="166"/>
      <c r="CFG44" s="166"/>
      <c r="CFH44" s="166"/>
      <c r="CFI44" s="166"/>
      <c r="CFJ44" s="166"/>
      <c r="CFK44" s="166"/>
      <c r="CFL44" s="166"/>
      <c r="CFM44" s="166"/>
      <c r="CFN44" s="166"/>
      <c r="CFO44" s="166"/>
      <c r="CFP44" s="166"/>
      <c r="CFQ44" s="166"/>
      <c r="CFR44" s="166"/>
      <c r="CFS44" s="166"/>
      <c r="CFT44" s="166"/>
      <c r="CFU44" s="166"/>
      <c r="CFV44" s="166"/>
      <c r="CFW44" s="166"/>
      <c r="CFX44" s="166"/>
      <c r="CFY44" s="166"/>
      <c r="CFZ44" s="166"/>
      <c r="CGA44" s="166"/>
      <c r="CGB44" s="166"/>
      <c r="CGC44" s="166"/>
      <c r="CGD44" s="166"/>
      <c r="CGE44" s="166"/>
      <c r="CGF44" s="166"/>
      <c r="CGG44" s="166"/>
      <c r="CGH44" s="166"/>
      <c r="CGI44" s="166"/>
      <c r="CGJ44" s="166"/>
      <c r="CGK44" s="166"/>
      <c r="CGL44" s="166"/>
      <c r="CGM44" s="166"/>
      <c r="CGN44" s="166"/>
      <c r="CGO44" s="166"/>
      <c r="CGP44" s="166"/>
      <c r="CGQ44" s="166"/>
      <c r="CGR44" s="166"/>
      <c r="CGS44" s="166"/>
      <c r="CGT44" s="166"/>
      <c r="CGU44" s="166"/>
      <c r="CGV44" s="166"/>
      <c r="CGW44" s="166"/>
      <c r="CGX44" s="166"/>
      <c r="CGY44" s="166"/>
      <c r="CGZ44" s="166"/>
      <c r="CHA44" s="166"/>
      <c r="CHB44" s="166"/>
      <c r="CHC44" s="166"/>
      <c r="CHD44" s="166"/>
      <c r="CHE44" s="166"/>
      <c r="CHF44" s="166"/>
      <c r="CHG44" s="166"/>
      <c r="CHH44" s="166"/>
      <c r="CHI44" s="166"/>
      <c r="CHJ44" s="166"/>
      <c r="CHK44" s="166"/>
      <c r="CHL44" s="166"/>
      <c r="CHM44" s="166"/>
      <c r="CHN44" s="166"/>
      <c r="CHO44" s="166"/>
      <c r="CHP44" s="166"/>
      <c r="CHQ44" s="166"/>
      <c r="CHR44" s="166"/>
      <c r="CHS44" s="166"/>
      <c r="CHT44" s="166"/>
      <c r="CHU44" s="166"/>
      <c r="CHV44" s="166"/>
      <c r="CHW44" s="166"/>
      <c r="CHX44" s="166"/>
      <c r="CHY44" s="166"/>
      <c r="CHZ44" s="166"/>
      <c r="CIA44" s="166"/>
      <c r="CIB44" s="166"/>
      <c r="CIC44" s="166"/>
      <c r="CID44" s="166"/>
      <c r="CIE44" s="166"/>
      <c r="CIF44" s="166"/>
      <c r="CIG44" s="166"/>
      <c r="CIH44" s="166"/>
      <c r="CII44" s="166"/>
      <c r="CIJ44" s="166"/>
      <c r="CIK44" s="166"/>
      <c r="CIL44" s="166"/>
      <c r="CIM44" s="166"/>
      <c r="CIN44" s="166"/>
      <c r="CIO44" s="166"/>
      <c r="CIP44" s="166"/>
      <c r="CIQ44" s="166"/>
      <c r="CIR44" s="166"/>
      <c r="CIS44" s="166"/>
      <c r="CIT44" s="166"/>
      <c r="CIU44" s="166"/>
      <c r="CIV44" s="166"/>
      <c r="CIW44" s="166"/>
      <c r="CIX44" s="166"/>
      <c r="CIY44" s="166"/>
      <c r="CIZ44" s="166"/>
      <c r="CJA44" s="166"/>
      <c r="CJB44" s="166"/>
      <c r="CJC44" s="166"/>
      <c r="CJD44" s="166"/>
      <c r="CJE44" s="166"/>
      <c r="CJF44" s="166"/>
      <c r="CJG44" s="166"/>
      <c r="CJH44" s="166"/>
      <c r="CJI44" s="166"/>
      <c r="CJJ44" s="166"/>
      <c r="CJK44" s="166"/>
      <c r="CJL44" s="166"/>
      <c r="CJM44" s="166"/>
      <c r="CJN44" s="166"/>
      <c r="CJO44" s="166"/>
      <c r="CJP44" s="166"/>
      <c r="CJQ44" s="166"/>
      <c r="CJR44" s="166"/>
      <c r="CJS44" s="166"/>
      <c r="CJT44" s="166"/>
      <c r="CJU44" s="166"/>
      <c r="CJV44" s="166"/>
      <c r="CJW44" s="166"/>
      <c r="CJX44" s="166"/>
      <c r="CJY44" s="166"/>
      <c r="CJZ44" s="166"/>
      <c r="CKA44" s="166"/>
      <c r="CKB44" s="166"/>
      <c r="CKC44" s="166"/>
      <c r="CKD44" s="166"/>
      <c r="CKE44" s="166"/>
      <c r="CKF44" s="166"/>
      <c r="CKG44" s="166"/>
      <c r="CKH44" s="166"/>
      <c r="CKI44" s="166"/>
      <c r="CKJ44" s="166"/>
      <c r="CKK44" s="166"/>
      <c r="CKL44" s="166"/>
      <c r="CKM44" s="166"/>
      <c r="CKN44" s="166"/>
      <c r="CKO44" s="166"/>
      <c r="CKP44" s="166"/>
      <c r="CKQ44" s="166"/>
      <c r="CKR44" s="166"/>
      <c r="CKS44" s="166"/>
      <c r="CKT44" s="166"/>
      <c r="CKU44" s="166"/>
      <c r="CKV44" s="166"/>
      <c r="CKW44" s="166"/>
      <c r="CKX44" s="166"/>
      <c r="CKY44" s="166"/>
      <c r="CKZ44" s="166"/>
      <c r="CLA44" s="166"/>
      <c r="CLB44" s="166"/>
      <c r="CLC44" s="166"/>
      <c r="CLD44" s="166"/>
      <c r="CLE44" s="166"/>
      <c r="CLF44" s="166"/>
      <c r="CLG44" s="166"/>
      <c r="CLH44" s="166"/>
      <c r="CLI44" s="166"/>
      <c r="CLJ44" s="166"/>
      <c r="CLK44" s="166"/>
      <c r="CLL44" s="166"/>
      <c r="CLM44" s="166"/>
      <c r="CLN44" s="166"/>
      <c r="CLO44" s="166"/>
      <c r="CLP44" s="166"/>
      <c r="CLQ44" s="166"/>
      <c r="CLR44" s="166"/>
      <c r="CLS44" s="166"/>
      <c r="CLT44" s="166"/>
      <c r="CLU44" s="166"/>
      <c r="CLV44" s="166"/>
      <c r="CLW44" s="166"/>
      <c r="CLX44" s="166"/>
      <c r="CLY44" s="166"/>
      <c r="CLZ44" s="166"/>
      <c r="CMA44" s="166"/>
      <c r="CMB44" s="166"/>
      <c r="CMC44" s="166"/>
      <c r="CMD44" s="166"/>
      <c r="CME44" s="166"/>
      <c r="CMF44" s="166"/>
      <c r="CMG44" s="166"/>
      <c r="CMH44" s="166"/>
      <c r="CMI44" s="166"/>
      <c r="CMJ44" s="166"/>
      <c r="CMK44" s="166"/>
      <c r="CML44" s="166"/>
      <c r="CMM44" s="166"/>
      <c r="CMN44" s="166"/>
      <c r="CMO44" s="166"/>
      <c r="CMP44" s="166"/>
      <c r="CMQ44" s="166"/>
      <c r="CMR44" s="166"/>
      <c r="CMS44" s="166"/>
      <c r="CMT44" s="166"/>
      <c r="CMU44" s="166"/>
      <c r="CMV44" s="166"/>
      <c r="CMW44" s="166"/>
      <c r="CMX44" s="166"/>
      <c r="CMY44" s="166"/>
      <c r="CMZ44" s="166"/>
      <c r="CNA44" s="166"/>
      <c r="CNB44" s="166"/>
      <c r="CNC44" s="166"/>
      <c r="CND44" s="166"/>
      <c r="CNE44" s="166"/>
      <c r="CNF44" s="166"/>
      <c r="CNG44" s="166"/>
      <c r="CNH44" s="166"/>
      <c r="CNI44" s="166"/>
      <c r="CNJ44" s="166"/>
      <c r="CNK44" s="166"/>
      <c r="CNL44" s="166"/>
      <c r="CNM44" s="166"/>
      <c r="CNN44" s="166"/>
      <c r="CNO44" s="166"/>
      <c r="CNP44" s="166"/>
      <c r="CNQ44" s="166"/>
      <c r="CNR44" s="166"/>
      <c r="CNS44" s="166"/>
      <c r="CNT44" s="166"/>
      <c r="CNU44" s="166"/>
      <c r="CNV44" s="166"/>
      <c r="CNW44" s="166"/>
      <c r="CNX44" s="166"/>
      <c r="CNY44" s="166"/>
      <c r="CNZ44" s="166"/>
      <c r="COA44" s="166"/>
      <c r="COB44" s="166"/>
      <c r="COC44" s="166"/>
      <c r="COD44" s="166"/>
      <c r="COE44" s="166"/>
      <c r="COF44" s="166"/>
      <c r="COG44" s="166"/>
      <c r="COH44" s="166"/>
      <c r="COI44" s="166"/>
      <c r="COJ44" s="166"/>
      <c r="COK44" s="166"/>
      <c r="COL44" s="166"/>
      <c r="COM44" s="166"/>
      <c r="CON44" s="166"/>
      <c r="COO44" s="166"/>
      <c r="COP44" s="166"/>
      <c r="COQ44" s="166"/>
      <c r="COR44" s="166"/>
      <c r="COS44" s="166"/>
      <c r="COT44" s="166"/>
      <c r="COU44" s="166"/>
      <c r="COV44" s="166"/>
      <c r="COW44" s="166"/>
      <c r="COX44" s="166"/>
      <c r="COY44" s="166"/>
      <c r="COZ44" s="166"/>
      <c r="CPA44" s="166"/>
      <c r="CPB44" s="166"/>
      <c r="CPC44" s="166"/>
      <c r="CPD44" s="166"/>
      <c r="CPE44" s="166"/>
      <c r="CPF44" s="166"/>
      <c r="CPG44" s="166"/>
      <c r="CPH44" s="166"/>
      <c r="CPI44" s="166"/>
      <c r="CPJ44" s="166"/>
      <c r="CPK44" s="166"/>
      <c r="CPL44" s="166"/>
      <c r="CPM44" s="166"/>
      <c r="CPN44" s="166"/>
      <c r="CPO44" s="166"/>
      <c r="CPP44" s="166"/>
      <c r="CPQ44" s="166"/>
      <c r="CPR44" s="166"/>
      <c r="CPS44" s="166"/>
      <c r="CPT44" s="166"/>
      <c r="CPU44" s="166"/>
      <c r="CPV44" s="166"/>
      <c r="CPW44" s="166"/>
      <c r="CPX44" s="166"/>
      <c r="CPY44" s="166"/>
      <c r="CPZ44" s="166"/>
      <c r="CQA44" s="166"/>
      <c r="CQB44" s="166"/>
      <c r="CQC44" s="166"/>
      <c r="CQD44" s="166"/>
      <c r="CQE44" s="166"/>
      <c r="CQF44" s="166"/>
      <c r="CQG44" s="166"/>
      <c r="CQH44" s="166"/>
      <c r="CQI44" s="166"/>
      <c r="CQJ44" s="166"/>
      <c r="CQK44" s="166"/>
      <c r="CQL44" s="166"/>
      <c r="CQM44" s="166"/>
      <c r="CQN44" s="166"/>
      <c r="CQO44" s="166"/>
      <c r="CQP44" s="166"/>
      <c r="CQQ44" s="166"/>
      <c r="CQR44" s="166"/>
      <c r="CQS44" s="166"/>
      <c r="CQT44" s="166"/>
      <c r="CQU44" s="166"/>
      <c r="CQV44" s="166"/>
      <c r="CQW44" s="166"/>
      <c r="CQX44" s="166"/>
      <c r="CQY44" s="166"/>
      <c r="CQZ44" s="166"/>
      <c r="CRA44" s="166"/>
      <c r="CRB44" s="166"/>
      <c r="CRC44" s="166"/>
      <c r="CRD44" s="166"/>
      <c r="CRE44" s="166"/>
      <c r="CRF44" s="166"/>
      <c r="CRG44" s="166"/>
      <c r="CRH44" s="166"/>
      <c r="CRI44" s="166"/>
      <c r="CRJ44" s="166"/>
      <c r="CRK44" s="166"/>
      <c r="CRL44" s="166"/>
      <c r="CRM44" s="166"/>
      <c r="CRN44" s="166"/>
      <c r="CRO44" s="166"/>
      <c r="CRP44" s="166"/>
      <c r="CRQ44" s="166"/>
      <c r="CRR44" s="166"/>
      <c r="CRS44" s="166"/>
      <c r="CRT44" s="166"/>
      <c r="CRU44" s="166"/>
      <c r="CRV44" s="166"/>
      <c r="CRW44" s="166"/>
      <c r="CRX44" s="166"/>
      <c r="CRY44" s="166"/>
      <c r="CRZ44" s="166"/>
      <c r="CSA44" s="166"/>
      <c r="CSB44" s="166"/>
      <c r="CSC44" s="166"/>
      <c r="CSD44" s="166"/>
      <c r="CSE44" s="166"/>
      <c r="CSF44" s="166"/>
      <c r="CSG44" s="166"/>
      <c r="CSH44" s="166"/>
      <c r="CSI44" s="166"/>
      <c r="CSJ44" s="166"/>
      <c r="CSK44" s="166"/>
      <c r="CSL44" s="166"/>
      <c r="CSM44" s="166"/>
      <c r="CSN44" s="166"/>
      <c r="CSO44" s="166"/>
      <c r="CSP44" s="166"/>
      <c r="CSQ44" s="166"/>
      <c r="CSR44" s="166"/>
      <c r="CSS44" s="166"/>
      <c r="CST44" s="166"/>
      <c r="CSU44" s="166"/>
      <c r="CSV44" s="166"/>
      <c r="CSW44" s="166"/>
      <c r="CSX44" s="166"/>
      <c r="CSY44" s="166"/>
      <c r="CSZ44" s="166"/>
      <c r="CTA44" s="166"/>
      <c r="CTB44" s="166"/>
      <c r="CTC44" s="166"/>
      <c r="CTD44" s="166"/>
      <c r="CTE44" s="166"/>
      <c r="CTF44" s="166"/>
      <c r="CTG44" s="166"/>
      <c r="CTH44" s="166"/>
      <c r="CTI44" s="166"/>
      <c r="CTJ44" s="166"/>
      <c r="CTK44" s="166"/>
      <c r="CTL44" s="166"/>
      <c r="CTM44" s="166"/>
      <c r="CTN44" s="166"/>
      <c r="CTO44" s="166"/>
      <c r="CTP44" s="166"/>
      <c r="CTQ44" s="166"/>
      <c r="CTR44" s="166"/>
      <c r="CTS44" s="166"/>
      <c r="CTT44" s="166"/>
      <c r="CTU44" s="166"/>
      <c r="CTV44" s="166"/>
      <c r="CTW44" s="166"/>
      <c r="CTX44" s="166"/>
      <c r="CTY44" s="166"/>
      <c r="CTZ44" s="166"/>
      <c r="CUA44" s="166"/>
      <c r="CUB44" s="166"/>
      <c r="CUC44" s="166"/>
      <c r="CUD44" s="166"/>
      <c r="CUE44" s="166"/>
      <c r="CUF44" s="166"/>
      <c r="CUG44" s="166"/>
      <c r="CUH44" s="166"/>
      <c r="CUI44" s="166"/>
      <c r="CUJ44" s="166"/>
      <c r="CUK44" s="166"/>
      <c r="CUL44" s="166"/>
      <c r="CUM44" s="166"/>
      <c r="CUN44" s="166"/>
      <c r="CUO44" s="166"/>
      <c r="CUP44" s="166"/>
      <c r="CUQ44" s="166"/>
      <c r="CUR44" s="166"/>
      <c r="CUS44" s="166"/>
      <c r="CUT44" s="166"/>
      <c r="CUU44" s="166"/>
      <c r="CUV44" s="166"/>
      <c r="CUW44" s="166"/>
      <c r="CUX44" s="166"/>
      <c r="CUY44" s="166"/>
      <c r="CUZ44" s="166"/>
      <c r="CVA44" s="166"/>
      <c r="CVB44" s="166"/>
      <c r="CVC44" s="166"/>
      <c r="CVD44" s="166"/>
      <c r="CVE44" s="166"/>
      <c r="CVF44" s="166"/>
      <c r="CVG44" s="166"/>
      <c r="CVH44" s="166"/>
      <c r="CVI44" s="166"/>
      <c r="CVJ44" s="166"/>
      <c r="CVK44" s="166"/>
      <c r="CVL44" s="166"/>
      <c r="CVM44" s="166"/>
      <c r="CVN44" s="166"/>
      <c r="CVO44" s="166"/>
      <c r="CVP44" s="166"/>
      <c r="CVQ44" s="166"/>
      <c r="CVR44" s="166"/>
      <c r="CVS44" s="166"/>
      <c r="CVT44" s="166"/>
      <c r="CVU44" s="166"/>
      <c r="CVV44" s="166"/>
      <c r="CVW44" s="166"/>
      <c r="CVX44" s="166"/>
      <c r="CVY44" s="166"/>
      <c r="CVZ44" s="166"/>
      <c r="CWA44" s="166"/>
      <c r="CWB44" s="166"/>
      <c r="CWC44" s="166"/>
      <c r="CWD44" s="166"/>
      <c r="CWE44" s="166"/>
      <c r="CWF44" s="166"/>
      <c r="CWG44" s="166"/>
      <c r="CWH44" s="166"/>
      <c r="CWI44" s="166"/>
      <c r="CWJ44" s="166"/>
      <c r="CWK44" s="166"/>
      <c r="CWL44" s="166"/>
      <c r="CWM44" s="166"/>
      <c r="CWN44" s="166"/>
      <c r="CWO44" s="166"/>
      <c r="CWP44" s="166"/>
      <c r="CWQ44" s="166"/>
      <c r="CWR44" s="166"/>
      <c r="CWS44" s="166"/>
      <c r="CWT44" s="166"/>
      <c r="CWU44" s="166"/>
      <c r="CWV44" s="166"/>
      <c r="CWW44" s="166"/>
      <c r="CWX44" s="166"/>
      <c r="CWY44" s="166"/>
      <c r="CWZ44" s="166"/>
      <c r="CXA44" s="166"/>
      <c r="CXB44" s="166"/>
      <c r="CXC44" s="166"/>
      <c r="CXD44" s="166"/>
      <c r="CXE44" s="166"/>
      <c r="CXF44" s="166"/>
      <c r="CXG44" s="166"/>
      <c r="CXH44" s="166"/>
      <c r="CXI44" s="166"/>
      <c r="CXJ44" s="166"/>
      <c r="CXK44" s="166"/>
      <c r="CXL44" s="166"/>
      <c r="CXM44" s="166"/>
      <c r="CXN44" s="166"/>
      <c r="CXO44" s="166"/>
      <c r="CXP44" s="166"/>
      <c r="CXQ44" s="166"/>
      <c r="CXR44" s="166"/>
      <c r="CXS44" s="166"/>
      <c r="CXT44" s="166"/>
      <c r="CXU44" s="166"/>
      <c r="CXV44" s="166"/>
      <c r="CXW44" s="166"/>
      <c r="CXX44" s="166"/>
      <c r="CXY44" s="166"/>
      <c r="CXZ44" s="166"/>
      <c r="CYA44" s="166"/>
      <c r="CYB44" s="166"/>
      <c r="CYC44" s="166"/>
      <c r="CYD44" s="166"/>
      <c r="CYE44" s="166"/>
      <c r="CYF44" s="166"/>
      <c r="CYG44" s="166"/>
      <c r="CYH44" s="166"/>
      <c r="CYI44" s="166"/>
      <c r="CYJ44" s="166"/>
      <c r="CYK44" s="166"/>
      <c r="CYL44" s="166"/>
      <c r="CYM44" s="166"/>
      <c r="CYN44" s="166"/>
      <c r="CYO44" s="166"/>
      <c r="CYP44" s="166"/>
      <c r="CYQ44" s="166"/>
      <c r="CYR44" s="166"/>
      <c r="CYS44" s="166"/>
      <c r="CYT44" s="166"/>
      <c r="CYU44" s="166"/>
      <c r="CYV44" s="166"/>
      <c r="CYW44" s="166"/>
      <c r="CYX44" s="166"/>
      <c r="CYY44" s="166"/>
      <c r="CYZ44" s="166"/>
      <c r="CZA44" s="166"/>
      <c r="CZB44" s="166"/>
      <c r="CZC44" s="166"/>
      <c r="CZD44" s="166"/>
      <c r="CZE44" s="166"/>
      <c r="CZF44" s="166"/>
      <c r="CZG44" s="166"/>
      <c r="CZH44" s="166"/>
      <c r="CZI44" s="166"/>
      <c r="CZJ44" s="166"/>
      <c r="CZK44" s="166"/>
      <c r="CZL44" s="166"/>
      <c r="CZM44" s="166"/>
      <c r="CZN44" s="166"/>
      <c r="CZO44" s="166"/>
      <c r="CZP44" s="166"/>
      <c r="CZQ44" s="166"/>
      <c r="CZR44" s="166"/>
      <c r="CZS44" s="166"/>
      <c r="CZT44" s="166"/>
      <c r="CZU44" s="166"/>
      <c r="CZV44" s="166"/>
      <c r="CZW44" s="166"/>
      <c r="CZX44" s="166"/>
      <c r="CZY44" s="166"/>
      <c r="CZZ44" s="166"/>
      <c r="DAA44" s="166"/>
      <c r="DAB44" s="166"/>
      <c r="DAC44" s="166"/>
      <c r="DAD44" s="166"/>
      <c r="DAE44" s="166"/>
      <c r="DAF44" s="166"/>
      <c r="DAG44" s="166"/>
      <c r="DAH44" s="166"/>
      <c r="DAI44" s="166"/>
      <c r="DAJ44" s="166"/>
      <c r="DAK44" s="166"/>
      <c r="DAL44" s="166"/>
      <c r="DAM44" s="166"/>
      <c r="DAN44" s="166"/>
      <c r="DAO44" s="166"/>
      <c r="DAP44" s="166"/>
      <c r="DAQ44" s="166"/>
      <c r="DAR44" s="166"/>
      <c r="DAS44" s="166"/>
      <c r="DAT44" s="166"/>
      <c r="DAU44" s="166"/>
      <c r="DAV44" s="166"/>
      <c r="DAW44" s="166"/>
      <c r="DAX44" s="166"/>
      <c r="DAY44" s="166"/>
      <c r="DAZ44" s="166"/>
      <c r="DBA44" s="166"/>
      <c r="DBB44" s="166"/>
      <c r="DBC44" s="166"/>
      <c r="DBD44" s="166"/>
      <c r="DBE44" s="166"/>
      <c r="DBF44" s="166"/>
      <c r="DBG44" s="166"/>
      <c r="DBH44" s="166"/>
      <c r="DBI44" s="166"/>
      <c r="DBJ44" s="166"/>
      <c r="DBK44" s="166"/>
      <c r="DBL44" s="166"/>
      <c r="DBM44" s="166"/>
      <c r="DBN44" s="166"/>
      <c r="DBO44" s="166"/>
      <c r="DBP44" s="166"/>
      <c r="DBQ44" s="166"/>
      <c r="DBR44" s="166"/>
      <c r="DBS44" s="166"/>
      <c r="DBT44" s="166"/>
      <c r="DBU44" s="166"/>
      <c r="DBV44" s="166"/>
      <c r="DBW44" s="166"/>
      <c r="DBX44" s="166"/>
      <c r="DBY44" s="166"/>
      <c r="DBZ44" s="166"/>
      <c r="DCA44" s="166"/>
      <c r="DCB44" s="166"/>
      <c r="DCC44" s="166"/>
      <c r="DCD44" s="166"/>
      <c r="DCE44" s="166"/>
      <c r="DCF44" s="166"/>
      <c r="DCG44" s="166"/>
      <c r="DCH44" s="166"/>
      <c r="DCI44" s="166"/>
      <c r="DCJ44" s="166"/>
      <c r="DCK44" s="166"/>
      <c r="DCL44" s="166"/>
      <c r="DCM44" s="166"/>
      <c r="DCN44" s="166"/>
      <c r="DCO44" s="166"/>
      <c r="DCP44" s="166"/>
      <c r="DCQ44" s="166"/>
      <c r="DCR44" s="166"/>
      <c r="DCS44" s="166"/>
      <c r="DCT44" s="166"/>
      <c r="DCU44" s="166"/>
      <c r="DCV44" s="166"/>
      <c r="DCW44" s="166"/>
      <c r="DCX44" s="166"/>
      <c r="DCY44" s="166"/>
      <c r="DCZ44" s="166"/>
      <c r="DDA44" s="166"/>
      <c r="DDB44" s="166"/>
      <c r="DDC44" s="166"/>
      <c r="DDD44" s="166"/>
      <c r="DDE44" s="166"/>
      <c r="DDF44" s="166"/>
      <c r="DDG44" s="166"/>
      <c r="DDH44" s="166"/>
      <c r="DDI44" s="166"/>
      <c r="DDJ44" s="166"/>
      <c r="DDK44" s="166"/>
      <c r="DDL44" s="166"/>
      <c r="DDM44" s="166"/>
      <c r="DDN44" s="166"/>
      <c r="DDO44" s="166"/>
      <c r="DDP44" s="166"/>
      <c r="DDQ44" s="166"/>
      <c r="DDR44" s="166"/>
      <c r="DDS44" s="166"/>
      <c r="DDT44" s="166"/>
      <c r="DDU44" s="166"/>
      <c r="DDV44" s="166"/>
      <c r="DDW44" s="166"/>
      <c r="DDX44" s="166"/>
      <c r="DDY44" s="166"/>
      <c r="DDZ44" s="166"/>
      <c r="DEA44" s="166"/>
      <c r="DEB44" s="166"/>
      <c r="DEC44" s="166"/>
      <c r="DED44" s="166"/>
      <c r="DEE44" s="166"/>
      <c r="DEF44" s="166"/>
      <c r="DEG44" s="166"/>
      <c r="DEH44" s="166"/>
      <c r="DEI44" s="166"/>
      <c r="DEJ44" s="166"/>
      <c r="DEK44" s="166"/>
      <c r="DEL44" s="166"/>
      <c r="DEM44" s="166"/>
      <c r="DEN44" s="166"/>
      <c r="DEO44" s="166"/>
      <c r="DEP44" s="166"/>
      <c r="DEQ44" s="166"/>
      <c r="DER44" s="166"/>
      <c r="DES44" s="166"/>
      <c r="DET44" s="166"/>
      <c r="DEU44" s="166"/>
      <c r="DEV44" s="166"/>
      <c r="DEW44" s="166"/>
      <c r="DEX44" s="166"/>
      <c r="DEY44" s="166"/>
      <c r="DEZ44" s="166"/>
      <c r="DFA44" s="166"/>
      <c r="DFB44" s="166"/>
      <c r="DFC44" s="166"/>
      <c r="DFD44" s="166"/>
      <c r="DFE44" s="166"/>
      <c r="DFF44" s="166"/>
      <c r="DFG44" s="166"/>
      <c r="DFH44" s="166"/>
      <c r="DFI44" s="166"/>
      <c r="DFJ44" s="166"/>
      <c r="DFK44" s="166"/>
      <c r="DFL44" s="166"/>
      <c r="DFM44" s="166"/>
      <c r="DFN44" s="166"/>
      <c r="DFO44" s="166"/>
      <c r="DFP44" s="166"/>
      <c r="DFQ44" s="166"/>
      <c r="DFR44" s="166"/>
      <c r="DFS44" s="166"/>
      <c r="DFT44" s="166"/>
      <c r="DFU44" s="166"/>
      <c r="DFV44" s="166"/>
      <c r="DFW44" s="166"/>
      <c r="DFX44" s="166"/>
      <c r="DFY44" s="166"/>
      <c r="DFZ44" s="166"/>
      <c r="DGA44" s="166"/>
      <c r="DGB44" s="166"/>
      <c r="DGC44" s="166"/>
      <c r="DGD44" s="166"/>
      <c r="DGE44" s="166"/>
      <c r="DGF44" s="166"/>
      <c r="DGG44" s="166"/>
      <c r="DGH44" s="166"/>
      <c r="DGI44" s="166"/>
      <c r="DGJ44" s="166"/>
      <c r="DGK44" s="166"/>
      <c r="DGL44" s="166"/>
      <c r="DGM44" s="166"/>
      <c r="DGN44" s="166"/>
      <c r="DGO44" s="166"/>
      <c r="DGP44" s="166"/>
      <c r="DGQ44" s="166"/>
      <c r="DGR44" s="166"/>
      <c r="DGS44" s="166"/>
      <c r="DGT44" s="166"/>
      <c r="DGU44" s="166"/>
      <c r="DGV44" s="166"/>
      <c r="DGW44" s="166"/>
      <c r="DGX44" s="166"/>
      <c r="DGY44" s="166"/>
      <c r="DGZ44" s="166"/>
      <c r="DHA44" s="166"/>
      <c r="DHB44" s="166"/>
      <c r="DHC44" s="166"/>
      <c r="DHD44" s="166"/>
      <c r="DHE44" s="166"/>
      <c r="DHF44" s="166"/>
      <c r="DHG44" s="166"/>
      <c r="DHH44" s="166"/>
      <c r="DHI44" s="166"/>
      <c r="DHJ44" s="166"/>
      <c r="DHK44" s="166"/>
      <c r="DHL44" s="166"/>
      <c r="DHM44" s="166"/>
      <c r="DHN44" s="166"/>
      <c r="DHO44" s="166"/>
      <c r="DHP44" s="166"/>
      <c r="DHQ44" s="166"/>
      <c r="DHR44" s="166"/>
      <c r="DHS44" s="166"/>
      <c r="DHT44" s="166"/>
      <c r="DHU44" s="166"/>
      <c r="DHV44" s="166"/>
      <c r="DHW44" s="166"/>
      <c r="DHX44" s="166"/>
      <c r="DHY44" s="166"/>
      <c r="DHZ44" s="166"/>
      <c r="DIA44" s="166"/>
      <c r="DIB44" s="166"/>
      <c r="DIC44" s="166"/>
      <c r="DID44" s="166"/>
      <c r="DIE44" s="166"/>
      <c r="DIF44" s="166"/>
      <c r="DIG44" s="166"/>
      <c r="DIH44" s="166"/>
      <c r="DII44" s="166"/>
      <c r="DIJ44" s="166"/>
      <c r="DIK44" s="166"/>
      <c r="DIL44" s="166"/>
      <c r="DIM44" s="166"/>
      <c r="DIN44" s="166"/>
      <c r="DIO44" s="166"/>
      <c r="DIP44" s="166"/>
      <c r="DIQ44" s="166"/>
      <c r="DIR44" s="166"/>
      <c r="DIS44" s="166"/>
      <c r="DIT44" s="166"/>
      <c r="DIU44" s="166"/>
      <c r="DIV44" s="166"/>
      <c r="DIW44" s="166"/>
      <c r="DIX44" s="166"/>
      <c r="DIY44" s="166"/>
      <c r="DIZ44" s="166"/>
      <c r="DJA44" s="166"/>
      <c r="DJB44" s="166"/>
      <c r="DJC44" s="166"/>
      <c r="DJD44" s="166"/>
      <c r="DJE44" s="166"/>
      <c r="DJF44" s="166"/>
      <c r="DJG44" s="166"/>
      <c r="DJH44" s="166"/>
      <c r="DJI44" s="166"/>
      <c r="DJJ44" s="166"/>
      <c r="DJK44" s="166"/>
      <c r="DJL44" s="166"/>
      <c r="DJM44" s="166"/>
      <c r="DJN44" s="166"/>
      <c r="DJO44" s="166"/>
      <c r="DJP44" s="166"/>
      <c r="DJQ44" s="166"/>
      <c r="DJR44" s="166"/>
      <c r="DJS44" s="166"/>
      <c r="DJT44" s="166"/>
      <c r="DJU44" s="166"/>
      <c r="DJV44" s="166"/>
      <c r="DJW44" s="166"/>
      <c r="DJX44" s="166"/>
      <c r="DJY44" s="166"/>
      <c r="DJZ44" s="166"/>
      <c r="DKA44" s="166"/>
      <c r="DKB44" s="166"/>
      <c r="DKC44" s="166"/>
      <c r="DKD44" s="166"/>
      <c r="DKE44" s="166"/>
      <c r="DKF44" s="166"/>
      <c r="DKG44" s="166"/>
      <c r="DKH44" s="166"/>
      <c r="DKI44" s="166"/>
      <c r="DKJ44" s="166"/>
      <c r="DKK44" s="166"/>
      <c r="DKL44" s="166"/>
      <c r="DKM44" s="166"/>
      <c r="DKN44" s="166"/>
      <c r="DKO44" s="166"/>
      <c r="DKP44" s="166"/>
      <c r="DKQ44" s="166"/>
      <c r="DKR44" s="166"/>
      <c r="DKS44" s="166"/>
      <c r="DKT44" s="166"/>
      <c r="DKU44" s="166"/>
      <c r="DKV44" s="166"/>
      <c r="DKW44" s="166"/>
      <c r="DKX44" s="166"/>
      <c r="DKY44" s="166"/>
      <c r="DKZ44" s="166"/>
      <c r="DLA44" s="166"/>
      <c r="DLB44" s="166"/>
      <c r="DLC44" s="166"/>
      <c r="DLD44" s="166"/>
      <c r="DLE44" s="166"/>
      <c r="DLF44" s="166"/>
      <c r="DLG44" s="166"/>
      <c r="DLH44" s="166"/>
      <c r="DLI44" s="166"/>
      <c r="DLJ44" s="166"/>
      <c r="DLK44" s="166"/>
      <c r="DLL44" s="166"/>
      <c r="DLM44" s="166"/>
      <c r="DLN44" s="166"/>
      <c r="DLO44" s="166"/>
      <c r="DLP44" s="166"/>
      <c r="DLQ44" s="166"/>
      <c r="DLR44" s="166"/>
      <c r="DLS44" s="166"/>
      <c r="DLT44" s="166"/>
      <c r="DLU44" s="166"/>
      <c r="DLV44" s="166"/>
      <c r="DLW44" s="166"/>
      <c r="DLX44" s="166"/>
      <c r="DLY44" s="166"/>
      <c r="DLZ44" s="166"/>
      <c r="DMA44" s="166"/>
      <c r="DMB44" s="166"/>
      <c r="DMC44" s="166"/>
      <c r="DMD44" s="166"/>
      <c r="DME44" s="166"/>
      <c r="DMF44" s="166"/>
      <c r="DMG44" s="166"/>
      <c r="DMH44" s="166"/>
      <c r="DMI44" s="166"/>
      <c r="DMJ44" s="166"/>
      <c r="DMK44" s="166"/>
      <c r="DML44" s="166"/>
      <c r="DMM44" s="166"/>
      <c r="DMN44" s="166"/>
      <c r="DMO44" s="166"/>
      <c r="DMP44" s="166"/>
      <c r="DMQ44" s="166"/>
      <c r="DMR44" s="166"/>
      <c r="DMS44" s="166"/>
      <c r="DMT44" s="166"/>
      <c r="DMU44" s="166"/>
      <c r="DMV44" s="166"/>
      <c r="DMW44" s="166"/>
      <c r="DMX44" s="166"/>
      <c r="DMY44" s="166"/>
      <c r="DMZ44" s="166"/>
      <c r="DNA44" s="166"/>
      <c r="DNB44" s="166"/>
      <c r="DNC44" s="166"/>
      <c r="DND44" s="166"/>
      <c r="DNE44" s="166"/>
      <c r="DNF44" s="166"/>
      <c r="DNG44" s="166"/>
      <c r="DNH44" s="166"/>
      <c r="DNI44" s="166"/>
      <c r="DNJ44" s="166"/>
      <c r="DNK44" s="166"/>
      <c r="DNL44" s="166"/>
      <c r="DNM44" s="166"/>
      <c r="DNN44" s="166"/>
      <c r="DNO44" s="166"/>
      <c r="DNP44" s="166"/>
      <c r="DNQ44" s="166"/>
      <c r="DNR44" s="166"/>
      <c r="DNS44" s="166"/>
      <c r="DNT44" s="166"/>
      <c r="DNU44" s="166"/>
      <c r="DNV44" s="166"/>
      <c r="DNW44" s="166"/>
      <c r="DNX44" s="166"/>
      <c r="DNY44" s="166"/>
      <c r="DNZ44" s="166"/>
      <c r="DOA44" s="166"/>
      <c r="DOB44" s="166"/>
      <c r="DOC44" s="166"/>
      <c r="DOD44" s="166"/>
      <c r="DOE44" s="166"/>
      <c r="DOF44" s="166"/>
      <c r="DOG44" s="166"/>
      <c r="DOH44" s="166"/>
      <c r="DOI44" s="166"/>
      <c r="DOJ44" s="166"/>
      <c r="DOK44" s="166"/>
      <c r="DOL44" s="166"/>
      <c r="DOM44" s="166"/>
      <c r="DON44" s="166"/>
      <c r="DOO44" s="166"/>
      <c r="DOP44" s="166"/>
      <c r="DOQ44" s="166"/>
      <c r="DOR44" s="166"/>
      <c r="DOS44" s="166"/>
      <c r="DOT44" s="166"/>
      <c r="DOU44" s="166"/>
      <c r="DOV44" s="166"/>
      <c r="DOW44" s="166"/>
      <c r="DOX44" s="166"/>
      <c r="DOY44" s="166"/>
      <c r="DOZ44" s="166"/>
      <c r="DPA44" s="166"/>
      <c r="DPB44" s="166"/>
      <c r="DPC44" s="166"/>
      <c r="DPD44" s="166"/>
      <c r="DPE44" s="166"/>
      <c r="DPF44" s="166"/>
      <c r="DPG44" s="166"/>
      <c r="DPH44" s="166"/>
      <c r="DPI44" s="166"/>
      <c r="DPJ44" s="166"/>
      <c r="DPK44" s="166"/>
      <c r="DPL44" s="166"/>
      <c r="DPM44" s="166"/>
      <c r="DPN44" s="166"/>
      <c r="DPO44" s="166"/>
      <c r="DPP44" s="166"/>
      <c r="DPQ44" s="166"/>
      <c r="DPR44" s="166"/>
      <c r="DPS44" s="166"/>
      <c r="DPT44" s="166"/>
      <c r="DPU44" s="166"/>
      <c r="DPV44" s="166"/>
      <c r="DPW44" s="166"/>
      <c r="DPX44" s="166"/>
      <c r="DPY44" s="166"/>
      <c r="DPZ44" s="166"/>
      <c r="DQA44" s="166"/>
      <c r="DQB44" s="166"/>
      <c r="DQC44" s="166"/>
      <c r="DQD44" s="166"/>
      <c r="DQE44" s="166"/>
      <c r="DQF44" s="166"/>
      <c r="DQG44" s="166"/>
      <c r="DQH44" s="166"/>
      <c r="DQI44" s="166"/>
      <c r="DQJ44" s="166"/>
      <c r="DQK44" s="166"/>
      <c r="DQL44" s="166"/>
      <c r="DQM44" s="166"/>
      <c r="DQN44" s="166"/>
      <c r="DQO44" s="166"/>
      <c r="DQP44" s="166"/>
      <c r="DQQ44" s="166"/>
      <c r="DQR44" s="166"/>
      <c r="DQS44" s="166"/>
      <c r="DQT44" s="166"/>
      <c r="DQU44" s="166"/>
      <c r="DQV44" s="166"/>
      <c r="DQW44" s="166"/>
      <c r="DQX44" s="166"/>
      <c r="DQY44" s="166"/>
      <c r="DQZ44" s="166"/>
      <c r="DRA44" s="166"/>
      <c r="DRB44" s="166"/>
      <c r="DRC44" s="166"/>
      <c r="DRD44" s="166"/>
      <c r="DRE44" s="166"/>
      <c r="DRF44" s="166"/>
      <c r="DRG44" s="166"/>
      <c r="DRH44" s="166"/>
      <c r="DRI44" s="166"/>
      <c r="DRJ44" s="166"/>
      <c r="DRK44" s="166"/>
      <c r="DRL44" s="166"/>
      <c r="DRM44" s="166"/>
      <c r="DRN44" s="166"/>
      <c r="DRO44" s="166"/>
      <c r="DRP44" s="166"/>
      <c r="DRQ44" s="166"/>
      <c r="DRR44" s="166"/>
      <c r="DRS44" s="166"/>
      <c r="DRT44" s="166"/>
      <c r="DRU44" s="166"/>
      <c r="DRV44" s="166"/>
      <c r="DRW44" s="166"/>
      <c r="DRX44" s="166"/>
      <c r="DRY44" s="166"/>
      <c r="DRZ44" s="166"/>
      <c r="DSA44" s="166"/>
      <c r="DSB44" s="166"/>
      <c r="DSC44" s="166"/>
      <c r="DSD44" s="166"/>
      <c r="DSE44" s="166"/>
      <c r="DSF44" s="166"/>
      <c r="DSG44" s="166"/>
      <c r="DSH44" s="166"/>
      <c r="DSI44" s="166"/>
      <c r="DSJ44" s="166"/>
      <c r="DSK44" s="166"/>
      <c r="DSL44" s="166"/>
      <c r="DSM44" s="166"/>
      <c r="DSN44" s="166"/>
      <c r="DSO44" s="166"/>
      <c r="DSP44" s="166"/>
      <c r="DSQ44" s="166"/>
      <c r="DSR44" s="166"/>
      <c r="DSS44" s="166"/>
      <c r="DST44" s="166"/>
      <c r="DSU44" s="166"/>
      <c r="DSV44" s="166"/>
      <c r="DSW44" s="166"/>
      <c r="DSX44" s="166"/>
      <c r="DSY44" s="166"/>
      <c r="DSZ44" s="166"/>
      <c r="DTA44" s="166"/>
      <c r="DTB44" s="166"/>
      <c r="DTC44" s="166"/>
      <c r="DTD44" s="166"/>
      <c r="DTE44" s="166"/>
      <c r="DTF44" s="166"/>
      <c r="DTG44" s="166"/>
      <c r="DTH44" s="166"/>
      <c r="DTI44" s="166"/>
      <c r="DTJ44" s="166"/>
      <c r="DTK44" s="166"/>
      <c r="DTL44" s="166"/>
      <c r="DTM44" s="166"/>
      <c r="DTN44" s="166"/>
      <c r="DTO44" s="166"/>
      <c r="DTP44" s="166"/>
      <c r="DTQ44" s="166"/>
      <c r="DTR44" s="166"/>
      <c r="DTS44" s="166"/>
      <c r="DTT44" s="166"/>
      <c r="DTU44" s="166"/>
      <c r="DTV44" s="166"/>
      <c r="DTW44" s="166"/>
      <c r="DTX44" s="166"/>
      <c r="DTY44" s="166"/>
      <c r="DTZ44" s="166"/>
      <c r="DUA44" s="166"/>
      <c r="DUB44" s="166"/>
      <c r="DUC44" s="166"/>
      <c r="DUD44" s="166"/>
      <c r="DUE44" s="166"/>
      <c r="DUF44" s="166"/>
      <c r="DUG44" s="166"/>
      <c r="DUH44" s="166"/>
      <c r="DUI44" s="166"/>
      <c r="DUJ44" s="166"/>
      <c r="DUK44" s="166"/>
      <c r="DUL44" s="166"/>
      <c r="DUM44" s="166"/>
      <c r="DUN44" s="166"/>
      <c r="DUO44" s="166"/>
      <c r="DUP44" s="166"/>
      <c r="DUQ44" s="166"/>
      <c r="DUR44" s="166"/>
      <c r="DUS44" s="166"/>
      <c r="DUT44" s="166"/>
      <c r="DUU44" s="166"/>
      <c r="DUV44" s="166"/>
      <c r="DUW44" s="166"/>
      <c r="DUX44" s="166"/>
      <c r="DUY44" s="166"/>
      <c r="DUZ44" s="166"/>
      <c r="DVA44" s="166"/>
      <c r="DVB44" s="166"/>
      <c r="DVC44" s="166"/>
      <c r="DVD44" s="166"/>
      <c r="DVE44" s="166"/>
      <c r="DVF44" s="166"/>
      <c r="DVG44" s="166"/>
      <c r="DVH44" s="166"/>
      <c r="DVI44" s="166"/>
      <c r="DVJ44" s="166"/>
      <c r="DVK44" s="166"/>
      <c r="DVL44" s="166"/>
      <c r="DVM44" s="166"/>
      <c r="DVN44" s="166"/>
      <c r="DVO44" s="166"/>
      <c r="DVP44" s="166"/>
      <c r="DVQ44" s="166"/>
      <c r="DVR44" s="166"/>
      <c r="DVS44" s="166"/>
      <c r="DVT44" s="166"/>
      <c r="DVU44" s="166"/>
      <c r="DVV44" s="166"/>
      <c r="DVW44" s="166"/>
      <c r="DVX44" s="166"/>
      <c r="DVY44" s="166"/>
      <c r="DVZ44" s="166"/>
      <c r="DWA44" s="166"/>
      <c r="DWB44" s="166"/>
      <c r="DWC44" s="166"/>
      <c r="DWD44" s="166"/>
      <c r="DWE44" s="166"/>
      <c r="DWF44" s="166"/>
      <c r="DWG44" s="166"/>
      <c r="DWH44" s="166"/>
      <c r="DWI44" s="166"/>
      <c r="DWJ44" s="166"/>
      <c r="DWK44" s="166"/>
      <c r="DWL44" s="166"/>
      <c r="DWM44" s="166"/>
      <c r="DWN44" s="166"/>
      <c r="DWO44" s="166"/>
      <c r="DWP44" s="166"/>
      <c r="DWQ44" s="166"/>
      <c r="DWR44" s="166"/>
      <c r="DWS44" s="166"/>
      <c r="DWT44" s="166"/>
      <c r="DWU44" s="166"/>
      <c r="DWV44" s="166"/>
      <c r="DWW44" s="166"/>
      <c r="DWX44" s="166"/>
      <c r="DWY44" s="166"/>
      <c r="DWZ44" s="166"/>
      <c r="DXA44" s="166"/>
      <c r="DXB44" s="166"/>
      <c r="DXC44" s="166"/>
      <c r="DXD44" s="166"/>
      <c r="DXE44" s="166"/>
      <c r="DXF44" s="166"/>
      <c r="DXG44" s="166"/>
      <c r="DXH44" s="166"/>
      <c r="DXI44" s="166"/>
      <c r="DXJ44" s="166"/>
      <c r="DXK44" s="166"/>
      <c r="DXL44" s="166"/>
      <c r="DXM44" s="166"/>
      <c r="DXN44" s="166"/>
      <c r="DXO44" s="166"/>
      <c r="DXP44" s="166"/>
      <c r="DXQ44" s="166"/>
      <c r="DXR44" s="166"/>
      <c r="DXS44" s="166"/>
      <c r="DXT44" s="166"/>
      <c r="DXU44" s="166"/>
      <c r="DXV44" s="166"/>
      <c r="DXW44" s="166"/>
      <c r="DXX44" s="166"/>
      <c r="DXY44" s="166"/>
      <c r="DXZ44" s="166"/>
      <c r="DYA44" s="166"/>
      <c r="DYB44" s="166"/>
      <c r="DYC44" s="166"/>
      <c r="DYD44" s="166"/>
      <c r="DYE44" s="166"/>
      <c r="DYF44" s="166"/>
      <c r="DYG44" s="166"/>
      <c r="DYH44" s="166"/>
      <c r="DYI44" s="166"/>
      <c r="DYJ44" s="166"/>
      <c r="DYK44" s="166"/>
      <c r="DYL44" s="166"/>
      <c r="DYM44" s="166"/>
      <c r="DYN44" s="166"/>
      <c r="DYO44" s="166"/>
      <c r="DYP44" s="166"/>
      <c r="DYQ44" s="166"/>
      <c r="DYR44" s="166"/>
      <c r="DYS44" s="166"/>
      <c r="DYT44" s="166"/>
      <c r="DYU44" s="166"/>
      <c r="DYV44" s="166"/>
      <c r="DYW44" s="166"/>
      <c r="DYX44" s="166"/>
      <c r="DYY44" s="166"/>
      <c r="DYZ44" s="166"/>
      <c r="DZA44" s="166"/>
      <c r="DZB44" s="166"/>
      <c r="DZC44" s="166"/>
      <c r="DZD44" s="166"/>
      <c r="DZE44" s="166"/>
      <c r="DZF44" s="166"/>
      <c r="DZG44" s="166"/>
      <c r="DZH44" s="166"/>
      <c r="DZI44" s="166"/>
      <c r="DZJ44" s="166"/>
      <c r="DZK44" s="166"/>
      <c r="DZL44" s="166"/>
      <c r="DZM44" s="166"/>
      <c r="DZN44" s="166"/>
      <c r="DZO44" s="166"/>
      <c r="DZP44" s="166"/>
      <c r="DZQ44" s="166"/>
      <c r="DZR44" s="166"/>
      <c r="DZS44" s="166"/>
      <c r="DZT44" s="166"/>
      <c r="DZU44" s="166"/>
      <c r="DZV44" s="166"/>
      <c r="DZW44" s="166"/>
      <c r="DZX44" s="166"/>
      <c r="DZY44" s="166"/>
      <c r="DZZ44" s="166"/>
      <c r="EAA44" s="166"/>
      <c r="EAB44" s="166"/>
      <c r="EAC44" s="166"/>
      <c r="EAD44" s="166"/>
      <c r="EAE44" s="166"/>
      <c r="EAF44" s="166"/>
      <c r="EAG44" s="166"/>
      <c r="EAH44" s="166"/>
      <c r="EAI44" s="166"/>
      <c r="EAJ44" s="166"/>
      <c r="EAK44" s="166"/>
      <c r="EAL44" s="166"/>
      <c r="EAM44" s="166"/>
      <c r="EAN44" s="166"/>
      <c r="EAO44" s="166"/>
      <c r="EAP44" s="166"/>
      <c r="EAQ44" s="166"/>
      <c r="EAR44" s="166"/>
      <c r="EAS44" s="166"/>
      <c r="EAT44" s="166"/>
      <c r="EAU44" s="166"/>
      <c r="EAV44" s="166"/>
      <c r="EAW44" s="166"/>
      <c r="EAX44" s="166"/>
      <c r="EAY44" s="166"/>
      <c r="EAZ44" s="166"/>
      <c r="EBA44" s="166"/>
      <c r="EBB44" s="166"/>
      <c r="EBC44" s="166"/>
      <c r="EBD44" s="166"/>
      <c r="EBE44" s="166"/>
      <c r="EBF44" s="166"/>
      <c r="EBG44" s="166"/>
      <c r="EBH44" s="166"/>
      <c r="EBI44" s="166"/>
      <c r="EBJ44" s="166"/>
      <c r="EBK44" s="166"/>
      <c r="EBL44" s="166"/>
      <c r="EBM44" s="166"/>
      <c r="EBN44" s="166"/>
      <c r="EBO44" s="166"/>
      <c r="EBP44" s="166"/>
      <c r="EBQ44" s="166"/>
      <c r="EBR44" s="166"/>
      <c r="EBS44" s="166"/>
      <c r="EBT44" s="166"/>
      <c r="EBU44" s="166"/>
      <c r="EBV44" s="166"/>
      <c r="EBW44" s="166"/>
      <c r="EBX44" s="166"/>
      <c r="EBY44" s="166"/>
      <c r="EBZ44" s="166"/>
      <c r="ECA44" s="166"/>
      <c r="ECB44" s="166"/>
      <c r="ECC44" s="166"/>
      <c r="ECD44" s="166"/>
      <c r="ECE44" s="166"/>
      <c r="ECF44" s="166"/>
      <c r="ECG44" s="166"/>
      <c r="ECH44" s="166"/>
      <c r="ECI44" s="166"/>
      <c r="ECJ44" s="166"/>
      <c r="ECK44" s="166"/>
      <c r="ECL44" s="166"/>
      <c r="ECM44" s="166"/>
      <c r="ECN44" s="166"/>
      <c r="ECO44" s="166"/>
      <c r="ECP44" s="166"/>
      <c r="ECQ44" s="166"/>
      <c r="ECR44" s="166"/>
      <c r="ECS44" s="166"/>
      <c r="ECT44" s="166"/>
      <c r="ECU44" s="166"/>
      <c r="ECV44" s="166"/>
      <c r="ECW44" s="166"/>
      <c r="ECX44" s="166"/>
      <c r="ECY44" s="166"/>
      <c r="ECZ44" s="166"/>
      <c r="EDA44" s="166"/>
      <c r="EDB44" s="166"/>
      <c r="EDC44" s="166"/>
      <c r="EDD44" s="166"/>
      <c r="EDE44" s="166"/>
      <c r="EDF44" s="166"/>
      <c r="EDG44" s="166"/>
      <c r="EDH44" s="166"/>
      <c r="EDI44" s="166"/>
      <c r="EDJ44" s="166"/>
      <c r="EDK44" s="166"/>
      <c r="EDL44" s="166"/>
      <c r="EDM44" s="166"/>
      <c r="EDN44" s="166"/>
      <c r="EDO44" s="166"/>
      <c r="EDP44" s="166"/>
      <c r="EDQ44" s="166"/>
      <c r="EDR44" s="166"/>
      <c r="EDS44" s="166"/>
      <c r="EDT44" s="166"/>
      <c r="EDU44" s="166"/>
      <c r="EDV44" s="166"/>
      <c r="EDW44" s="166"/>
      <c r="EDX44" s="166"/>
      <c r="EDY44" s="166"/>
      <c r="EDZ44" s="166"/>
      <c r="EEA44" s="166"/>
      <c r="EEB44" s="166"/>
      <c r="EEC44" s="166"/>
      <c r="EED44" s="166"/>
      <c r="EEE44" s="166"/>
      <c r="EEF44" s="166"/>
      <c r="EEG44" s="166"/>
      <c r="EEH44" s="166"/>
      <c r="EEI44" s="166"/>
      <c r="EEJ44" s="166"/>
      <c r="EEK44" s="166"/>
      <c r="EEL44" s="166"/>
      <c r="EEM44" s="166"/>
      <c r="EEN44" s="166"/>
      <c r="EEO44" s="166"/>
      <c r="EEP44" s="166"/>
      <c r="EEQ44" s="166"/>
      <c r="EER44" s="166"/>
      <c r="EES44" s="166"/>
      <c r="EET44" s="166"/>
      <c r="EEU44" s="166"/>
      <c r="EEV44" s="166"/>
      <c r="EEW44" s="166"/>
      <c r="EEX44" s="166"/>
      <c r="EEY44" s="166"/>
      <c r="EEZ44" s="166"/>
      <c r="EFA44" s="166"/>
      <c r="EFB44" s="166"/>
      <c r="EFC44" s="166"/>
      <c r="EFD44" s="166"/>
      <c r="EFE44" s="166"/>
      <c r="EFF44" s="166"/>
      <c r="EFG44" s="166"/>
      <c r="EFH44" s="166"/>
      <c r="EFI44" s="166"/>
      <c r="EFJ44" s="166"/>
      <c r="EFK44" s="166"/>
      <c r="EFL44" s="166"/>
      <c r="EFM44" s="166"/>
      <c r="EFN44" s="166"/>
      <c r="EFO44" s="166"/>
      <c r="EFP44" s="166"/>
      <c r="EFQ44" s="166"/>
      <c r="EFR44" s="166"/>
      <c r="EFS44" s="166"/>
      <c r="EFT44" s="166"/>
      <c r="EFU44" s="166"/>
      <c r="EFV44" s="166"/>
      <c r="EFW44" s="166"/>
      <c r="EFX44" s="166"/>
      <c r="EFY44" s="166"/>
      <c r="EFZ44" s="166"/>
      <c r="EGA44" s="166"/>
      <c r="EGB44" s="166"/>
      <c r="EGC44" s="166"/>
      <c r="EGD44" s="166"/>
      <c r="EGE44" s="166"/>
      <c r="EGF44" s="166"/>
      <c r="EGG44" s="166"/>
      <c r="EGH44" s="166"/>
      <c r="EGI44" s="166"/>
      <c r="EGJ44" s="166"/>
      <c r="EGK44" s="166"/>
      <c r="EGL44" s="166"/>
      <c r="EGM44" s="166"/>
      <c r="EGN44" s="166"/>
      <c r="EGO44" s="166"/>
      <c r="EGP44" s="166"/>
      <c r="EGQ44" s="166"/>
      <c r="EGR44" s="166"/>
      <c r="EGS44" s="166"/>
      <c r="EGT44" s="166"/>
      <c r="EGU44" s="166"/>
      <c r="EGV44" s="166"/>
      <c r="EGW44" s="166"/>
      <c r="EGX44" s="166"/>
      <c r="EGY44" s="166"/>
      <c r="EGZ44" s="166"/>
      <c r="EHA44" s="166"/>
      <c r="EHB44" s="166"/>
      <c r="EHC44" s="166"/>
      <c r="EHD44" s="166"/>
      <c r="EHE44" s="166"/>
      <c r="EHF44" s="166"/>
      <c r="EHG44" s="166"/>
      <c r="EHH44" s="166"/>
      <c r="EHI44" s="166"/>
      <c r="EHJ44" s="166"/>
      <c r="EHK44" s="166"/>
      <c r="EHL44" s="166"/>
      <c r="EHM44" s="166"/>
      <c r="EHN44" s="166"/>
      <c r="EHO44" s="166"/>
      <c r="EHP44" s="166"/>
      <c r="EHQ44" s="166"/>
      <c r="EHR44" s="166"/>
      <c r="EHS44" s="166"/>
      <c r="EHT44" s="166"/>
      <c r="EHU44" s="166"/>
      <c r="EHV44" s="166"/>
      <c r="EHW44" s="166"/>
      <c r="EHX44" s="166"/>
      <c r="EHY44" s="166"/>
      <c r="EHZ44" s="166"/>
      <c r="EIA44" s="166"/>
      <c r="EIB44" s="166"/>
      <c r="EIC44" s="166"/>
      <c r="EID44" s="166"/>
      <c r="EIE44" s="166"/>
      <c r="EIF44" s="166"/>
      <c r="EIG44" s="166"/>
      <c r="EIH44" s="166"/>
      <c r="EII44" s="166"/>
      <c r="EIJ44" s="166"/>
      <c r="EIK44" s="166"/>
      <c r="EIL44" s="166"/>
      <c r="EIM44" s="166"/>
      <c r="EIN44" s="166"/>
      <c r="EIO44" s="166"/>
      <c r="EIP44" s="166"/>
      <c r="EIQ44" s="166"/>
      <c r="EIR44" s="166"/>
      <c r="EIS44" s="166"/>
      <c r="EIT44" s="166"/>
      <c r="EIU44" s="166"/>
      <c r="EIV44" s="166"/>
      <c r="EIW44" s="166"/>
      <c r="EIX44" s="166"/>
      <c r="EIY44" s="166"/>
      <c r="EIZ44" s="166"/>
      <c r="EJA44" s="166"/>
      <c r="EJB44" s="166"/>
      <c r="EJC44" s="166"/>
      <c r="EJD44" s="166"/>
      <c r="EJE44" s="166"/>
      <c r="EJF44" s="166"/>
      <c r="EJG44" s="166"/>
      <c r="EJH44" s="166"/>
      <c r="EJI44" s="166"/>
      <c r="EJJ44" s="166"/>
      <c r="EJK44" s="166"/>
      <c r="EJL44" s="166"/>
      <c r="EJM44" s="166"/>
      <c r="EJN44" s="166"/>
      <c r="EJO44" s="166"/>
      <c r="EJP44" s="166"/>
      <c r="EJQ44" s="166"/>
      <c r="EJR44" s="166"/>
      <c r="EJS44" s="166"/>
      <c r="EJT44" s="166"/>
      <c r="EJU44" s="166"/>
      <c r="EJV44" s="166"/>
      <c r="EJW44" s="166"/>
      <c r="EJX44" s="166"/>
      <c r="EJY44" s="166"/>
      <c r="EJZ44" s="166"/>
      <c r="EKA44" s="166"/>
      <c r="EKB44" s="166"/>
      <c r="EKC44" s="166"/>
      <c r="EKD44" s="166"/>
      <c r="EKE44" s="166"/>
      <c r="EKF44" s="166"/>
      <c r="EKG44" s="166"/>
      <c r="EKH44" s="166"/>
      <c r="EKI44" s="166"/>
      <c r="EKJ44" s="166"/>
      <c r="EKK44" s="166"/>
      <c r="EKL44" s="166"/>
      <c r="EKM44" s="166"/>
      <c r="EKN44" s="166"/>
      <c r="EKO44" s="166"/>
      <c r="EKP44" s="166"/>
      <c r="EKQ44" s="166"/>
      <c r="EKR44" s="166"/>
      <c r="EKS44" s="166"/>
      <c r="EKT44" s="166"/>
      <c r="EKU44" s="166"/>
      <c r="EKV44" s="166"/>
      <c r="EKW44" s="166"/>
      <c r="EKX44" s="166"/>
      <c r="EKY44" s="166"/>
      <c r="EKZ44" s="166"/>
      <c r="ELA44" s="166"/>
      <c r="ELB44" s="166"/>
      <c r="ELC44" s="166"/>
      <c r="ELD44" s="166"/>
      <c r="ELE44" s="166"/>
      <c r="ELF44" s="166"/>
      <c r="ELG44" s="166"/>
      <c r="ELH44" s="166"/>
      <c r="ELI44" s="166"/>
      <c r="ELJ44" s="166"/>
      <c r="ELK44" s="166"/>
      <c r="ELL44" s="166"/>
      <c r="ELM44" s="166"/>
      <c r="ELN44" s="166"/>
      <c r="ELO44" s="166"/>
      <c r="ELP44" s="166"/>
      <c r="ELQ44" s="166"/>
      <c r="ELR44" s="166"/>
      <c r="ELS44" s="166"/>
      <c r="ELT44" s="166"/>
      <c r="ELU44" s="166"/>
      <c r="ELV44" s="166"/>
      <c r="ELW44" s="166"/>
      <c r="ELX44" s="166"/>
      <c r="ELY44" s="166"/>
      <c r="ELZ44" s="166"/>
      <c r="EMA44" s="166"/>
      <c r="EMB44" s="166"/>
      <c r="EMC44" s="166"/>
      <c r="EMD44" s="166"/>
      <c r="EME44" s="166"/>
      <c r="EMF44" s="166"/>
      <c r="EMG44" s="166"/>
      <c r="EMH44" s="166"/>
      <c r="EMI44" s="166"/>
      <c r="EMJ44" s="166"/>
      <c r="EMK44" s="166"/>
      <c r="EML44" s="166"/>
      <c r="EMM44" s="166"/>
      <c r="EMN44" s="166"/>
      <c r="EMO44" s="166"/>
      <c r="EMP44" s="166"/>
      <c r="EMQ44" s="166"/>
      <c r="EMR44" s="166"/>
      <c r="EMS44" s="166"/>
      <c r="EMT44" s="166"/>
      <c r="EMU44" s="166"/>
      <c r="EMV44" s="166"/>
      <c r="EMW44" s="166"/>
      <c r="EMX44" s="166"/>
      <c r="EMY44" s="166"/>
      <c r="EMZ44" s="166"/>
      <c r="ENA44" s="166"/>
      <c r="ENB44" s="166"/>
      <c r="ENC44" s="166"/>
      <c r="END44" s="166"/>
      <c r="ENE44" s="166"/>
      <c r="ENF44" s="166"/>
      <c r="ENG44" s="166"/>
      <c r="ENH44" s="166"/>
      <c r="ENI44" s="166"/>
      <c r="ENJ44" s="166"/>
      <c r="ENK44" s="166"/>
      <c r="ENL44" s="166"/>
      <c r="ENM44" s="166"/>
      <c r="ENN44" s="166"/>
      <c r="ENO44" s="166"/>
      <c r="ENP44" s="166"/>
      <c r="ENQ44" s="166"/>
      <c r="ENR44" s="166"/>
      <c r="ENS44" s="166"/>
      <c r="ENT44" s="166"/>
      <c r="ENU44" s="166"/>
      <c r="ENV44" s="166"/>
      <c r="ENW44" s="166"/>
      <c r="ENX44" s="166"/>
      <c r="ENY44" s="166"/>
      <c r="ENZ44" s="166"/>
      <c r="EOA44" s="166"/>
      <c r="EOB44" s="166"/>
      <c r="EOC44" s="166"/>
      <c r="EOD44" s="166"/>
      <c r="EOE44" s="166"/>
      <c r="EOF44" s="166"/>
      <c r="EOG44" s="166"/>
      <c r="EOH44" s="166"/>
      <c r="EOI44" s="166"/>
      <c r="EOJ44" s="166"/>
      <c r="EOK44" s="166"/>
      <c r="EOL44" s="166"/>
      <c r="EOM44" s="166"/>
      <c r="EON44" s="166"/>
      <c r="EOO44" s="166"/>
      <c r="EOP44" s="166"/>
      <c r="EOQ44" s="166"/>
      <c r="EOR44" s="166"/>
      <c r="EOS44" s="166"/>
      <c r="EOT44" s="166"/>
      <c r="EOU44" s="166"/>
      <c r="EOV44" s="166"/>
      <c r="EOW44" s="166"/>
      <c r="EOX44" s="166"/>
      <c r="EOY44" s="166"/>
      <c r="EOZ44" s="166"/>
      <c r="EPA44" s="166"/>
      <c r="EPB44" s="166"/>
      <c r="EPC44" s="166"/>
      <c r="EPD44" s="166"/>
      <c r="EPE44" s="166"/>
      <c r="EPF44" s="166"/>
      <c r="EPG44" s="166"/>
      <c r="EPH44" s="166"/>
      <c r="EPI44" s="166"/>
      <c r="EPJ44" s="166"/>
      <c r="EPK44" s="166"/>
      <c r="EPL44" s="166"/>
      <c r="EPM44" s="166"/>
      <c r="EPN44" s="166"/>
      <c r="EPO44" s="166"/>
      <c r="EPP44" s="166"/>
      <c r="EPQ44" s="166"/>
      <c r="EPR44" s="166"/>
      <c r="EPS44" s="166"/>
      <c r="EPT44" s="166"/>
      <c r="EPU44" s="166"/>
      <c r="EPV44" s="166"/>
      <c r="EPW44" s="166"/>
      <c r="EPX44" s="166"/>
      <c r="EPY44" s="166"/>
      <c r="EPZ44" s="166"/>
      <c r="EQA44" s="166"/>
      <c r="EQB44" s="166"/>
      <c r="EQC44" s="166"/>
      <c r="EQD44" s="166"/>
      <c r="EQE44" s="166"/>
      <c r="EQF44" s="166"/>
      <c r="EQG44" s="166"/>
      <c r="EQH44" s="166"/>
      <c r="EQI44" s="166"/>
      <c r="EQJ44" s="166"/>
      <c r="EQK44" s="166"/>
      <c r="EQL44" s="166"/>
      <c r="EQM44" s="166"/>
      <c r="EQN44" s="166"/>
      <c r="EQO44" s="166"/>
      <c r="EQP44" s="166"/>
      <c r="EQQ44" s="166"/>
      <c r="EQR44" s="166"/>
      <c r="EQS44" s="166"/>
      <c r="EQT44" s="166"/>
      <c r="EQU44" s="166"/>
      <c r="EQV44" s="166"/>
      <c r="EQW44" s="166"/>
      <c r="EQX44" s="166"/>
      <c r="EQY44" s="166"/>
      <c r="EQZ44" s="166"/>
      <c r="ERA44" s="166"/>
      <c r="ERB44" s="166"/>
      <c r="ERC44" s="166"/>
      <c r="ERD44" s="166"/>
      <c r="ERE44" s="166"/>
      <c r="ERF44" s="166"/>
      <c r="ERG44" s="166"/>
      <c r="ERH44" s="166"/>
      <c r="ERI44" s="166"/>
      <c r="ERJ44" s="166"/>
      <c r="ERK44" s="166"/>
      <c r="ERL44" s="166"/>
      <c r="ERM44" s="166"/>
      <c r="ERN44" s="166"/>
      <c r="ERO44" s="166"/>
      <c r="ERP44" s="166"/>
      <c r="ERQ44" s="166"/>
      <c r="ERR44" s="166"/>
      <c r="ERS44" s="166"/>
      <c r="ERT44" s="166"/>
      <c r="ERU44" s="166"/>
      <c r="ERV44" s="166"/>
      <c r="ERW44" s="166"/>
      <c r="ERX44" s="166"/>
      <c r="ERY44" s="166"/>
      <c r="ERZ44" s="166"/>
      <c r="ESA44" s="166"/>
      <c r="ESB44" s="166"/>
      <c r="ESC44" s="166"/>
      <c r="ESD44" s="166"/>
      <c r="ESE44" s="166"/>
      <c r="ESF44" s="166"/>
      <c r="ESG44" s="166"/>
      <c r="ESH44" s="166"/>
      <c r="ESI44" s="166"/>
      <c r="ESJ44" s="166"/>
      <c r="ESK44" s="166"/>
      <c r="ESL44" s="166"/>
      <c r="ESM44" s="166"/>
      <c r="ESN44" s="166"/>
      <c r="ESO44" s="166"/>
      <c r="ESP44" s="166"/>
      <c r="ESQ44" s="166"/>
      <c r="ESR44" s="166"/>
      <c r="ESS44" s="166"/>
      <c r="EST44" s="166"/>
      <c r="ESU44" s="166"/>
      <c r="ESV44" s="166"/>
      <c r="ESW44" s="166"/>
      <c r="ESX44" s="166"/>
      <c r="ESY44" s="166"/>
      <c r="ESZ44" s="166"/>
      <c r="ETA44" s="166"/>
      <c r="ETB44" s="166"/>
      <c r="ETC44" s="166"/>
      <c r="ETD44" s="166"/>
      <c r="ETE44" s="166"/>
      <c r="ETF44" s="166"/>
      <c r="ETG44" s="166"/>
      <c r="ETH44" s="166"/>
      <c r="ETI44" s="166"/>
      <c r="ETJ44" s="166"/>
      <c r="ETK44" s="166"/>
      <c r="ETL44" s="166"/>
      <c r="ETM44" s="166"/>
      <c r="ETN44" s="166"/>
      <c r="ETO44" s="166"/>
      <c r="ETP44" s="166"/>
      <c r="ETQ44" s="166"/>
      <c r="ETR44" s="166"/>
      <c r="ETS44" s="166"/>
      <c r="ETT44" s="166"/>
      <c r="ETU44" s="166"/>
      <c r="ETV44" s="166"/>
      <c r="ETW44" s="166"/>
      <c r="ETX44" s="166"/>
      <c r="ETY44" s="166"/>
      <c r="ETZ44" s="166"/>
      <c r="EUA44" s="166"/>
      <c r="EUB44" s="166"/>
      <c r="EUC44" s="166"/>
      <c r="EUD44" s="166"/>
      <c r="EUE44" s="166"/>
      <c r="EUF44" s="166"/>
      <c r="EUG44" s="166"/>
      <c r="EUH44" s="166"/>
      <c r="EUI44" s="166"/>
      <c r="EUJ44" s="166"/>
      <c r="EUK44" s="166"/>
      <c r="EUL44" s="166"/>
      <c r="EUM44" s="166"/>
      <c r="EUN44" s="166"/>
      <c r="EUO44" s="166"/>
      <c r="EUP44" s="166"/>
      <c r="EUQ44" s="166"/>
      <c r="EUR44" s="166"/>
      <c r="EUS44" s="166"/>
      <c r="EUT44" s="166"/>
      <c r="EUU44" s="166"/>
      <c r="EUV44" s="166"/>
      <c r="EUW44" s="166"/>
      <c r="EUX44" s="166"/>
      <c r="EUY44" s="166"/>
      <c r="EUZ44" s="166"/>
      <c r="EVA44" s="166"/>
      <c r="EVB44" s="166"/>
      <c r="EVC44" s="166"/>
      <c r="EVD44" s="166"/>
      <c r="EVE44" s="166"/>
      <c r="EVF44" s="166"/>
      <c r="EVG44" s="166"/>
      <c r="EVH44" s="166"/>
      <c r="EVI44" s="166"/>
      <c r="EVJ44" s="166"/>
      <c r="EVK44" s="166"/>
      <c r="EVL44" s="166"/>
      <c r="EVM44" s="166"/>
      <c r="EVN44" s="166"/>
      <c r="EVO44" s="166"/>
      <c r="EVP44" s="166"/>
      <c r="EVQ44" s="166"/>
      <c r="EVR44" s="166"/>
      <c r="EVS44" s="166"/>
      <c r="EVT44" s="166"/>
      <c r="EVU44" s="166"/>
      <c r="EVV44" s="166"/>
      <c r="EVW44" s="166"/>
      <c r="EVX44" s="166"/>
      <c r="EVY44" s="166"/>
      <c r="EVZ44" s="166"/>
      <c r="EWA44" s="166"/>
      <c r="EWB44" s="166"/>
      <c r="EWC44" s="166"/>
      <c r="EWD44" s="166"/>
      <c r="EWE44" s="166"/>
      <c r="EWF44" s="166"/>
      <c r="EWG44" s="166"/>
      <c r="EWH44" s="166"/>
      <c r="EWI44" s="166"/>
      <c r="EWJ44" s="166"/>
      <c r="EWK44" s="166"/>
      <c r="EWL44" s="166"/>
      <c r="EWM44" s="166"/>
      <c r="EWN44" s="166"/>
      <c r="EWO44" s="166"/>
      <c r="EWP44" s="166"/>
      <c r="EWQ44" s="166"/>
      <c r="EWR44" s="166"/>
      <c r="EWS44" s="166"/>
      <c r="EWT44" s="166"/>
      <c r="EWU44" s="166"/>
      <c r="EWV44" s="166"/>
      <c r="EWW44" s="166"/>
      <c r="EWX44" s="166"/>
      <c r="EWY44" s="166"/>
      <c r="EWZ44" s="166"/>
      <c r="EXA44" s="166"/>
      <c r="EXB44" s="166"/>
      <c r="EXC44" s="166"/>
      <c r="EXD44" s="166"/>
      <c r="EXE44" s="166"/>
      <c r="EXF44" s="166"/>
      <c r="EXG44" s="166"/>
      <c r="EXH44" s="166"/>
      <c r="EXI44" s="166"/>
      <c r="EXJ44" s="166"/>
      <c r="EXK44" s="166"/>
      <c r="EXL44" s="166"/>
      <c r="EXM44" s="166"/>
      <c r="EXN44" s="166"/>
      <c r="EXO44" s="166"/>
      <c r="EXP44" s="166"/>
      <c r="EXQ44" s="166"/>
      <c r="EXR44" s="166"/>
      <c r="EXS44" s="166"/>
      <c r="EXT44" s="166"/>
      <c r="EXU44" s="166"/>
      <c r="EXV44" s="166"/>
      <c r="EXW44" s="166"/>
      <c r="EXX44" s="166"/>
      <c r="EXY44" s="166"/>
      <c r="EXZ44" s="166"/>
      <c r="EYA44" s="166"/>
      <c r="EYB44" s="166"/>
      <c r="EYC44" s="166"/>
      <c r="EYD44" s="166"/>
      <c r="EYE44" s="166"/>
      <c r="EYF44" s="166"/>
      <c r="EYG44" s="166"/>
      <c r="EYH44" s="166"/>
      <c r="EYI44" s="166"/>
      <c r="EYJ44" s="166"/>
      <c r="EYK44" s="166"/>
      <c r="EYL44" s="166"/>
      <c r="EYM44" s="166"/>
      <c r="EYN44" s="166"/>
      <c r="EYO44" s="166"/>
      <c r="EYP44" s="166"/>
      <c r="EYQ44" s="166"/>
      <c r="EYR44" s="166"/>
      <c r="EYS44" s="166"/>
      <c r="EYT44" s="166"/>
      <c r="EYU44" s="166"/>
      <c r="EYV44" s="166"/>
      <c r="EYW44" s="166"/>
      <c r="EYX44" s="166"/>
      <c r="EYY44" s="166"/>
      <c r="EYZ44" s="166"/>
      <c r="EZA44" s="166"/>
      <c r="EZB44" s="166"/>
      <c r="EZC44" s="166"/>
      <c r="EZD44" s="166"/>
      <c r="EZE44" s="166"/>
      <c r="EZF44" s="166"/>
      <c r="EZG44" s="166"/>
      <c r="EZH44" s="166"/>
      <c r="EZI44" s="166"/>
      <c r="EZJ44" s="166"/>
      <c r="EZK44" s="166"/>
      <c r="EZL44" s="166"/>
      <c r="EZM44" s="166"/>
      <c r="EZN44" s="166"/>
      <c r="EZO44" s="166"/>
      <c r="EZP44" s="166"/>
      <c r="EZQ44" s="166"/>
      <c r="EZR44" s="166"/>
      <c r="EZS44" s="166"/>
      <c r="EZT44" s="166"/>
      <c r="EZU44" s="166"/>
      <c r="EZV44" s="166"/>
      <c r="EZW44" s="166"/>
      <c r="EZX44" s="166"/>
      <c r="EZY44" s="166"/>
      <c r="EZZ44" s="166"/>
      <c r="FAA44" s="166"/>
      <c r="FAB44" s="166"/>
      <c r="FAC44" s="166"/>
      <c r="FAD44" s="166"/>
      <c r="FAE44" s="166"/>
      <c r="FAF44" s="166"/>
      <c r="FAG44" s="166"/>
      <c r="FAH44" s="166"/>
      <c r="FAI44" s="166"/>
      <c r="FAJ44" s="166"/>
      <c r="FAK44" s="166"/>
      <c r="FAL44" s="166"/>
      <c r="FAM44" s="166"/>
      <c r="FAN44" s="166"/>
      <c r="FAO44" s="166"/>
      <c r="FAP44" s="166"/>
      <c r="FAQ44" s="166"/>
      <c r="FAR44" s="166"/>
      <c r="FAS44" s="166"/>
      <c r="FAT44" s="166"/>
      <c r="FAU44" s="166"/>
      <c r="FAV44" s="166"/>
      <c r="FAW44" s="166"/>
      <c r="FAX44" s="166"/>
      <c r="FAY44" s="166"/>
      <c r="FAZ44" s="166"/>
      <c r="FBA44" s="166"/>
      <c r="FBB44" s="166"/>
      <c r="FBC44" s="166"/>
      <c r="FBD44" s="166"/>
      <c r="FBE44" s="166"/>
      <c r="FBF44" s="166"/>
      <c r="FBG44" s="166"/>
      <c r="FBH44" s="166"/>
      <c r="FBI44" s="166"/>
      <c r="FBJ44" s="166"/>
      <c r="FBK44" s="166"/>
      <c r="FBL44" s="166"/>
      <c r="FBM44" s="166"/>
      <c r="FBN44" s="166"/>
      <c r="FBO44" s="166"/>
      <c r="FBP44" s="166"/>
      <c r="FBQ44" s="166"/>
      <c r="FBR44" s="166"/>
      <c r="FBS44" s="166"/>
      <c r="FBT44" s="166"/>
      <c r="FBU44" s="166"/>
      <c r="FBV44" s="166"/>
      <c r="FBW44" s="166"/>
      <c r="FBX44" s="166"/>
      <c r="FBY44" s="166"/>
      <c r="FBZ44" s="166"/>
      <c r="FCA44" s="166"/>
      <c r="FCB44" s="166"/>
      <c r="FCC44" s="166"/>
      <c r="FCD44" s="166"/>
      <c r="FCE44" s="166"/>
      <c r="FCF44" s="166"/>
      <c r="FCG44" s="166"/>
      <c r="FCH44" s="166"/>
      <c r="FCI44" s="166"/>
      <c r="FCJ44" s="166"/>
      <c r="FCK44" s="166"/>
      <c r="FCL44" s="166"/>
      <c r="FCM44" s="166"/>
      <c r="FCN44" s="166"/>
      <c r="FCO44" s="166"/>
      <c r="FCP44" s="166"/>
      <c r="FCQ44" s="166"/>
      <c r="FCR44" s="166"/>
      <c r="FCS44" s="166"/>
      <c r="FCT44" s="166"/>
      <c r="FCU44" s="166"/>
      <c r="FCV44" s="166"/>
      <c r="FCW44" s="166"/>
      <c r="FCX44" s="166"/>
      <c r="FCY44" s="166"/>
      <c r="FCZ44" s="166"/>
      <c r="FDA44" s="166"/>
      <c r="FDB44" s="166"/>
      <c r="FDC44" s="166"/>
      <c r="FDD44" s="166"/>
      <c r="FDE44" s="166"/>
      <c r="FDF44" s="166"/>
      <c r="FDG44" s="166"/>
      <c r="FDH44" s="166"/>
      <c r="FDI44" s="166"/>
      <c r="FDJ44" s="166"/>
      <c r="FDK44" s="166"/>
      <c r="FDL44" s="166"/>
      <c r="FDM44" s="166"/>
      <c r="FDN44" s="166"/>
      <c r="FDO44" s="166"/>
      <c r="FDP44" s="166"/>
      <c r="FDQ44" s="166"/>
      <c r="FDR44" s="166"/>
      <c r="FDS44" s="166"/>
      <c r="FDT44" s="166"/>
      <c r="FDU44" s="166"/>
      <c r="FDV44" s="166"/>
      <c r="FDW44" s="166"/>
      <c r="FDX44" s="166"/>
      <c r="FDY44" s="166"/>
      <c r="FDZ44" s="166"/>
      <c r="FEA44" s="166"/>
      <c r="FEB44" s="166"/>
      <c r="FEC44" s="166"/>
      <c r="FED44" s="166"/>
      <c r="FEE44" s="166"/>
      <c r="FEF44" s="166"/>
      <c r="FEG44" s="166"/>
      <c r="FEH44" s="166"/>
      <c r="FEI44" s="166"/>
      <c r="FEJ44" s="166"/>
      <c r="FEK44" s="166"/>
      <c r="FEL44" s="166"/>
      <c r="FEM44" s="166"/>
      <c r="FEN44" s="166"/>
      <c r="FEO44" s="166"/>
      <c r="FEP44" s="166"/>
      <c r="FEQ44" s="166"/>
      <c r="FER44" s="166"/>
      <c r="FES44" s="166"/>
      <c r="FET44" s="166"/>
      <c r="FEU44" s="166"/>
      <c r="FEV44" s="166"/>
      <c r="FEW44" s="166"/>
      <c r="FEX44" s="166"/>
      <c r="FEY44" s="166"/>
      <c r="FEZ44" s="166"/>
      <c r="FFA44" s="166"/>
      <c r="FFB44" s="166"/>
      <c r="FFC44" s="166"/>
      <c r="FFD44" s="166"/>
      <c r="FFE44" s="166"/>
      <c r="FFF44" s="166"/>
      <c r="FFG44" s="166"/>
      <c r="FFH44" s="166"/>
      <c r="FFI44" s="166"/>
      <c r="FFJ44" s="166"/>
      <c r="FFK44" s="166"/>
      <c r="FFL44" s="166"/>
      <c r="FFM44" s="166"/>
      <c r="FFN44" s="166"/>
      <c r="FFO44" s="166"/>
      <c r="FFP44" s="166"/>
      <c r="FFQ44" s="166"/>
      <c r="FFR44" s="166"/>
      <c r="FFS44" s="166"/>
      <c r="FFT44" s="166"/>
      <c r="FFU44" s="166"/>
      <c r="FFV44" s="166"/>
      <c r="FFW44" s="166"/>
      <c r="FFX44" s="166"/>
      <c r="FFY44" s="166"/>
      <c r="FFZ44" s="166"/>
      <c r="FGA44" s="166"/>
      <c r="FGB44" s="166"/>
      <c r="FGC44" s="166"/>
      <c r="FGD44" s="166"/>
      <c r="FGE44" s="166"/>
      <c r="FGF44" s="166"/>
      <c r="FGG44" s="166"/>
      <c r="FGH44" s="166"/>
      <c r="FGI44" s="166"/>
      <c r="FGJ44" s="166"/>
      <c r="FGK44" s="166"/>
      <c r="FGL44" s="166"/>
      <c r="FGM44" s="166"/>
      <c r="FGN44" s="166"/>
      <c r="FGO44" s="166"/>
      <c r="FGP44" s="166"/>
      <c r="FGQ44" s="166"/>
      <c r="FGR44" s="166"/>
      <c r="FGS44" s="166"/>
      <c r="FGT44" s="166"/>
      <c r="FGU44" s="166"/>
      <c r="FGV44" s="166"/>
      <c r="FGW44" s="166"/>
      <c r="FGX44" s="166"/>
      <c r="FGY44" s="166"/>
      <c r="FGZ44" s="166"/>
      <c r="FHA44" s="166"/>
      <c r="FHB44" s="166"/>
      <c r="FHC44" s="166"/>
      <c r="FHD44" s="166"/>
      <c r="FHE44" s="166"/>
      <c r="FHF44" s="166"/>
      <c r="FHG44" s="166"/>
      <c r="FHH44" s="166"/>
      <c r="FHI44" s="166"/>
      <c r="FHJ44" s="166"/>
      <c r="FHK44" s="166"/>
      <c r="FHL44" s="166"/>
      <c r="FHM44" s="166"/>
      <c r="FHN44" s="166"/>
      <c r="FHO44" s="166"/>
      <c r="FHP44" s="166"/>
      <c r="FHQ44" s="166"/>
      <c r="FHR44" s="166"/>
      <c r="FHS44" s="166"/>
      <c r="FHT44" s="166"/>
      <c r="FHU44" s="166"/>
      <c r="FHV44" s="166"/>
      <c r="FHW44" s="166"/>
      <c r="FHX44" s="166"/>
      <c r="FHY44" s="166"/>
      <c r="FHZ44" s="166"/>
      <c r="FIA44" s="166"/>
      <c r="FIB44" s="166"/>
      <c r="FIC44" s="166"/>
      <c r="FID44" s="166"/>
      <c r="FIE44" s="166"/>
      <c r="FIF44" s="166"/>
      <c r="FIG44" s="166"/>
      <c r="FIH44" s="166"/>
      <c r="FII44" s="166"/>
      <c r="FIJ44" s="166"/>
      <c r="FIK44" s="166"/>
      <c r="FIL44" s="166"/>
      <c r="FIM44" s="166"/>
      <c r="FIN44" s="166"/>
      <c r="FIO44" s="166"/>
      <c r="FIP44" s="166"/>
      <c r="FIQ44" s="166"/>
      <c r="FIR44" s="166"/>
      <c r="FIS44" s="166"/>
      <c r="FIT44" s="166"/>
      <c r="FIU44" s="166"/>
      <c r="FIV44" s="166"/>
      <c r="FIW44" s="166"/>
      <c r="FIX44" s="166"/>
      <c r="FIY44" s="166"/>
      <c r="FIZ44" s="166"/>
      <c r="FJA44" s="166"/>
      <c r="FJB44" s="166"/>
      <c r="FJC44" s="166"/>
      <c r="FJD44" s="166"/>
      <c r="FJE44" s="166"/>
      <c r="FJF44" s="166"/>
      <c r="FJG44" s="166"/>
      <c r="FJH44" s="166"/>
      <c r="FJI44" s="166"/>
      <c r="FJJ44" s="166"/>
      <c r="FJK44" s="166"/>
      <c r="FJL44" s="166"/>
      <c r="FJM44" s="166"/>
      <c r="FJN44" s="166"/>
      <c r="FJO44" s="166"/>
      <c r="FJP44" s="166"/>
      <c r="FJQ44" s="166"/>
      <c r="FJR44" s="166"/>
      <c r="FJS44" s="166"/>
      <c r="FJT44" s="166"/>
      <c r="FJU44" s="166"/>
      <c r="FJV44" s="166"/>
      <c r="FJW44" s="166"/>
      <c r="FJX44" s="166"/>
      <c r="FJY44" s="166"/>
      <c r="FJZ44" s="166"/>
      <c r="FKA44" s="166"/>
      <c r="FKB44" s="166"/>
      <c r="FKC44" s="166"/>
      <c r="FKD44" s="166"/>
      <c r="FKE44" s="166"/>
      <c r="FKF44" s="166"/>
      <c r="FKG44" s="166"/>
      <c r="FKH44" s="166"/>
      <c r="FKI44" s="166"/>
      <c r="FKJ44" s="166"/>
      <c r="FKK44" s="166"/>
      <c r="FKL44" s="166"/>
      <c r="FKM44" s="166"/>
      <c r="FKN44" s="166"/>
      <c r="FKO44" s="166"/>
      <c r="FKP44" s="166"/>
      <c r="FKQ44" s="166"/>
      <c r="FKR44" s="166"/>
      <c r="FKS44" s="166"/>
      <c r="FKT44" s="166"/>
      <c r="FKU44" s="166"/>
      <c r="FKV44" s="166"/>
      <c r="FKW44" s="166"/>
      <c r="FKX44" s="166"/>
      <c r="FKY44" s="166"/>
      <c r="FKZ44" s="166"/>
      <c r="FLA44" s="166"/>
      <c r="FLB44" s="166"/>
      <c r="FLC44" s="166"/>
      <c r="FLD44" s="166"/>
      <c r="FLE44" s="166"/>
      <c r="FLF44" s="166"/>
      <c r="FLG44" s="166"/>
      <c r="FLH44" s="166"/>
      <c r="FLI44" s="166"/>
      <c r="FLJ44" s="166"/>
      <c r="FLK44" s="166"/>
      <c r="FLL44" s="166"/>
      <c r="FLM44" s="166"/>
      <c r="FLN44" s="166"/>
      <c r="FLO44" s="166"/>
      <c r="FLP44" s="166"/>
      <c r="FLQ44" s="166"/>
      <c r="FLR44" s="166"/>
      <c r="FLS44" s="166"/>
      <c r="FLT44" s="166"/>
      <c r="FLU44" s="166"/>
      <c r="FLV44" s="166"/>
      <c r="FLW44" s="166"/>
      <c r="FLX44" s="166"/>
      <c r="FLY44" s="166"/>
      <c r="FLZ44" s="166"/>
      <c r="FMA44" s="166"/>
      <c r="FMB44" s="166"/>
      <c r="FMC44" s="166"/>
      <c r="FMD44" s="166"/>
      <c r="FME44" s="166"/>
      <c r="FMF44" s="166"/>
      <c r="FMG44" s="166"/>
      <c r="FMH44" s="166"/>
      <c r="FMI44" s="166"/>
      <c r="FMJ44" s="166"/>
      <c r="FMK44" s="166"/>
      <c r="FML44" s="166"/>
      <c r="FMM44" s="166"/>
      <c r="FMN44" s="166"/>
      <c r="FMO44" s="166"/>
      <c r="FMP44" s="166"/>
      <c r="FMQ44" s="166"/>
      <c r="FMR44" s="166"/>
      <c r="FMS44" s="166"/>
      <c r="FMT44" s="166"/>
      <c r="FMU44" s="166"/>
      <c r="FMV44" s="166"/>
      <c r="FMW44" s="166"/>
      <c r="FMX44" s="166"/>
      <c r="FMY44" s="166"/>
      <c r="FMZ44" s="166"/>
      <c r="FNA44" s="166"/>
      <c r="FNB44" s="166"/>
      <c r="FNC44" s="166"/>
      <c r="FND44" s="166"/>
      <c r="FNE44" s="166"/>
      <c r="FNF44" s="166"/>
      <c r="FNG44" s="166"/>
      <c r="FNH44" s="166"/>
      <c r="FNI44" s="166"/>
      <c r="FNJ44" s="166"/>
      <c r="FNK44" s="166"/>
      <c r="FNL44" s="166"/>
      <c r="FNM44" s="166"/>
      <c r="FNN44" s="166"/>
      <c r="FNO44" s="166"/>
      <c r="FNP44" s="166"/>
      <c r="FNQ44" s="166"/>
      <c r="FNR44" s="166"/>
      <c r="FNS44" s="166"/>
      <c r="FNT44" s="166"/>
      <c r="FNU44" s="166"/>
      <c r="FNV44" s="166"/>
      <c r="FNW44" s="166"/>
      <c r="FNX44" s="166"/>
      <c r="FNY44" s="166"/>
      <c r="FNZ44" s="166"/>
      <c r="FOA44" s="166"/>
      <c r="FOB44" s="166"/>
      <c r="FOC44" s="166"/>
      <c r="FOD44" s="166"/>
      <c r="FOE44" s="166"/>
      <c r="FOF44" s="166"/>
      <c r="FOG44" s="166"/>
      <c r="FOH44" s="166"/>
      <c r="FOI44" s="166"/>
      <c r="FOJ44" s="166"/>
      <c r="FOK44" s="166"/>
      <c r="FOL44" s="166"/>
      <c r="FOM44" s="166"/>
      <c r="FON44" s="166"/>
      <c r="FOO44" s="166"/>
      <c r="FOP44" s="166"/>
      <c r="FOQ44" s="166"/>
      <c r="FOR44" s="166"/>
      <c r="FOS44" s="166"/>
      <c r="FOT44" s="166"/>
      <c r="FOU44" s="166"/>
      <c r="FOV44" s="166"/>
      <c r="FOW44" s="166"/>
      <c r="FOX44" s="166"/>
      <c r="FOY44" s="166"/>
      <c r="FOZ44" s="166"/>
      <c r="FPA44" s="166"/>
      <c r="FPB44" s="166"/>
      <c r="FPC44" s="166"/>
      <c r="FPD44" s="166"/>
      <c r="FPE44" s="166"/>
      <c r="FPF44" s="166"/>
      <c r="FPG44" s="166"/>
      <c r="FPH44" s="166"/>
      <c r="FPI44" s="166"/>
      <c r="FPJ44" s="166"/>
      <c r="FPK44" s="166"/>
      <c r="FPL44" s="166"/>
      <c r="FPM44" s="166"/>
      <c r="FPN44" s="166"/>
      <c r="FPO44" s="166"/>
      <c r="FPP44" s="166"/>
      <c r="FPQ44" s="166"/>
      <c r="FPR44" s="166"/>
      <c r="FPS44" s="166"/>
      <c r="FPT44" s="166"/>
      <c r="FPU44" s="166"/>
      <c r="FPV44" s="166"/>
      <c r="FPW44" s="166"/>
      <c r="FPX44" s="166"/>
      <c r="FPY44" s="166"/>
      <c r="FPZ44" s="166"/>
      <c r="FQA44" s="166"/>
      <c r="FQB44" s="166"/>
      <c r="FQC44" s="166"/>
      <c r="FQD44" s="166"/>
      <c r="FQE44" s="166"/>
      <c r="FQF44" s="166"/>
      <c r="FQG44" s="166"/>
      <c r="FQH44" s="166"/>
      <c r="FQI44" s="166"/>
      <c r="FQJ44" s="166"/>
      <c r="FQK44" s="166"/>
      <c r="FQL44" s="166"/>
      <c r="FQM44" s="166"/>
      <c r="FQN44" s="166"/>
      <c r="FQO44" s="166"/>
      <c r="FQP44" s="166"/>
      <c r="FQQ44" s="166"/>
      <c r="FQR44" s="166"/>
      <c r="FQS44" s="166"/>
      <c r="FQT44" s="166"/>
      <c r="FQU44" s="166"/>
      <c r="FQV44" s="166"/>
      <c r="FQW44" s="166"/>
      <c r="FQX44" s="166"/>
      <c r="FQY44" s="166"/>
      <c r="FQZ44" s="166"/>
      <c r="FRA44" s="166"/>
      <c r="FRB44" s="166"/>
      <c r="FRC44" s="166"/>
      <c r="FRD44" s="166"/>
      <c r="FRE44" s="166"/>
      <c r="FRF44" s="166"/>
      <c r="FRG44" s="166"/>
      <c r="FRH44" s="166"/>
      <c r="FRI44" s="166"/>
      <c r="FRJ44" s="166"/>
      <c r="FRK44" s="166"/>
      <c r="FRL44" s="166"/>
      <c r="FRM44" s="166"/>
      <c r="FRN44" s="166"/>
      <c r="FRO44" s="166"/>
      <c r="FRP44" s="166"/>
      <c r="FRQ44" s="166"/>
      <c r="FRR44" s="166"/>
      <c r="FRS44" s="166"/>
      <c r="FRT44" s="166"/>
      <c r="FRU44" s="166"/>
      <c r="FRV44" s="166"/>
      <c r="FRW44" s="166"/>
      <c r="FRX44" s="166"/>
      <c r="FRY44" s="166"/>
      <c r="FRZ44" s="166"/>
      <c r="FSA44" s="166"/>
      <c r="FSB44" s="166"/>
      <c r="FSC44" s="166"/>
      <c r="FSD44" s="166"/>
      <c r="FSE44" s="166"/>
      <c r="FSF44" s="166"/>
      <c r="FSG44" s="166"/>
      <c r="FSH44" s="166"/>
      <c r="FSI44" s="166"/>
      <c r="FSJ44" s="166"/>
      <c r="FSK44" s="166"/>
      <c r="FSL44" s="166"/>
      <c r="FSM44" s="166"/>
      <c r="FSN44" s="166"/>
      <c r="FSO44" s="166"/>
      <c r="FSP44" s="166"/>
      <c r="FSQ44" s="166"/>
      <c r="FSR44" s="166"/>
      <c r="FSS44" s="166"/>
      <c r="FST44" s="166"/>
      <c r="FSU44" s="166"/>
      <c r="FSV44" s="166"/>
      <c r="FSW44" s="166"/>
      <c r="FSX44" s="166"/>
      <c r="FSY44" s="166"/>
      <c r="FSZ44" s="166"/>
      <c r="FTA44" s="166"/>
      <c r="FTB44" s="166"/>
      <c r="FTC44" s="166"/>
      <c r="FTD44" s="166"/>
      <c r="FTE44" s="166"/>
      <c r="FTF44" s="166"/>
      <c r="FTG44" s="166"/>
      <c r="FTH44" s="166"/>
      <c r="FTI44" s="166"/>
      <c r="FTJ44" s="166"/>
      <c r="FTK44" s="166"/>
      <c r="FTL44" s="166"/>
      <c r="FTM44" s="166"/>
      <c r="FTN44" s="166"/>
      <c r="FTO44" s="166"/>
      <c r="FTP44" s="166"/>
      <c r="FTQ44" s="166"/>
      <c r="FTR44" s="166"/>
      <c r="FTS44" s="166"/>
      <c r="FTT44" s="166"/>
      <c r="FTU44" s="166"/>
      <c r="FTV44" s="166"/>
      <c r="FTW44" s="166"/>
      <c r="FTX44" s="166"/>
      <c r="FTY44" s="166"/>
      <c r="FTZ44" s="166"/>
      <c r="FUA44" s="166"/>
      <c r="FUB44" s="166"/>
      <c r="FUC44" s="166"/>
      <c r="FUD44" s="166"/>
      <c r="FUE44" s="166"/>
      <c r="FUF44" s="166"/>
      <c r="FUG44" s="166"/>
      <c r="FUH44" s="166"/>
      <c r="FUI44" s="166"/>
      <c r="FUJ44" s="166"/>
      <c r="FUK44" s="166"/>
      <c r="FUL44" s="166"/>
      <c r="FUM44" s="166"/>
      <c r="FUN44" s="166"/>
      <c r="FUO44" s="166"/>
      <c r="FUP44" s="166"/>
      <c r="FUQ44" s="166"/>
      <c r="FUR44" s="166"/>
      <c r="FUS44" s="166"/>
      <c r="FUT44" s="166"/>
      <c r="FUU44" s="166"/>
      <c r="FUV44" s="166"/>
      <c r="FUW44" s="166"/>
      <c r="FUX44" s="166"/>
      <c r="FUY44" s="166"/>
      <c r="FUZ44" s="166"/>
      <c r="FVA44" s="166"/>
      <c r="FVB44" s="166"/>
      <c r="FVC44" s="166"/>
      <c r="FVD44" s="166"/>
      <c r="FVE44" s="166"/>
      <c r="FVF44" s="166"/>
      <c r="FVG44" s="166"/>
      <c r="FVH44" s="166"/>
      <c r="FVI44" s="166"/>
      <c r="FVJ44" s="166"/>
      <c r="FVK44" s="166"/>
      <c r="FVL44" s="166"/>
      <c r="FVM44" s="166"/>
      <c r="FVN44" s="166"/>
      <c r="FVO44" s="166"/>
      <c r="FVP44" s="166"/>
      <c r="FVQ44" s="166"/>
      <c r="FVR44" s="166"/>
      <c r="FVS44" s="166"/>
      <c r="FVT44" s="166"/>
      <c r="FVU44" s="166"/>
      <c r="FVV44" s="166"/>
      <c r="FVW44" s="166"/>
      <c r="FVX44" s="166"/>
      <c r="FVY44" s="166"/>
      <c r="FVZ44" s="166"/>
      <c r="FWA44" s="166"/>
      <c r="FWB44" s="166"/>
      <c r="FWC44" s="166"/>
      <c r="FWD44" s="166"/>
      <c r="FWE44" s="166"/>
      <c r="FWF44" s="166"/>
      <c r="FWG44" s="166"/>
      <c r="FWH44" s="166"/>
      <c r="FWI44" s="166"/>
      <c r="FWJ44" s="166"/>
      <c r="FWK44" s="166"/>
      <c r="FWL44" s="166"/>
      <c r="FWM44" s="166"/>
      <c r="FWN44" s="166"/>
      <c r="FWO44" s="166"/>
      <c r="FWP44" s="166"/>
      <c r="FWQ44" s="166"/>
      <c r="FWR44" s="166"/>
      <c r="FWS44" s="166"/>
      <c r="FWT44" s="166"/>
      <c r="FWU44" s="166"/>
      <c r="FWV44" s="166"/>
      <c r="FWW44" s="166"/>
      <c r="FWX44" s="166"/>
      <c r="FWY44" s="166"/>
      <c r="FWZ44" s="166"/>
      <c r="FXA44" s="166"/>
      <c r="FXB44" s="166"/>
      <c r="FXC44" s="166"/>
      <c r="FXD44" s="166"/>
      <c r="FXE44" s="166"/>
      <c r="FXF44" s="166"/>
      <c r="FXG44" s="166"/>
      <c r="FXH44" s="166"/>
      <c r="FXI44" s="166"/>
      <c r="FXJ44" s="166"/>
      <c r="FXK44" s="166"/>
      <c r="FXL44" s="166"/>
      <c r="FXM44" s="166"/>
      <c r="FXN44" s="166"/>
      <c r="FXO44" s="166"/>
      <c r="FXP44" s="166"/>
      <c r="FXQ44" s="166"/>
      <c r="FXR44" s="166"/>
      <c r="FXS44" s="166"/>
      <c r="FXT44" s="166"/>
      <c r="FXU44" s="166"/>
      <c r="FXV44" s="166"/>
      <c r="FXW44" s="166"/>
      <c r="FXX44" s="166"/>
      <c r="FXY44" s="166"/>
      <c r="FXZ44" s="166"/>
      <c r="FYA44" s="166"/>
      <c r="FYB44" s="166"/>
      <c r="FYC44" s="166"/>
      <c r="FYD44" s="166"/>
      <c r="FYE44" s="166"/>
      <c r="FYF44" s="166"/>
      <c r="FYG44" s="166"/>
      <c r="FYH44" s="166"/>
      <c r="FYI44" s="166"/>
      <c r="FYJ44" s="166"/>
      <c r="FYK44" s="166"/>
      <c r="FYL44" s="166"/>
      <c r="FYM44" s="166"/>
      <c r="FYN44" s="166"/>
      <c r="FYO44" s="166"/>
      <c r="FYP44" s="166"/>
      <c r="FYQ44" s="166"/>
      <c r="FYR44" s="166"/>
      <c r="FYS44" s="166"/>
      <c r="FYT44" s="166"/>
      <c r="FYU44" s="166"/>
      <c r="FYV44" s="166"/>
      <c r="FYW44" s="166"/>
      <c r="FYX44" s="166"/>
      <c r="FYY44" s="166"/>
      <c r="FYZ44" s="166"/>
      <c r="FZA44" s="166"/>
      <c r="FZB44" s="166"/>
      <c r="FZC44" s="166"/>
      <c r="FZD44" s="166"/>
      <c r="FZE44" s="166"/>
      <c r="FZF44" s="166"/>
      <c r="FZG44" s="166"/>
      <c r="FZH44" s="166"/>
      <c r="FZI44" s="166"/>
      <c r="FZJ44" s="166"/>
      <c r="FZK44" s="166"/>
      <c r="FZL44" s="166"/>
      <c r="FZM44" s="166"/>
      <c r="FZN44" s="166"/>
      <c r="FZO44" s="166"/>
      <c r="FZP44" s="166"/>
      <c r="FZQ44" s="166"/>
      <c r="FZR44" s="166"/>
      <c r="FZS44" s="166"/>
      <c r="FZT44" s="166"/>
      <c r="FZU44" s="166"/>
      <c r="FZV44" s="166"/>
      <c r="FZW44" s="166"/>
      <c r="FZX44" s="166"/>
      <c r="FZY44" s="166"/>
      <c r="FZZ44" s="166"/>
      <c r="GAA44" s="166"/>
      <c r="GAB44" s="166"/>
      <c r="GAC44" s="166"/>
      <c r="GAD44" s="166"/>
      <c r="GAE44" s="166"/>
      <c r="GAF44" s="166"/>
      <c r="GAG44" s="166"/>
      <c r="GAH44" s="166"/>
      <c r="GAI44" s="166"/>
      <c r="GAJ44" s="166"/>
      <c r="GAK44" s="166"/>
      <c r="GAL44" s="166"/>
      <c r="GAM44" s="166"/>
      <c r="GAN44" s="166"/>
      <c r="GAO44" s="166"/>
      <c r="GAP44" s="166"/>
      <c r="GAQ44" s="166"/>
      <c r="GAR44" s="166"/>
      <c r="GAS44" s="166"/>
      <c r="GAT44" s="166"/>
      <c r="GAU44" s="166"/>
      <c r="GAV44" s="166"/>
      <c r="GAW44" s="166"/>
      <c r="GAX44" s="166"/>
      <c r="GAY44" s="166"/>
      <c r="GAZ44" s="166"/>
      <c r="GBA44" s="166"/>
      <c r="GBB44" s="166"/>
      <c r="GBC44" s="166"/>
      <c r="GBD44" s="166"/>
      <c r="GBE44" s="166"/>
      <c r="GBF44" s="166"/>
      <c r="GBG44" s="166"/>
      <c r="GBH44" s="166"/>
      <c r="GBI44" s="166"/>
      <c r="GBJ44" s="166"/>
      <c r="GBK44" s="166"/>
      <c r="GBL44" s="166"/>
      <c r="GBM44" s="166"/>
      <c r="GBN44" s="166"/>
      <c r="GBO44" s="166"/>
      <c r="GBP44" s="166"/>
      <c r="GBQ44" s="166"/>
      <c r="GBR44" s="166"/>
      <c r="GBS44" s="166"/>
      <c r="GBT44" s="166"/>
      <c r="GBU44" s="166"/>
      <c r="GBV44" s="166"/>
      <c r="GBW44" s="166"/>
      <c r="GBX44" s="166"/>
      <c r="GBY44" s="166"/>
      <c r="GBZ44" s="166"/>
      <c r="GCA44" s="166"/>
      <c r="GCB44" s="166"/>
      <c r="GCC44" s="166"/>
      <c r="GCD44" s="166"/>
      <c r="GCE44" s="166"/>
      <c r="GCF44" s="166"/>
      <c r="GCG44" s="166"/>
      <c r="GCH44" s="166"/>
      <c r="GCI44" s="166"/>
      <c r="GCJ44" s="166"/>
      <c r="GCK44" s="166"/>
      <c r="GCL44" s="166"/>
      <c r="GCM44" s="166"/>
      <c r="GCN44" s="166"/>
      <c r="GCO44" s="166"/>
      <c r="GCP44" s="166"/>
      <c r="GCQ44" s="166"/>
      <c r="GCR44" s="166"/>
      <c r="GCS44" s="166"/>
      <c r="GCT44" s="166"/>
      <c r="GCU44" s="166"/>
      <c r="GCV44" s="166"/>
      <c r="GCW44" s="166"/>
      <c r="GCX44" s="166"/>
      <c r="GCY44" s="166"/>
      <c r="GCZ44" s="166"/>
      <c r="GDA44" s="166"/>
      <c r="GDB44" s="166"/>
      <c r="GDC44" s="166"/>
      <c r="GDD44" s="166"/>
      <c r="GDE44" s="166"/>
      <c r="GDF44" s="166"/>
      <c r="GDG44" s="166"/>
      <c r="GDH44" s="166"/>
      <c r="GDI44" s="166"/>
      <c r="GDJ44" s="166"/>
      <c r="GDK44" s="166"/>
      <c r="GDL44" s="166"/>
      <c r="GDM44" s="166"/>
      <c r="GDN44" s="166"/>
      <c r="GDO44" s="166"/>
      <c r="GDP44" s="166"/>
      <c r="GDQ44" s="166"/>
      <c r="GDR44" s="166"/>
      <c r="GDS44" s="166"/>
      <c r="GDT44" s="166"/>
      <c r="GDU44" s="166"/>
      <c r="GDV44" s="166"/>
      <c r="GDW44" s="166"/>
      <c r="GDX44" s="166"/>
      <c r="GDY44" s="166"/>
      <c r="GDZ44" s="166"/>
      <c r="GEA44" s="166"/>
      <c r="GEB44" s="166"/>
      <c r="GEC44" s="166"/>
      <c r="GED44" s="166"/>
      <c r="GEE44" s="166"/>
      <c r="GEF44" s="166"/>
      <c r="GEG44" s="166"/>
      <c r="GEH44" s="166"/>
      <c r="GEI44" s="166"/>
      <c r="GEJ44" s="166"/>
      <c r="GEK44" s="166"/>
      <c r="GEL44" s="166"/>
      <c r="GEM44" s="166"/>
      <c r="GEN44" s="166"/>
      <c r="GEO44" s="166"/>
      <c r="GEP44" s="166"/>
      <c r="GEQ44" s="166"/>
      <c r="GER44" s="166"/>
      <c r="GES44" s="166"/>
      <c r="GET44" s="166"/>
      <c r="GEU44" s="166"/>
      <c r="GEV44" s="166"/>
      <c r="GEW44" s="166"/>
      <c r="GEX44" s="166"/>
      <c r="GEY44" s="166"/>
      <c r="GEZ44" s="166"/>
      <c r="GFA44" s="166"/>
      <c r="GFB44" s="166"/>
      <c r="GFC44" s="166"/>
      <c r="GFD44" s="166"/>
      <c r="GFE44" s="166"/>
      <c r="GFF44" s="166"/>
      <c r="GFG44" s="166"/>
      <c r="GFH44" s="166"/>
      <c r="GFI44" s="166"/>
      <c r="GFJ44" s="166"/>
      <c r="GFK44" s="166"/>
      <c r="GFL44" s="166"/>
      <c r="GFM44" s="166"/>
      <c r="GFN44" s="166"/>
      <c r="GFO44" s="166"/>
      <c r="GFP44" s="166"/>
      <c r="GFQ44" s="166"/>
      <c r="GFR44" s="166"/>
      <c r="GFS44" s="166"/>
      <c r="GFT44" s="166"/>
      <c r="GFU44" s="166"/>
      <c r="GFV44" s="166"/>
      <c r="GFW44" s="166"/>
      <c r="GFX44" s="166"/>
      <c r="GFY44" s="166"/>
      <c r="GFZ44" s="166"/>
      <c r="GGA44" s="166"/>
      <c r="GGB44" s="166"/>
      <c r="GGC44" s="166"/>
      <c r="GGD44" s="166"/>
      <c r="GGE44" s="166"/>
      <c r="GGF44" s="166"/>
      <c r="GGG44" s="166"/>
      <c r="GGH44" s="166"/>
      <c r="GGI44" s="166"/>
      <c r="GGJ44" s="166"/>
      <c r="GGK44" s="166"/>
      <c r="GGL44" s="166"/>
      <c r="GGM44" s="166"/>
      <c r="GGN44" s="166"/>
      <c r="GGO44" s="166"/>
      <c r="GGP44" s="166"/>
      <c r="GGQ44" s="166"/>
      <c r="GGR44" s="166"/>
      <c r="GGS44" s="166"/>
      <c r="GGT44" s="166"/>
      <c r="GGU44" s="166"/>
      <c r="GGV44" s="166"/>
      <c r="GGW44" s="166"/>
      <c r="GGX44" s="166"/>
      <c r="GGY44" s="166"/>
      <c r="GGZ44" s="166"/>
      <c r="GHA44" s="166"/>
      <c r="GHB44" s="166"/>
      <c r="GHC44" s="166"/>
      <c r="GHD44" s="166"/>
      <c r="GHE44" s="166"/>
      <c r="GHF44" s="166"/>
      <c r="GHG44" s="166"/>
      <c r="GHH44" s="166"/>
      <c r="GHI44" s="166"/>
      <c r="GHJ44" s="166"/>
      <c r="GHK44" s="166"/>
      <c r="GHL44" s="166"/>
      <c r="GHM44" s="166"/>
      <c r="GHN44" s="166"/>
      <c r="GHO44" s="166"/>
      <c r="GHP44" s="166"/>
      <c r="GHQ44" s="166"/>
      <c r="GHR44" s="166"/>
      <c r="GHS44" s="166"/>
      <c r="GHT44" s="166"/>
      <c r="GHU44" s="166"/>
      <c r="GHV44" s="166"/>
      <c r="GHW44" s="166"/>
      <c r="GHX44" s="166"/>
      <c r="GHY44" s="166"/>
      <c r="GHZ44" s="166"/>
      <c r="GIA44" s="166"/>
      <c r="GIB44" s="166"/>
      <c r="GIC44" s="166"/>
      <c r="GID44" s="166"/>
      <c r="GIE44" s="166"/>
      <c r="GIF44" s="166"/>
      <c r="GIG44" s="166"/>
      <c r="GIH44" s="166"/>
      <c r="GII44" s="166"/>
      <c r="GIJ44" s="166"/>
      <c r="GIK44" s="166"/>
      <c r="GIL44" s="166"/>
      <c r="GIM44" s="166"/>
      <c r="GIN44" s="166"/>
      <c r="GIO44" s="166"/>
      <c r="GIP44" s="166"/>
      <c r="GIQ44" s="166"/>
      <c r="GIR44" s="166"/>
      <c r="GIS44" s="166"/>
      <c r="GIT44" s="166"/>
      <c r="GIU44" s="166"/>
      <c r="GIV44" s="166"/>
      <c r="GIW44" s="166"/>
      <c r="GIX44" s="166"/>
      <c r="GIY44" s="166"/>
      <c r="GIZ44" s="166"/>
      <c r="GJA44" s="166"/>
      <c r="GJB44" s="166"/>
      <c r="GJC44" s="166"/>
      <c r="GJD44" s="166"/>
      <c r="GJE44" s="166"/>
      <c r="GJF44" s="166"/>
      <c r="GJG44" s="166"/>
      <c r="GJH44" s="166"/>
      <c r="GJI44" s="166"/>
      <c r="GJJ44" s="166"/>
      <c r="GJK44" s="166"/>
      <c r="GJL44" s="166"/>
      <c r="GJM44" s="166"/>
      <c r="GJN44" s="166"/>
      <c r="GJO44" s="166"/>
      <c r="GJP44" s="166"/>
      <c r="GJQ44" s="166"/>
      <c r="GJR44" s="166"/>
      <c r="GJS44" s="166"/>
      <c r="GJT44" s="166"/>
      <c r="GJU44" s="166"/>
      <c r="GJV44" s="166"/>
      <c r="GJW44" s="166"/>
      <c r="GJX44" s="166"/>
      <c r="GJY44" s="166"/>
      <c r="GJZ44" s="166"/>
      <c r="GKA44" s="166"/>
      <c r="GKB44" s="166"/>
      <c r="GKC44" s="166"/>
      <c r="GKD44" s="166"/>
      <c r="GKE44" s="166"/>
      <c r="GKF44" s="166"/>
      <c r="GKG44" s="166"/>
      <c r="GKH44" s="166"/>
      <c r="GKI44" s="166"/>
      <c r="GKJ44" s="166"/>
      <c r="GKK44" s="166"/>
      <c r="GKL44" s="166"/>
      <c r="GKM44" s="166"/>
      <c r="GKN44" s="166"/>
      <c r="GKO44" s="166"/>
      <c r="GKP44" s="166"/>
      <c r="GKQ44" s="166"/>
      <c r="GKR44" s="166"/>
      <c r="GKS44" s="166"/>
      <c r="GKT44" s="166"/>
      <c r="GKU44" s="166"/>
      <c r="GKV44" s="166"/>
      <c r="GKW44" s="166"/>
      <c r="GKX44" s="166"/>
      <c r="GKY44" s="166"/>
      <c r="GKZ44" s="166"/>
      <c r="GLA44" s="166"/>
      <c r="GLB44" s="166"/>
      <c r="GLC44" s="166"/>
      <c r="GLD44" s="166"/>
      <c r="GLE44" s="166"/>
      <c r="GLF44" s="166"/>
      <c r="GLG44" s="166"/>
      <c r="GLH44" s="166"/>
      <c r="GLI44" s="166"/>
      <c r="GLJ44" s="166"/>
      <c r="GLK44" s="166"/>
      <c r="GLL44" s="166"/>
      <c r="GLM44" s="166"/>
      <c r="GLN44" s="166"/>
      <c r="GLO44" s="166"/>
      <c r="GLP44" s="166"/>
      <c r="GLQ44" s="166"/>
      <c r="GLR44" s="166"/>
      <c r="GLS44" s="166"/>
      <c r="GLT44" s="166"/>
      <c r="GLU44" s="166"/>
      <c r="GLV44" s="166"/>
      <c r="GLW44" s="166"/>
      <c r="GLX44" s="166"/>
      <c r="GLY44" s="166"/>
      <c r="GLZ44" s="166"/>
      <c r="GMA44" s="166"/>
      <c r="GMB44" s="166"/>
      <c r="GMC44" s="166"/>
      <c r="GMD44" s="166"/>
      <c r="GME44" s="166"/>
      <c r="GMF44" s="166"/>
      <c r="GMG44" s="166"/>
      <c r="GMH44" s="166"/>
      <c r="GMI44" s="166"/>
      <c r="GMJ44" s="166"/>
      <c r="GMK44" s="166"/>
      <c r="GML44" s="166"/>
      <c r="GMM44" s="166"/>
      <c r="GMN44" s="166"/>
      <c r="GMO44" s="166"/>
      <c r="GMP44" s="166"/>
      <c r="GMQ44" s="166"/>
      <c r="GMR44" s="166"/>
      <c r="GMS44" s="166"/>
      <c r="GMT44" s="166"/>
      <c r="GMU44" s="166"/>
      <c r="GMV44" s="166"/>
      <c r="GMW44" s="166"/>
      <c r="GMX44" s="166"/>
      <c r="GMY44" s="166"/>
      <c r="GMZ44" s="166"/>
      <c r="GNA44" s="166"/>
      <c r="GNB44" s="166"/>
      <c r="GNC44" s="166"/>
      <c r="GND44" s="166"/>
      <c r="GNE44" s="166"/>
      <c r="GNF44" s="166"/>
      <c r="GNG44" s="166"/>
      <c r="GNH44" s="166"/>
      <c r="GNI44" s="166"/>
      <c r="GNJ44" s="166"/>
      <c r="GNK44" s="166"/>
      <c r="GNL44" s="166"/>
      <c r="GNM44" s="166"/>
      <c r="GNN44" s="166"/>
      <c r="GNO44" s="166"/>
      <c r="GNP44" s="166"/>
      <c r="GNQ44" s="166"/>
      <c r="GNR44" s="166"/>
      <c r="GNS44" s="166"/>
      <c r="GNT44" s="166"/>
      <c r="GNU44" s="166"/>
      <c r="GNV44" s="166"/>
      <c r="GNW44" s="166"/>
      <c r="GNX44" s="166"/>
      <c r="GNY44" s="166"/>
      <c r="GNZ44" s="166"/>
      <c r="GOA44" s="166"/>
      <c r="GOB44" s="166"/>
      <c r="GOC44" s="166"/>
      <c r="GOD44" s="166"/>
      <c r="GOE44" s="166"/>
      <c r="GOF44" s="166"/>
      <c r="GOG44" s="166"/>
      <c r="GOH44" s="166"/>
      <c r="GOI44" s="166"/>
      <c r="GOJ44" s="166"/>
      <c r="GOK44" s="166"/>
      <c r="GOL44" s="166"/>
      <c r="GOM44" s="166"/>
      <c r="GON44" s="166"/>
      <c r="GOO44" s="166"/>
      <c r="GOP44" s="166"/>
      <c r="GOQ44" s="166"/>
      <c r="GOR44" s="166"/>
      <c r="GOS44" s="166"/>
      <c r="GOT44" s="166"/>
      <c r="GOU44" s="166"/>
      <c r="GOV44" s="166"/>
      <c r="GOW44" s="166"/>
      <c r="GOX44" s="166"/>
      <c r="GOY44" s="166"/>
      <c r="GOZ44" s="166"/>
      <c r="GPA44" s="166"/>
      <c r="GPB44" s="166"/>
      <c r="GPC44" s="166"/>
      <c r="GPD44" s="166"/>
      <c r="GPE44" s="166"/>
      <c r="GPF44" s="166"/>
      <c r="GPG44" s="166"/>
      <c r="GPH44" s="166"/>
      <c r="GPI44" s="166"/>
      <c r="GPJ44" s="166"/>
      <c r="GPK44" s="166"/>
      <c r="GPL44" s="166"/>
      <c r="GPM44" s="166"/>
      <c r="GPN44" s="166"/>
      <c r="GPO44" s="166"/>
      <c r="GPP44" s="166"/>
      <c r="GPQ44" s="166"/>
      <c r="GPR44" s="166"/>
      <c r="GPS44" s="166"/>
      <c r="GPT44" s="166"/>
      <c r="GPU44" s="166"/>
      <c r="GPV44" s="166"/>
      <c r="GPW44" s="166"/>
      <c r="GPX44" s="166"/>
      <c r="GPY44" s="166"/>
      <c r="GPZ44" s="166"/>
      <c r="GQA44" s="166"/>
      <c r="GQB44" s="166"/>
      <c r="GQC44" s="166"/>
      <c r="GQD44" s="166"/>
      <c r="GQE44" s="166"/>
      <c r="GQF44" s="166"/>
      <c r="GQG44" s="166"/>
      <c r="GQH44" s="166"/>
      <c r="GQI44" s="166"/>
      <c r="GQJ44" s="166"/>
      <c r="GQK44" s="166"/>
      <c r="GQL44" s="166"/>
      <c r="GQM44" s="166"/>
      <c r="GQN44" s="166"/>
      <c r="GQO44" s="166"/>
      <c r="GQP44" s="166"/>
      <c r="GQQ44" s="166"/>
      <c r="GQR44" s="166"/>
      <c r="GQS44" s="166"/>
      <c r="GQT44" s="166"/>
      <c r="GQU44" s="166"/>
      <c r="GQV44" s="166"/>
      <c r="GQW44" s="166"/>
      <c r="GQX44" s="166"/>
      <c r="GQY44" s="166"/>
      <c r="GQZ44" s="166"/>
      <c r="GRA44" s="166"/>
      <c r="GRB44" s="166"/>
      <c r="GRC44" s="166"/>
      <c r="GRD44" s="166"/>
      <c r="GRE44" s="166"/>
      <c r="GRF44" s="166"/>
      <c r="GRG44" s="166"/>
      <c r="GRH44" s="166"/>
      <c r="GRI44" s="166"/>
      <c r="GRJ44" s="166"/>
      <c r="GRK44" s="166"/>
      <c r="GRL44" s="166"/>
      <c r="GRM44" s="166"/>
      <c r="GRN44" s="166"/>
      <c r="GRO44" s="166"/>
      <c r="GRP44" s="166"/>
      <c r="GRQ44" s="166"/>
      <c r="GRR44" s="166"/>
      <c r="GRS44" s="166"/>
      <c r="GRT44" s="166"/>
      <c r="GRU44" s="166"/>
      <c r="GRV44" s="166"/>
      <c r="GRW44" s="166"/>
      <c r="GRX44" s="166"/>
      <c r="GRY44" s="166"/>
      <c r="GRZ44" s="166"/>
      <c r="GSA44" s="166"/>
      <c r="GSB44" s="166"/>
      <c r="GSC44" s="166"/>
      <c r="GSD44" s="166"/>
      <c r="GSE44" s="166"/>
      <c r="GSF44" s="166"/>
      <c r="GSG44" s="166"/>
      <c r="GSH44" s="166"/>
      <c r="GSI44" s="166"/>
      <c r="GSJ44" s="166"/>
      <c r="GSK44" s="166"/>
      <c r="GSL44" s="166"/>
      <c r="GSM44" s="166"/>
      <c r="GSN44" s="166"/>
      <c r="GSO44" s="166"/>
      <c r="GSP44" s="166"/>
      <c r="GSQ44" s="166"/>
      <c r="GSR44" s="166"/>
      <c r="GSS44" s="166"/>
      <c r="GST44" s="166"/>
      <c r="GSU44" s="166"/>
      <c r="GSV44" s="166"/>
      <c r="GSW44" s="166"/>
      <c r="GSX44" s="166"/>
      <c r="GSY44" s="166"/>
      <c r="GSZ44" s="166"/>
      <c r="GTA44" s="166"/>
      <c r="GTB44" s="166"/>
      <c r="GTC44" s="166"/>
      <c r="GTD44" s="166"/>
      <c r="GTE44" s="166"/>
      <c r="GTF44" s="166"/>
      <c r="GTG44" s="166"/>
      <c r="GTH44" s="166"/>
      <c r="GTI44" s="166"/>
      <c r="GTJ44" s="166"/>
      <c r="GTK44" s="166"/>
      <c r="GTL44" s="166"/>
      <c r="GTM44" s="166"/>
      <c r="GTN44" s="166"/>
      <c r="GTO44" s="166"/>
      <c r="GTP44" s="166"/>
      <c r="GTQ44" s="166"/>
      <c r="GTR44" s="166"/>
      <c r="GTS44" s="166"/>
      <c r="GTT44" s="166"/>
      <c r="GTU44" s="166"/>
      <c r="GTV44" s="166"/>
      <c r="GTW44" s="166"/>
      <c r="GTX44" s="166"/>
      <c r="GTY44" s="166"/>
      <c r="GTZ44" s="166"/>
      <c r="GUA44" s="166"/>
      <c r="GUB44" s="166"/>
      <c r="GUC44" s="166"/>
      <c r="GUD44" s="166"/>
      <c r="GUE44" s="166"/>
      <c r="GUF44" s="166"/>
      <c r="GUG44" s="166"/>
      <c r="GUH44" s="166"/>
      <c r="GUI44" s="166"/>
      <c r="GUJ44" s="166"/>
      <c r="GUK44" s="166"/>
      <c r="GUL44" s="166"/>
      <c r="GUM44" s="166"/>
      <c r="GUN44" s="166"/>
      <c r="GUO44" s="166"/>
      <c r="GUP44" s="166"/>
      <c r="GUQ44" s="166"/>
      <c r="GUR44" s="166"/>
      <c r="GUS44" s="166"/>
      <c r="GUT44" s="166"/>
      <c r="GUU44" s="166"/>
      <c r="GUV44" s="166"/>
      <c r="GUW44" s="166"/>
      <c r="GUX44" s="166"/>
      <c r="GUY44" s="166"/>
      <c r="GUZ44" s="166"/>
      <c r="GVA44" s="166"/>
      <c r="GVB44" s="166"/>
      <c r="GVC44" s="166"/>
      <c r="GVD44" s="166"/>
      <c r="GVE44" s="166"/>
      <c r="GVF44" s="166"/>
      <c r="GVG44" s="166"/>
      <c r="GVH44" s="166"/>
      <c r="GVI44" s="166"/>
      <c r="GVJ44" s="166"/>
      <c r="GVK44" s="166"/>
      <c r="GVL44" s="166"/>
      <c r="GVM44" s="166"/>
      <c r="GVN44" s="166"/>
      <c r="GVO44" s="166"/>
      <c r="GVP44" s="166"/>
      <c r="GVQ44" s="166"/>
      <c r="GVR44" s="166"/>
      <c r="GVS44" s="166"/>
      <c r="GVT44" s="166"/>
      <c r="GVU44" s="166"/>
      <c r="GVV44" s="166"/>
      <c r="GVW44" s="166"/>
      <c r="GVX44" s="166"/>
      <c r="GVY44" s="166"/>
      <c r="GVZ44" s="166"/>
      <c r="GWA44" s="166"/>
      <c r="GWB44" s="166"/>
      <c r="GWC44" s="166"/>
      <c r="GWD44" s="166"/>
      <c r="GWE44" s="166"/>
      <c r="GWF44" s="166"/>
      <c r="GWG44" s="166"/>
      <c r="GWH44" s="166"/>
      <c r="GWI44" s="166"/>
      <c r="GWJ44" s="166"/>
      <c r="GWK44" s="166"/>
      <c r="GWL44" s="166"/>
      <c r="GWM44" s="166"/>
      <c r="GWN44" s="166"/>
      <c r="GWO44" s="166"/>
      <c r="GWP44" s="166"/>
      <c r="GWQ44" s="166"/>
      <c r="GWR44" s="166"/>
      <c r="GWS44" s="166"/>
      <c r="GWT44" s="166"/>
      <c r="GWU44" s="166"/>
      <c r="GWV44" s="166"/>
      <c r="GWW44" s="166"/>
      <c r="GWX44" s="166"/>
      <c r="GWY44" s="166"/>
      <c r="GWZ44" s="166"/>
      <c r="GXA44" s="166"/>
      <c r="GXB44" s="166"/>
      <c r="GXC44" s="166"/>
      <c r="GXD44" s="166"/>
      <c r="GXE44" s="166"/>
      <c r="GXF44" s="166"/>
      <c r="GXG44" s="166"/>
      <c r="GXH44" s="166"/>
      <c r="GXI44" s="166"/>
      <c r="GXJ44" s="166"/>
      <c r="GXK44" s="166"/>
      <c r="GXL44" s="166"/>
      <c r="GXM44" s="166"/>
      <c r="GXN44" s="166"/>
      <c r="GXO44" s="166"/>
      <c r="GXP44" s="166"/>
      <c r="GXQ44" s="166"/>
      <c r="GXR44" s="166"/>
      <c r="GXS44" s="166"/>
      <c r="GXT44" s="166"/>
      <c r="GXU44" s="166"/>
      <c r="GXV44" s="166"/>
      <c r="GXW44" s="166"/>
      <c r="GXX44" s="166"/>
      <c r="GXY44" s="166"/>
      <c r="GXZ44" s="166"/>
      <c r="GYA44" s="166"/>
      <c r="GYB44" s="166"/>
      <c r="GYC44" s="166"/>
      <c r="GYD44" s="166"/>
      <c r="GYE44" s="166"/>
      <c r="GYF44" s="166"/>
      <c r="GYG44" s="166"/>
      <c r="GYH44" s="166"/>
      <c r="GYI44" s="166"/>
      <c r="GYJ44" s="166"/>
      <c r="GYK44" s="166"/>
      <c r="GYL44" s="166"/>
      <c r="GYM44" s="166"/>
      <c r="GYN44" s="166"/>
      <c r="GYO44" s="166"/>
      <c r="GYP44" s="166"/>
      <c r="GYQ44" s="166"/>
      <c r="GYR44" s="166"/>
      <c r="GYS44" s="166"/>
      <c r="GYT44" s="166"/>
      <c r="GYU44" s="166"/>
      <c r="GYV44" s="166"/>
      <c r="GYW44" s="166"/>
      <c r="GYX44" s="166"/>
      <c r="GYY44" s="166"/>
      <c r="GYZ44" s="166"/>
      <c r="GZA44" s="166"/>
      <c r="GZB44" s="166"/>
      <c r="GZC44" s="166"/>
      <c r="GZD44" s="166"/>
      <c r="GZE44" s="166"/>
      <c r="GZF44" s="166"/>
      <c r="GZG44" s="166"/>
      <c r="GZH44" s="166"/>
      <c r="GZI44" s="166"/>
      <c r="GZJ44" s="166"/>
      <c r="GZK44" s="166"/>
      <c r="GZL44" s="166"/>
      <c r="GZM44" s="166"/>
      <c r="GZN44" s="166"/>
      <c r="GZO44" s="166"/>
      <c r="GZP44" s="166"/>
      <c r="GZQ44" s="166"/>
      <c r="GZR44" s="166"/>
      <c r="GZS44" s="166"/>
      <c r="GZT44" s="166"/>
      <c r="GZU44" s="166"/>
      <c r="GZV44" s="166"/>
      <c r="GZW44" s="166"/>
      <c r="GZX44" s="166"/>
      <c r="GZY44" s="166"/>
      <c r="GZZ44" s="166"/>
      <c r="HAA44" s="166"/>
      <c r="HAB44" s="166"/>
      <c r="HAC44" s="166"/>
      <c r="HAD44" s="166"/>
      <c r="HAE44" s="166"/>
      <c r="HAF44" s="166"/>
      <c r="HAG44" s="166"/>
      <c r="HAH44" s="166"/>
      <c r="HAI44" s="166"/>
      <c r="HAJ44" s="166"/>
      <c r="HAK44" s="166"/>
      <c r="HAL44" s="166"/>
      <c r="HAM44" s="166"/>
      <c r="HAN44" s="166"/>
      <c r="HAO44" s="166"/>
      <c r="HAP44" s="166"/>
      <c r="HAQ44" s="166"/>
      <c r="HAR44" s="166"/>
      <c r="HAS44" s="166"/>
      <c r="HAT44" s="166"/>
      <c r="HAU44" s="166"/>
      <c r="HAV44" s="166"/>
      <c r="HAW44" s="166"/>
      <c r="HAX44" s="166"/>
      <c r="HAY44" s="166"/>
      <c r="HAZ44" s="166"/>
      <c r="HBA44" s="166"/>
      <c r="HBB44" s="166"/>
      <c r="HBC44" s="166"/>
      <c r="HBD44" s="166"/>
      <c r="HBE44" s="166"/>
      <c r="HBF44" s="166"/>
      <c r="HBG44" s="166"/>
      <c r="HBH44" s="166"/>
      <c r="HBI44" s="166"/>
      <c r="HBJ44" s="166"/>
      <c r="HBK44" s="166"/>
      <c r="HBL44" s="166"/>
      <c r="HBM44" s="166"/>
      <c r="HBN44" s="166"/>
      <c r="HBO44" s="166"/>
      <c r="HBP44" s="166"/>
      <c r="HBQ44" s="166"/>
      <c r="HBR44" s="166"/>
      <c r="HBS44" s="166"/>
      <c r="HBT44" s="166"/>
      <c r="HBU44" s="166"/>
      <c r="HBV44" s="166"/>
      <c r="HBW44" s="166"/>
      <c r="HBX44" s="166"/>
      <c r="HBY44" s="166"/>
      <c r="HBZ44" s="166"/>
      <c r="HCA44" s="166"/>
      <c r="HCB44" s="166"/>
      <c r="HCC44" s="166"/>
      <c r="HCD44" s="166"/>
      <c r="HCE44" s="166"/>
      <c r="HCF44" s="166"/>
      <c r="HCG44" s="166"/>
      <c r="HCH44" s="166"/>
      <c r="HCI44" s="166"/>
      <c r="HCJ44" s="166"/>
      <c r="HCK44" s="166"/>
      <c r="HCL44" s="166"/>
      <c r="HCM44" s="166"/>
      <c r="HCN44" s="166"/>
      <c r="HCO44" s="166"/>
      <c r="HCP44" s="166"/>
      <c r="HCQ44" s="166"/>
      <c r="HCR44" s="166"/>
      <c r="HCS44" s="166"/>
      <c r="HCT44" s="166"/>
      <c r="HCU44" s="166"/>
      <c r="HCV44" s="166"/>
      <c r="HCW44" s="166"/>
      <c r="HCX44" s="166"/>
      <c r="HCY44" s="166"/>
      <c r="HCZ44" s="166"/>
      <c r="HDA44" s="166"/>
      <c r="HDB44" s="166"/>
      <c r="HDC44" s="166"/>
      <c r="HDD44" s="166"/>
      <c r="HDE44" s="166"/>
      <c r="HDF44" s="166"/>
      <c r="HDG44" s="166"/>
      <c r="HDH44" s="166"/>
      <c r="HDI44" s="166"/>
      <c r="HDJ44" s="166"/>
      <c r="HDK44" s="166"/>
      <c r="HDL44" s="166"/>
      <c r="HDM44" s="166"/>
      <c r="HDN44" s="166"/>
      <c r="HDO44" s="166"/>
      <c r="HDP44" s="166"/>
      <c r="HDQ44" s="166"/>
      <c r="HDR44" s="166"/>
      <c r="HDS44" s="166"/>
      <c r="HDT44" s="166"/>
      <c r="HDU44" s="166"/>
      <c r="HDV44" s="166"/>
      <c r="HDW44" s="166"/>
      <c r="HDX44" s="166"/>
      <c r="HDY44" s="166"/>
      <c r="HDZ44" s="166"/>
      <c r="HEA44" s="166"/>
      <c r="HEB44" s="166"/>
      <c r="HEC44" s="166"/>
      <c r="HED44" s="166"/>
      <c r="HEE44" s="166"/>
      <c r="HEF44" s="166"/>
      <c r="HEG44" s="166"/>
      <c r="HEH44" s="166"/>
      <c r="HEI44" s="166"/>
      <c r="HEJ44" s="166"/>
      <c r="HEK44" s="166"/>
      <c r="HEL44" s="166"/>
      <c r="HEM44" s="166"/>
      <c r="HEN44" s="166"/>
      <c r="HEO44" s="166"/>
      <c r="HEP44" s="166"/>
      <c r="HEQ44" s="166"/>
      <c r="HER44" s="166"/>
      <c r="HES44" s="166"/>
      <c r="HET44" s="166"/>
      <c r="HEU44" s="166"/>
      <c r="HEV44" s="166"/>
      <c r="HEW44" s="166"/>
      <c r="HEX44" s="166"/>
      <c r="HEY44" s="166"/>
      <c r="HEZ44" s="166"/>
      <c r="HFA44" s="166"/>
      <c r="HFB44" s="166"/>
      <c r="HFC44" s="166"/>
      <c r="HFD44" s="166"/>
      <c r="HFE44" s="166"/>
      <c r="HFF44" s="166"/>
      <c r="HFG44" s="166"/>
      <c r="HFH44" s="166"/>
      <c r="HFI44" s="166"/>
      <c r="HFJ44" s="166"/>
      <c r="HFK44" s="166"/>
      <c r="HFL44" s="166"/>
      <c r="HFM44" s="166"/>
      <c r="HFN44" s="166"/>
      <c r="HFO44" s="166"/>
      <c r="HFP44" s="166"/>
      <c r="HFQ44" s="166"/>
      <c r="HFR44" s="166"/>
      <c r="HFS44" s="166"/>
      <c r="HFT44" s="166"/>
      <c r="HFU44" s="166"/>
      <c r="HFV44" s="166"/>
      <c r="HFW44" s="166"/>
      <c r="HFX44" s="166"/>
      <c r="HFY44" s="166"/>
      <c r="HFZ44" s="166"/>
      <c r="HGA44" s="166"/>
      <c r="HGB44" s="166"/>
      <c r="HGC44" s="166"/>
      <c r="HGD44" s="166"/>
      <c r="HGE44" s="166"/>
      <c r="HGF44" s="166"/>
      <c r="HGG44" s="166"/>
      <c r="HGH44" s="166"/>
      <c r="HGI44" s="166"/>
      <c r="HGJ44" s="166"/>
      <c r="HGK44" s="166"/>
      <c r="HGL44" s="166"/>
      <c r="HGM44" s="166"/>
      <c r="HGN44" s="166"/>
      <c r="HGO44" s="166"/>
      <c r="HGP44" s="166"/>
      <c r="HGQ44" s="166"/>
      <c r="HGR44" s="166"/>
      <c r="HGS44" s="166"/>
      <c r="HGT44" s="166"/>
      <c r="HGU44" s="166"/>
      <c r="HGV44" s="166"/>
      <c r="HGW44" s="166"/>
      <c r="HGX44" s="166"/>
      <c r="HGY44" s="166"/>
      <c r="HGZ44" s="166"/>
      <c r="HHA44" s="166"/>
      <c r="HHB44" s="166"/>
      <c r="HHC44" s="166"/>
      <c r="HHD44" s="166"/>
      <c r="HHE44" s="166"/>
      <c r="HHF44" s="166"/>
      <c r="HHG44" s="166"/>
      <c r="HHH44" s="166"/>
      <c r="HHI44" s="166"/>
      <c r="HHJ44" s="166"/>
      <c r="HHK44" s="166"/>
      <c r="HHL44" s="166"/>
      <c r="HHM44" s="166"/>
      <c r="HHN44" s="166"/>
      <c r="HHO44" s="166"/>
      <c r="HHP44" s="166"/>
      <c r="HHQ44" s="166"/>
      <c r="HHR44" s="166"/>
      <c r="HHS44" s="166"/>
      <c r="HHT44" s="166"/>
      <c r="HHU44" s="166"/>
      <c r="HHV44" s="166"/>
      <c r="HHW44" s="166"/>
      <c r="HHX44" s="166"/>
      <c r="HHY44" s="166"/>
      <c r="HHZ44" s="166"/>
      <c r="HIA44" s="166"/>
      <c r="HIB44" s="166"/>
      <c r="HIC44" s="166"/>
      <c r="HID44" s="166"/>
      <c r="HIE44" s="166"/>
      <c r="HIF44" s="166"/>
      <c r="HIG44" s="166"/>
      <c r="HIH44" s="166"/>
      <c r="HII44" s="166"/>
      <c r="HIJ44" s="166"/>
      <c r="HIK44" s="166"/>
      <c r="HIL44" s="166"/>
      <c r="HIM44" s="166"/>
      <c r="HIN44" s="166"/>
      <c r="HIO44" s="166"/>
      <c r="HIP44" s="166"/>
      <c r="HIQ44" s="166"/>
      <c r="HIR44" s="166"/>
      <c r="HIS44" s="166"/>
      <c r="HIT44" s="166"/>
      <c r="HIU44" s="166"/>
      <c r="HIV44" s="166"/>
      <c r="HIW44" s="166"/>
      <c r="HIX44" s="166"/>
      <c r="HIY44" s="166"/>
      <c r="HIZ44" s="166"/>
      <c r="HJA44" s="166"/>
      <c r="HJB44" s="166"/>
      <c r="HJC44" s="166"/>
      <c r="HJD44" s="166"/>
      <c r="HJE44" s="166"/>
      <c r="HJF44" s="166"/>
      <c r="HJG44" s="166"/>
      <c r="HJH44" s="166"/>
      <c r="HJI44" s="166"/>
      <c r="HJJ44" s="166"/>
      <c r="HJK44" s="166"/>
      <c r="HJL44" s="166"/>
      <c r="HJM44" s="166"/>
      <c r="HJN44" s="166"/>
      <c r="HJO44" s="166"/>
      <c r="HJP44" s="166"/>
      <c r="HJQ44" s="166"/>
      <c r="HJR44" s="166"/>
      <c r="HJS44" s="166"/>
      <c r="HJT44" s="166"/>
      <c r="HJU44" s="166"/>
      <c r="HJV44" s="166"/>
      <c r="HJW44" s="166"/>
      <c r="HJX44" s="166"/>
      <c r="HJY44" s="166"/>
      <c r="HJZ44" s="166"/>
      <c r="HKA44" s="166"/>
      <c r="HKB44" s="166"/>
      <c r="HKC44" s="166"/>
      <c r="HKD44" s="166"/>
      <c r="HKE44" s="166"/>
      <c r="HKF44" s="166"/>
      <c r="HKG44" s="166"/>
      <c r="HKH44" s="166"/>
      <c r="HKI44" s="166"/>
      <c r="HKJ44" s="166"/>
      <c r="HKK44" s="166"/>
      <c r="HKL44" s="166"/>
      <c r="HKM44" s="166"/>
      <c r="HKN44" s="166"/>
      <c r="HKO44" s="166"/>
      <c r="HKP44" s="166"/>
      <c r="HKQ44" s="166"/>
      <c r="HKR44" s="166"/>
      <c r="HKS44" s="166"/>
      <c r="HKT44" s="166"/>
      <c r="HKU44" s="166"/>
      <c r="HKV44" s="166"/>
      <c r="HKW44" s="166"/>
      <c r="HKX44" s="166"/>
      <c r="HKY44" s="166"/>
      <c r="HKZ44" s="166"/>
      <c r="HLA44" s="166"/>
      <c r="HLB44" s="166"/>
      <c r="HLC44" s="166"/>
      <c r="HLD44" s="166"/>
      <c r="HLE44" s="166"/>
      <c r="HLF44" s="166"/>
      <c r="HLG44" s="166"/>
      <c r="HLH44" s="166"/>
      <c r="HLI44" s="166"/>
      <c r="HLJ44" s="166"/>
      <c r="HLK44" s="166"/>
      <c r="HLL44" s="166"/>
      <c r="HLM44" s="166"/>
      <c r="HLN44" s="166"/>
      <c r="HLO44" s="166"/>
      <c r="HLP44" s="166"/>
      <c r="HLQ44" s="166"/>
      <c r="HLR44" s="166"/>
      <c r="HLS44" s="166"/>
      <c r="HLT44" s="166"/>
      <c r="HLU44" s="166"/>
      <c r="HLV44" s="166"/>
      <c r="HLW44" s="166"/>
      <c r="HLX44" s="166"/>
      <c r="HLY44" s="166"/>
      <c r="HLZ44" s="166"/>
      <c r="HMA44" s="166"/>
      <c r="HMB44" s="166"/>
      <c r="HMC44" s="166"/>
      <c r="HMD44" s="166"/>
      <c r="HME44" s="166"/>
      <c r="HMF44" s="166"/>
      <c r="HMG44" s="166"/>
      <c r="HMH44" s="166"/>
      <c r="HMI44" s="166"/>
      <c r="HMJ44" s="166"/>
      <c r="HMK44" s="166"/>
      <c r="HML44" s="166"/>
      <c r="HMM44" s="166"/>
      <c r="HMN44" s="166"/>
      <c r="HMO44" s="166"/>
      <c r="HMP44" s="166"/>
      <c r="HMQ44" s="166"/>
      <c r="HMR44" s="166"/>
      <c r="HMS44" s="166"/>
      <c r="HMT44" s="166"/>
      <c r="HMU44" s="166"/>
      <c r="HMV44" s="166"/>
      <c r="HMW44" s="166"/>
      <c r="HMX44" s="166"/>
      <c r="HMY44" s="166"/>
      <c r="HMZ44" s="166"/>
      <c r="HNA44" s="166"/>
      <c r="HNB44" s="166"/>
      <c r="HNC44" s="166"/>
      <c r="HND44" s="166"/>
      <c r="HNE44" s="166"/>
      <c r="HNF44" s="166"/>
      <c r="HNG44" s="166"/>
      <c r="HNH44" s="166"/>
      <c r="HNI44" s="166"/>
      <c r="HNJ44" s="166"/>
      <c r="HNK44" s="166"/>
      <c r="HNL44" s="166"/>
      <c r="HNM44" s="166"/>
      <c r="HNN44" s="166"/>
      <c r="HNO44" s="166"/>
      <c r="HNP44" s="166"/>
      <c r="HNQ44" s="166"/>
      <c r="HNR44" s="166"/>
      <c r="HNS44" s="166"/>
      <c r="HNT44" s="166"/>
      <c r="HNU44" s="166"/>
      <c r="HNV44" s="166"/>
      <c r="HNW44" s="166"/>
      <c r="HNX44" s="166"/>
      <c r="HNY44" s="166"/>
      <c r="HNZ44" s="166"/>
      <c r="HOA44" s="166"/>
      <c r="HOB44" s="166"/>
      <c r="HOC44" s="166"/>
      <c r="HOD44" s="166"/>
      <c r="HOE44" s="166"/>
      <c r="HOF44" s="166"/>
      <c r="HOG44" s="166"/>
      <c r="HOH44" s="166"/>
      <c r="HOI44" s="166"/>
      <c r="HOJ44" s="166"/>
      <c r="HOK44" s="166"/>
      <c r="HOL44" s="166"/>
      <c r="HOM44" s="166"/>
      <c r="HON44" s="166"/>
      <c r="HOO44" s="166"/>
      <c r="HOP44" s="166"/>
      <c r="HOQ44" s="166"/>
      <c r="HOR44" s="166"/>
      <c r="HOS44" s="166"/>
      <c r="HOT44" s="166"/>
      <c r="HOU44" s="166"/>
      <c r="HOV44" s="166"/>
      <c r="HOW44" s="166"/>
      <c r="HOX44" s="166"/>
      <c r="HOY44" s="166"/>
      <c r="HOZ44" s="166"/>
      <c r="HPA44" s="166"/>
      <c r="HPB44" s="166"/>
      <c r="HPC44" s="166"/>
      <c r="HPD44" s="166"/>
      <c r="HPE44" s="166"/>
      <c r="HPF44" s="166"/>
      <c r="HPG44" s="166"/>
      <c r="HPH44" s="166"/>
      <c r="HPI44" s="166"/>
      <c r="HPJ44" s="166"/>
      <c r="HPK44" s="166"/>
      <c r="HPL44" s="166"/>
      <c r="HPM44" s="166"/>
      <c r="HPN44" s="166"/>
      <c r="HPO44" s="166"/>
      <c r="HPP44" s="166"/>
      <c r="HPQ44" s="166"/>
      <c r="HPR44" s="166"/>
      <c r="HPS44" s="166"/>
      <c r="HPT44" s="166"/>
      <c r="HPU44" s="166"/>
      <c r="HPV44" s="166"/>
      <c r="HPW44" s="166"/>
      <c r="HPX44" s="166"/>
      <c r="HPY44" s="166"/>
      <c r="HPZ44" s="166"/>
      <c r="HQA44" s="166"/>
      <c r="HQB44" s="166"/>
      <c r="HQC44" s="166"/>
      <c r="HQD44" s="166"/>
      <c r="HQE44" s="166"/>
      <c r="HQF44" s="166"/>
      <c r="HQG44" s="166"/>
      <c r="HQH44" s="166"/>
      <c r="HQI44" s="166"/>
      <c r="HQJ44" s="166"/>
      <c r="HQK44" s="166"/>
      <c r="HQL44" s="166"/>
      <c r="HQM44" s="166"/>
      <c r="HQN44" s="166"/>
      <c r="HQO44" s="166"/>
      <c r="HQP44" s="166"/>
      <c r="HQQ44" s="166"/>
      <c r="HQR44" s="166"/>
      <c r="HQS44" s="166"/>
      <c r="HQT44" s="166"/>
      <c r="HQU44" s="166"/>
      <c r="HQV44" s="166"/>
      <c r="HQW44" s="166"/>
      <c r="HQX44" s="166"/>
      <c r="HQY44" s="166"/>
      <c r="HQZ44" s="166"/>
      <c r="HRA44" s="166"/>
      <c r="HRB44" s="166"/>
      <c r="HRC44" s="166"/>
      <c r="HRD44" s="166"/>
      <c r="HRE44" s="166"/>
      <c r="HRF44" s="166"/>
      <c r="HRG44" s="166"/>
      <c r="HRH44" s="166"/>
      <c r="HRI44" s="166"/>
      <c r="HRJ44" s="166"/>
      <c r="HRK44" s="166"/>
      <c r="HRL44" s="166"/>
      <c r="HRM44" s="166"/>
      <c r="HRN44" s="166"/>
      <c r="HRO44" s="166"/>
      <c r="HRP44" s="166"/>
      <c r="HRQ44" s="166"/>
      <c r="HRR44" s="166"/>
      <c r="HRS44" s="166"/>
      <c r="HRT44" s="166"/>
      <c r="HRU44" s="166"/>
      <c r="HRV44" s="166"/>
      <c r="HRW44" s="166"/>
      <c r="HRX44" s="166"/>
      <c r="HRY44" s="166"/>
      <c r="HRZ44" s="166"/>
      <c r="HSA44" s="166"/>
      <c r="HSB44" s="166"/>
      <c r="HSC44" s="166"/>
      <c r="HSD44" s="166"/>
      <c r="HSE44" s="166"/>
      <c r="HSF44" s="166"/>
      <c r="HSG44" s="166"/>
      <c r="HSH44" s="166"/>
      <c r="HSI44" s="166"/>
      <c r="HSJ44" s="166"/>
      <c r="HSK44" s="166"/>
      <c r="HSL44" s="166"/>
      <c r="HSM44" s="166"/>
      <c r="HSN44" s="166"/>
      <c r="HSO44" s="166"/>
      <c r="HSP44" s="166"/>
      <c r="HSQ44" s="166"/>
      <c r="HSR44" s="166"/>
      <c r="HSS44" s="166"/>
      <c r="HST44" s="166"/>
      <c r="HSU44" s="166"/>
      <c r="HSV44" s="166"/>
      <c r="HSW44" s="166"/>
      <c r="HSX44" s="166"/>
      <c r="HSY44" s="166"/>
      <c r="HSZ44" s="166"/>
      <c r="HTA44" s="166"/>
      <c r="HTB44" s="166"/>
      <c r="HTC44" s="166"/>
      <c r="HTD44" s="166"/>
      <c r="HTE44" s="166"/>
      <c r="HTF44" s="166"/>
      <c r="HTG44" s="166"/>
      <c r="HTH44" s="166"/>
      <c r="HTI44" s="166"/>
      <c r="HTJ44" s="166"/>
      <c r="HTK44" s="166"/>
      <c r="HTL44" s="166"/>
      <c r="HTM44" s="166"/>
      <c r="HTN44" s="166"/>
      <c r="HTO44" s="166"/>
      <c r="HTP44" s="166"/>
      <c r="HTQ44" s="166"/>
      <c r="HTR44" s="166"/>
      <c r="HTS44" s="166"/>
      <c r="HTT44" s="166"/>
      <c r="HTU44" s="166"/>
      <c r="HTV44" s="166"/>
      <c r="HTW44" s="166"/>
      <c r="HTX44" s="166"/>
      <c r="HTY44" s="166"/>
      <c r="HTZ44" s="166"/>
      <c r="HUA44" s="166"/>
      <c r="HUB44" s="166"/>
      <c r="HUC44" s="166"/>
      <c r="HUD44" s="166"/>
      <c r="HUE44" s="166"/>
      <c r="HUF44" s="166"/>
      <c r="HUG44" s="166"/>
      <c r="HUH44" s="166"/>
      <c r="HUI44" s="166"/>
      <c r="HUJ44" s="166"/>
      <c r="HUK44" s="166"/>
      <c r="HUL44" s="166"/>
      <c r="HUM44" s="166"/>
      <c r="HUN44" s="166"/>
      <c r="HUO44" s="166"/>
      <c r="HUP44" s="166"/>
      <c r="HUQ44" s="166"/>
      <c r="HUR44" s="166"/>
      <c r="HUS44" s="166"/>
      <c r="HUT44" s="166"/>
      <c r="HUU44" s="166"/>
      <c r="HUV44" s="166"/>
      <c r="HUW44" s="166"/>
      <c r="HUX44" s="166"/>
      <c r="HUY44" s="166"/>
      <c r="HUZ44" s="166"/>
      <c r="HVA44" s="166"/>
      <c r="HVB44" s="166"/>
      <c r="HVC44" s="166"/>
      <c r="HVD44" s="166"/>
      <c r="HVE44" s="166"/>
      <c r="HVF44" s="166"/>
      <c r="HVG44" s="166"/>
      <c r="HVH44" s="166"/>
      <c r="HVI44" s="166"/>
      <c r="HVJ44" s="166"/>
      <c r="HVK44" s="166"/>
      <c r="HVL44" s="166"/>
      <c r="HVM44" s="166"/>
      <c r="HVN44" s="166"/>
      <c r="HVO44" s="166"/>
      <c r="HVP44" s="166"/>
      <c r="HVQ44" s="166"/>
      <c r="HVR44" s="166"/>
      <c r="HVS44" s="166"/>
      <c r="HVT44" s="166"/>
      <c r="HVU44" s="166"/>
      <c r="HVV44" s="166"/>
      <c r="HVW44" s="166"/>
      <c r="HVX44" s="166"/>
      <c r="HVY44" s="166"/>
      <c r="HVZ44" s="166"/>
      <c r="HWA44" s="166"/>
      <c r="HWB44" s="166"/>
      <c r="HWC44" s="166"/>
      <c r="HWD44" s="166"/>
      <c r="HWE44" s="166"/>
      <c r="HWF44" s="166"/>
      <c r="HWG44" s="166"/>
      <c r="HWH44" s="166"/>
      <c r="HWI44" s="166"/>
      <c r="HWJ44" s="166"/>
      <c r="HWK44" s="166"/>
      <c r="HWL44" s="166"/>
      <c r="HWM44" s="166"/>
      <c r="HWN44" s="166"/>
      <c r="HWO44" s="166"/>
      <c r="HWP44" s="166"/>
      <c r="HWQ44" s="166"/>
      <c r="HWR44" s="166"/>
      <c r="HWS44" s="166"/>
      <c r="HWT44" s="166"/>
      <c r="HWU44" s="166"/>
      <c r="HWV44" s="166"/>
      <c r="HWW44" s="166"/>
      <c r="HWX44" s="166"/>
      <c r="HWY44" s="166"/>
      <c r="HWZ44" s="166"/>
      <c r="HXA44" s="166"/>
      <c r="HXB44" s="166"/>
      <c r="HXC44" s="166"/>
      <c r="HXD44" s="166"/>
      <c r="HXE44" s="166"/>
      <c r="HXF44" s="166"/>
      <c r="HXG44" s="166"/>
      <c r="HXH44" s="166"/>
      <c r="HXI44" s="166"/>
      <c r="HXJ44" s="166"/>
      <c r="HXK44" s="166"/>
      <c r="HXL44" s="166"/>
      <c r="HXM44" s="166"/>
      <c r="HXN44" s="166"/>
      <c r="HXO44" s="166"/>
      <c r="HXP44" s="166"/>
      <c r="HXQ44" s="166"/>
      <c r="HXR44" s="166"/>
      <c r="HXS44" s="166"/>
      <c r="HXT44" s="166"/>
      <c r="HXU44" s="166"/>
      <c r="HXV44" s="166"/>
      <c r="HXW44" s="166"/>
      <c r="HXX44" s="166"/>
      <c r="HXY44" s="166"/>
      <c r="HXZ44" s="166"/>
      <c r="HYA44" s="166"/>
      <c r="HYB44" s="166"/>
      <c r="HYC44" s="166"/>
      <c r="HYD44" s="166"/>
      <c r="HYE44" s="166"/>
      <c r="HYF44" s="166"/>
      <c r="HYG44" s="166"/>
      <c r="HYH44" s="166"/>
      <c r="HYI44" s="166"/>
      <c r="HYJ44" s="166"/>
      <c r="HYK44" s="166"/>
      <c r="HYL44" s="166"/>
      <c r="HYM44" s="166"/>
      <c r="HYN44" s="166"/>
      <c r="HYO44" s="166"/>
      <c r="HYP44" s="166"/>
      <c r="HYQ44" s="166"/>
      <c r="HYR44" s="166"/>
      <c r="HYS44" s="166"/>
      <c r="HYT44" s="166"/>
      <c r="HYU44" s="166"/>
      <c r="HYV44" s="166"/>
      <c r="HYW44" s="166"/>
      <c r="HYX44" s="166"/>
      <c r="HYY44" s="166"/>
      <c r="HYZ44" s="166"/>
      <c r="HZA44" s="166"/>
      <c r="HZB44" s="166"/>
      <c r="HZC44" s="166"/>
      <c r="HZD44" s="166"/>
      <c r="HZE44" s="166"/>
      <c r="HZF44" s="166"/>
      <c r="HZG44" s="166"/>
      <c r="HZH44" s="166"/>
      <c r="HZI44" s="166"/>
      <c r="HZJ44" s="166"/>
      <c r="HZK44" s="166"/>
      <c r="HZL44" s="166"/>
      <c r="HZM44" s="166"/>
      <c r="HZN44" s="166"/>
      <c r="HZO44" s="166"/>
      <c r="HZP44" s="166"/>
      <c r="HZQ44" s="166"/>
      <c r="HZR44" s="166"/>
      <c r="HZS44" s="166"/>
      <c r="HZT44" s="166"/>
      <c r="HZU44" s="166"/>
      <c r="HZV44" s="166"/>
      <c r="HZW44" s="166"/>
      <c r="HZX44" s="166"/>
      <c r="HZY44" s="166"/>
      <c r="HZZ44" s="166"/>
      <c r="IAA44" s="166"/>
      <c r="IAB44" s="166"/>
      <c r="IAC44" s="166"/>
      <c r="IAD44" s="166"/>
      <c r="IAE44" s="166"/>
      <c r="IAF44" s="166"/>
      <c r="IAG44" s="166"/>
      <c r="IAH44" s="166"/>
      <c r="IAI44" s="166"/>
      <c r="IAJ44" s="166"/>
      <c r="IAK44" s="166"/>
      <c r="IAL44" s="166"/>
      <c r="IAM44" s="166"/>
      <c r="IAN44" s="166"/>
      <c r="IAO44" s="166"/>
      <c r="IAP44" s="166"/>
      <c r="IAQ44" s="166"/>
      <c r="IAR44" s="166"/>
      <c r="IAS44" s="166"/>
      <c r="IAT44" s="166"/>
      <c r="IAU44" s="166"/>
      <c r="IAV44" s="166"/>
      <c r="IAW44" s="166"/>
      <c r="IAX44" s="166"/>
      <c r="IAY44" s="166"/>
      <c r="IAZ44" s="166"/>
      <c r="IBA44" s="166"/>
      <c r="IBB44" s="166"/>
      <c r="IBC44" s="166"/>
      <c r="IBD44" s="166"/>
      <c r="IBE44" s="166"/>
      <c r="IBF44" s="166"/>
      <c r="IBG44" s="166"/>
      <c r="IBH44" s="166"/>
      <c r="IBI44" s="166"/>
      <c r="IBJ44" s="166"/>
      <c r="IBK44" s="166"/>
      <c r="IBL44" s="166"/>
      <c r="IBM44" s="166"/>
      <c r="IBN44" s="166"/>
      <c r="IBO44" s="166"/>
      <c r="IBP44" s="166"/>
      <c r="IBQ44" s="166"/>
      <c r="IBR44" s="166"/>
      <c r="IBS44" s="166"/>
      <c r="IBT44" s="166"/>
      <c r="IBU44" s="166"/>
      <c r="IBV44" s="166"/>
      <c r="IBW44" s="166"/>
      <c r="IBX44" s="166"/>
      <c r="IBY44" s="166"/>
      <c r="IBZ44" s="166"/>
      <c r="ICA44" s="166"/>
      <c r="ICB44" s="166"/>
      <c r="ICC44" s="166"/>
      <c r="ICD44" s="166"/>
      <c r="ICE44" s="166"/>
      <c r="ICF44" s="166"/>
      <c r="ICG44" s="166"/>
      <c r="ICH44" s="166"/>
      <c r="ICI44" s="166"/>
      <c r="ICJ44" s="166"/>
      <c r="ICK44" s="166"/>
      <c r="ICL44" s="166"/>
      <c r="ICM44" s="166"/>
      <c r="ICN44" s="166"/>
      <c r="ICO44" s="166"/>
      <c r="ICP44" s="166"/>
      <c r="ICQ44" s="166"/>
      <c r="ICR44" s="166"/>
      <c r="ICS44" s="166"/>
      <c r="ICT44" s="166"/>
      <c r="ICU44" s="166"/>
      <c r="ICV44" s="166"/>
      <c r="ICW44" s="166"/>
      <c r="ICX44" s="166"/>
      <c r="ICY44" s="166"/>
      <c r="ICZ44" s="166"/>
      <c r="IDA44" s="166"/>
      <c r="IDB44" s="166"/>
      <c r="IDC44" s="166"/>
      <c r="IDD44" s="166"/>
      <c r="IDE44" s="166"/>
      <c r="IDF44" s="166"/>
      <c r="IDG44" s="166"/>
      <c r="IDH44" s="166"/>
      <c r="IDI44" s="166"/>
      <c r="IDJ44" s="166"/>
      <c r="IDK44" s="166"/>
      <c r="IDL44" s="166"/>
      <c r="IDM44" s="166"/>
      <c r="IDN44" s="166"/>
      <c r="IDO44" s="166"/>
      <c r="IDP44" s="166"/>
      <c r="IDQ44" s="166"/>
      <c r="IDR44" s="166"/>
      <c r="IDS44" s="166"/>
      <c r="IDT44" s="166"/>
      <c r="IDU44" s="166"/>
      <c r="IDV44" s="166"/>
      <c r="IDW44" s="166"/>
      <c r="IDX44" s="166"/>
      <c r="IDY44" s="166"/>
      <c r="IDZ44" s="166"/>
      <c r="IEA44" s="166"/>
      <c r="IEB44" s="166"/>
      <c r="IEC44" s="166"/>
      <c r="IED44" s="166"/>
      <c r="IEE44" s="166"/>
      <c r="IEF44" s="166"/>
      <c r="IEG44" s="166"/>
      <c r="IEH44" s="166"/>
      <c r="IEI44" s="166"/>
      <c r="IEJ44" s="166"/>
      <c r="IEK44" s="166"/>
      <c r="IEL44" s="166"/>
      <c r="IEM44" s="166"/>
      <c r="IEN44" s="166"/>
      <c r="IEO44" s="166"/>
      <c r="IEP44" s="166"/>
      <c r="IEQ44" s="166"/>
      <c r="IER44" s="166"/>
      <c r="IES44" s="166"/>
      <c r="IET44" s="166"/>
      <c r="IEU44" s="166"/>
      <c r="IEV44" s="166"/>
      <c r="IEW44" s="166"/>
      <c r="IEX44" s="166"/>
      <c r="IEY44" s="166"/>
      <c r="IEZ44" s="166"/>
      <c r="IFA44" s="166"/>
      <c r="IFB44" s="166"/>
      <c r="IFC44" s="166"/>
      <c r="IFD44" s="166"/>
      <c r="IFE44" s="166"/>
      <c r="IFF44" s="166"/>
      <c r="IFG44" s="166"/>
      <c r="IFH44" s="166"/>
      <c r="IFI44" s="166"/>
      <c r="IFJ44" s="166"/>
      <c r="IFK44" s="166"/>
      <c r="IFL44" s="166"/>
      <c r="IFM44" s="166"/>
      <c r="IFN44" s="166"/>
      <c r="IFO44" s="166"/>
      <c r="IFP44" s="166"/>
      <c r="IFQ44" s="166"/>
      <c r="IFR44" s="166"/>
      <c r="IFS44" s="166"/>
      <c r="IFT44" s="166"/>
      <c r="IFU44" s="166"/>
      <c r="IFV44" s="166"/>
      <c r="IFW44" s="166"/>
      <c r="IFX44" s="166"/>
      <c r="IFY44" s="166"/>
      <c r="IFZ44" s="166"/>
      <c r="IGA44" s="166"/>
      <c r="IGB44" s="166"/>
      <c r="IGC44" s="166"/>
      <c r="IGD44" s="166"/>
      <c r="IGE44" s="166"/>
      <c r="IGF44" s="166"/>
      <c r="IGG44" s="166"/>
      <c r="IGH44" s="166"/>
      <c r="IGI44" s="166"/>
      <c r="IGJ44" s="166"/>
      <c r="IGK44" s="166"/>
      <c r="IGL44" s="166"/>
      <c r="IGM44" s="166"/>
      <c r="IGN44" s="166"/>
      <c r="IGO44" s="166"/>
      <c r="IGP44" s="166"/>
      <c r="IGQ44" s="166"/>
      <c r="IGR44" s="166"/>
      <c r="IGS44" s="166"/>
      <c r="IGT44" s="166"/>
      <c r="IGU44" s="166"/>
      <c r="IGV44" s="166"/>
      <c r="IGW44" s="166"/>
      <c r="IGX44" s="166"/>
      <c r="IGY44" s="166"/>
      <c r="IGZ44" s="166"/>
      <c r="IHA44" s="166"/>
      <c r="IHB44" s="166"/>
      <c r="IHC44" s="166"/>
      <c r="IHD44" s="166"/>
      <c r="IHE44" s="166"/>
      <c r="IHF44" s="166"/>
      <c r="IHG44" s="166"/>
      <c r="IHH44" s="166"/>
      <c r="IHI44" s="166"/>
      <c r="IHJ44" s="166"/>
      <c r="IHK44" s="166"/>
      <c r="IHL44" s="166"/>
      <c r="IHM44" s="166"/>
      <c r="IHN44" s="166"/>
      <c r="IHO44" s="166"/>
      <c r="IHP44" s="166"/>
      <c r="IHQ44" s="166"/>
      <c r="IHR44" s="166"/>
      <c r="IHS44" s="166"/>
      <c r="IHT44" s="166"/>
      <c r="IHU44" s="166"/>
      <c r="IHV44" s="166"/>
      <c r="IHW44" s="166"/>
      <c r="IHX44" s="166"/>
      <c r="IHY44" s="166"/>
      <c r="IHZ44" s="166"/>
      <c r="IIA44" s="166"/>
      <c r="IIB44" s="166"/>
      <c r="IIC44" s="166"/>
      <c r="IID44" s="166"/>
      <c r="IIE44" s="166"/>
      <c r="IIF44" s="166"/>
      <c r="IIG44" s="166"/>
      <c r="IIH44" s="166"/>
      <c r="III44" s="166"/>
      <c r="IIJ44" s="166"/>
      <c r="IIK44" s="166"/>
      <c r="IIL44" s="166"/>
      <c r="IIM44" s="166"/>
      <c r="IIN44" s="166"/>
      <c r="IIO44" s="166"/>
      <c r="IIP44" s="166"/>
      <c r="IIQ44" s="166"/>
      <c r="IIR44" s="166"/>
      <c r="IIS44" s="166"/>
      <c r="IIT44" s="166"/>
      <c r="IIU44" s="166"/>
      <c r="IIV44" s="166"/>
      <c r="IIW44" s="166"/>
      <c r="IIX44" s="166"/>
      <c r="IIY44" s="166"/>
      <c r="IIZ44" s="166"/>
      <c r="IJA44" s="166"/>
      <c r="IJB44" s="166"/>
      <c r="IJC44" s="166"/>
      <c r="IJD44" s="166"/>
      <c r="IJE44" s="166"/>
      <c r="IJF44" s="166"/>
      <c r="IJG44" s="166"/>
      <c r="IJH44" s="166"/>
      <c r="IJI44" s="166"/>
      <c r="IJJ44" s="166"/>
      <c r="IJK44" s="166"/>
      <c r="IJL44" s="166"/>
      <c r="IJM44" s="166"/>
      <c r="IJN44" s="166"/>
      <c r="IJO44" s="166"/>
      <c r="IJP44" s="166"/>
      <c r="IJQ44" s="166"/>
      <c r="IJR44" s="166"/>
      <c r="IJS44" s="166"/>
      <c r="IJT44" s="166"/>
      <c r="IJU44" s="166"/>
      <c r="IJV44" s="166"/>
      <c r="IJW44" s="166"/>
      <c r="IJX44" s="166"/>
      <c r="IJY44" s="166"/>
      <c r="IJZ44" s="166"/>
      <c r="IKA44" s="166"/>
      <c r="IKB44" s="166"/>
      <c r="IKC44" s="166"/>
      <c r="IKD44" s="166"/>
      <c r="IKE44" s="166"/>
      <c r="IKF44" s="166"/>
      <c r="IKG44" s="166"/>
      <c r="IKH44" s="166"/>
      <c r="IKI44" s="166"/>
      <c r="IKJ44" s="166"/>
      <c r="IKK44" s="166"/>
      <c r="IKL44" s="166"/>
      <c r="IKM44" s="166"/>
      <c r="IKN44" s="166"/>
      <c r="IKO44" s="166"/>
      <c r="IKP44" s="166"/>
      <c r="IKQ44" s="166"/>
      <c r="IKR44" s="166"/>
      <c r="IKS44" s="166"/>
      <c r="IKT44" s="166"/>
      <c r="IKU44" s="166"/>
      <c r="IKV44" s="166"/>
      <c r="IKW44" s="166"/>
      <c r="IKX44" s="166"/>
      <c r="IKY44" s="166"/>
      <c r="IKZ44" s="166"/>
      <c r="ILA44" s="166"/>
      <c r="ILB44" s="166"/>
      <c r="ILC44" s="166"/>
      <c r="ILD44" s="166"/>
      <c r="ILE44" s="166"/>
      <c r="ILF44" s="166"/>
      <c r="ILG44" s="166"/>
      <c r="ILH44" s="166"/>
      <c r="ILI44" s="166"/>
      <c r="ILJ44" s="166"/>
      <c r="ILK44" s="166"/>
      <c r="ILL44" s="166"/>
      <c r="ILM44" s="166"/>
      <c r="ILN44" s="166"/>
      <c r="ILO44" s="166"/>
      <c r="ILP44" s="166"/>
      <c r="ILQ44" s="166"/>
      <c r="ILR44" s="166"/>
      <c r="ILS44" s="166"/>
      <c r="ILT44" s="166"/>
      <c r="ILU44" s="166"/>
      <c r="ILV44" s="166"/>
      <c r="ILW44" s="166"/>
      <c r="ILX44" s="166"/>
      <c r="ILY44" s="166"/>
      <c r="ILZ44" s="166"/>
      <c r="IMA44" s="166"/>
      <c r="IMB44" s="166"/>
      <c r="IMC44" s="166"/>
      <c r="IMD44" s="166"/>
      <c r="IME44" s="166"/>
      <c r="IMF44" s="166"/>
      <c r="IMG44" s="166"/>
      <c r="IMH44" s="166"/>
      <c r="IMI44" s="166"/>
      <c r="IMJ44" s="166"/>
      <c r="IMK44" s="166"/>
      <c r="IML44" s="166"/>
      <c r="IMM44" s="166"/>
      <c r="IMN44" s="166"/>
      <c r="IMO44" s="166"/>
      <c r="IMP44" s="166"/>
      <c r="IMQ44" s="166"/>
      <c r="IMR44" s="166"/>
      <c r="IMS44" s="166"/>
      <c r="IMT44" s="166"/>
      <c r="IMU44" s="166"/>
      <c r="IMV44" s="166"/>
      <c r="IMW44" s="166"/>
      <c r="IMX44" s="166"/>
      <c r="IMY44" s="166"/>
      <c r="IMZ44" s="166"/>
      <c r="INA44" s="166"/>
      <c r="INB44" s="166"/>
      <c r="INC44" s="166"/>
      <c r="IND44" s="166"/>
      <c r="INE44" s="166"/>
      <c r="INF44" s="166"/>
      <c r="ING44" s="166"/>
      <c r="INH44" s="166"/>
      <c r="INI44" s="166"/>
      <c r="INJ44" s="166"/>
      <c r="INK44" s="166"/>
      <c r="INL44" s="166"/>
      <c r="INM44" s="166"/>
      <c r="INN44" s="166"/>
      <c r="INO44" s="166"/>
      <c r="INP44" s="166"/>
      <c r="INQ44" s="166"/>
      <c r="INR44" s="166"/>
      <c r="INS44" s="166"/>
      <c r="INT44" s="166"/>
      <c r="INU44" s="166"/>
      <c r="INV44" s="166"/>
      <c r="INW44" s="166"/>
      <c r="INX44" s="166"/>
      <c r="INY44" s="166"/>
      <c r="INZ44" s="166"/>
      <c r="IOA44" s="166"/>
      <c r="IOB44" s="166"/>
      <c r="IOC44" s="166"/>
      <c r="IOD44" s="166"/>
      <c r="IOE44" s="166"/>
      <c r="IOF44" s="166"/>
      <c r="IOG44" s="166"/>
      <c r="IOH44" s="166"/>
      <c r="IOI44" s="166"/>
      <c r="IOJ44" s="166"/>
      <c r="IOK44" s="166"/>
      <c r="IOL44" s="166"/>
      <c r="IOM44" s="166"/>
      <c r="ION44" s="166"/>
      <c r="IOO44" s="166"/>
      <c r="IOP44" s="166"/>
      <c r="IOQ44" s="166"/>
      <c r="IOR44" s="166"/>
      <c r="IOS44" s="166"/>
      <c r="IOT44" s="166"/>
      <c r="IOU44" s="166"/>
      <c r="IOV44" s="166"/>
      <c r="IOW44" s="166"/>
      <c r="IOX44" s="166"/>
      <c r="IOY44" s="166"/>
      <c r="IOZ44" s="166"/>
      <c r="IPA44" s="166"/>
      <c r="IPB44" s="166"/>
      <c r="IPC44" s="166"/>
      <c r="IPD44" s="166"/>
      <c r="IPE44" s="166"/>
      <c r="IPF44" s="166"/>
      <c r="IPG44" s="166"/>
      <c r="IPH44" s="166"/>
      <c r="IPI44" s="166"/>
      <c r="IPJ44" s="166"/>
      <c r="IPK44" s="166"/>
      <c r="IPL44" s="166"/>
      <c r="IPM44" s="166"/>
      <c r="IPN44" s="166"/>
      <c r="IPO44" s="166"/>
      <c r="IPP44" s="166"/>
      <c r="IPQ44" s="166"/>
      <c r="IPR44" s="166"/>
      <c r="IPS44" s="166"/>
      <c r="IPT44" s="166"/>
      <c r="IPU44" s="166"/>
      <c r="IPV44" s="166"/>
      <c r="IPW44" s="166"/>
      <c r="IPX44" s="166"/>
      <c r="IPY44" s="166"/>
      <c r="IPZ44" s="166"/>
      <c r="IQA44" s="166"/>
      <c r="IQB44" s="166"/>
      <c r="IQC44" s="166"/>
      <c r="IQD44" s="166"/>
      <c r="IQE44" s="166"/>
      <c r="IQF44" s="166"/>
      <c r="IQG44" s="166"/>
      <c r="IQH44" s="166"/>
      <c r="IQI44" s="166"/>
      <c r="IQJ44" s="166"/>
      <c r="IQK44" s="166"/>
      <c r="IQL44" s="166"/>
      <c r="IQM44" s="166"/>
      <c r="IQN44" s="166"/>
      <c r="IQO44" s="166"/>
      <c r="IQP44" s="166"/>
      <c r="IQQ44" s="166"/>
      <c r="IQR44" s="166"/>
      <c r="IQS44" s="166"/>
      <c r="IQT44" s="166"/>
      <c r="IQU44" s="166"/>
      <c r="IQV44" s="166"/>
      <c r="IQW44" s="166"/>
      <c r="IQX44" s="166"/>
      <c r="IQY44" s="166"/>
      <c r="IQZ44" s="166"/>
      <c r="IRA44" s="166"/>
      <c r="IRB44" s="166"/>
      <c r="IRC44" s="166"/>
      <c r="IRD44" s="166"/>
      <c r="IRE44" s="166"/>
      <c r="IRF44" s="166"/>
      <c r="IRG44" s="166"/>
      <c r="IRH44" s="166"/>
      <c r="IRI44" s="166"/>
      <c r="IRJ44" s="166"/>
      <c r="IRK44" s="166"/>
      <c r="IRL44" s="166"/>
      <c r="IRM44" s="166"/>
      <c r="IRN44" s="166"/>
      <c r="IRO44" s="166"/>
      <c r="IRP44" s="166"/>
      <c r="IRQ44" s="166"/>
      <c r="IRR44" s="166"/>
      <c r="IRS44" s="166"/>
      <c r="IRT44" s="166"/>
      <c r="IRU44" s="166"/>
      <c r="IRV44" s="166"/>
      <c r="IRW44" s="166"/>
      <c r="IRX44" s="166"/>
      <c r="IRY44" s="166"/>
      <c r="IRZ44" s="166"/>
      <c r="ISA44" s="166"/>
      <c r="ISB44" s="166"/>
      <c r="ISC44" s="166"/>
      <c r="ISD44" s="166"/>
      <c r="ISE44" s="166"/>
      <c r="ISF44" s="166"/>
      <c r="ISG44" s="166"/>
      <c r="ISH44" s="166"/>
      <c r="ISI44" s="166"/>
      <c r="ISJ44" s="166"/>
      <c r="ISK44" s="166"/>
      <c r="ISL44" s="166"/>
      <c r="ISM44" s="166"/>
      <c r="ISN44" s="166"/>
      <c r="ISO44" s="166"/>
      <c r="ISP44" s="166"/>
      <c r="ISQ44" s="166"/>
      <c r="ISR44" s="166"/>
      <c r="ISS44" s="166"/>
      <c r="IST44" s="166"/>
      <c r="ISU44" s="166"/>
      <c r="ISV44" s="166"/>
      <c r="ISW44" s="166"/>
      <c r="ISX44" s="166"/>
      <c r="ISY44" s="166"/>
      <c r="ISZ44" s="166"/>
      <c r="ITA44" s="166"/>
      <c r="ITB44" s="166"/>
      <c r="ITC44" s="166"/>
      <c r="ITD44" s="166"/>
      <c r="ITE44" s="166"/>
      <c r="ITF44" s="166"/>
      <c r="ITG44" s="166"/>
      <c r="ITH44" s="166"/>
      <c r="ITI44" s="166"/>
      <c r="ITJ44" s="166"/>
      <c r="ITK44" s="166"/>
      <c r="ITL44" s="166"/>
      <c r="ITM44" s="166"/>
      <c r="ITN44" s="166"/>
      <c r="ITO44" s="166"/>
      <c r="ITP44" s="166"/>
      <c r="ITQ44" s="166"/>
      <c r="ITR44" s="166"/>
      <c r="ITS44" s="166"/>
      <c r="ITT44" s="166"/>
      <c r="ITU44" s="166"/>
      <c r="ITV44" s="166"/>
      <c r="ITW44" s="166"/>
      <c r="ITX44" s="166"/>
      <c r="ITY44" s="166"/>
      <c r="ITZ44" s="166"/>
      <c r="IUA44" s="166"/>
      <c r="IUB44" s="166"/>
      <c r="IUC44" s="166"/>
      <c r="IUD44" s="166"/>
      <c r="IUE44" s="166"/>
      <c r="IUF44" s="166"/>
      <c r="IUG44" s="166"/>
      <c r="IUH44" s="166"/>
      <c r="IUI44" s="166"/>
      <c r="IUJ44" s="166"/>
      <c r="IUK44" s="166"/>
      <c r="IUL44" s="166"/>
      <c r="IUM44" s="166"/>
      <c r="IUN44" s="166"/>
      <c r="IUO44" s="166"/>
      <c r="IUP44" s="166"/>
      <c r="IUQ44" s="166"/>
      <c r="IUR44" s="166"/>
      <c r="IUS44" s="166"/>
      <c r="IUT44" s="166"/>
      <c r="IUU44" s="166"/>
      <c r="IUV44" s="166"/>
      <c r="IUW44" s="166"/>
      <c r="IUX44" s="166"/>
      <c r="IUY44" s="166"/>
      <c r="IUZ44" s="166"/>
      <c r="IVA44" s="166"/>
      <c r="IVB44" s="166"/>
      <c r="IVC44" s="166"/>
      <c r="IVD44" s="166"/>
      <c r="IVE44" s="166"/>
      <c r="IVF44" s="166"/>
      <c r="IVG44" s="166"/>
      <c r="IVH44" s="166"/>
      <c r="IVI44" s="166"/>
      <c r="IVJ44" s="166"/>
      <c r="IVK44" s="166"/>
      <c r="IVL44" s="166"/>
      <c r="IVM44" s="166"/>
      <c r="IVN44" s="166"/>
      <c r="IVO44" s="166"/>
      <c r="IVP44" s="166"/>
      <c r="IVQ44" s="166"/>
      <c r="IVR44" s="166"/>
      <c r="IVS44" s="166"/>
      <c r="IVT44" s="166"/>
      <c r="IVU44" s="166"/>
      <c r="IVV44" s="166"/>
      <c r="IVW44" s="166"/>
      <c r="IVX44" s="166"/>
      <c r="IVY44" s="166"/>
      <c r="IVZ44" s="166"/>
      <c r="IWA44" s="166"/>
      <c r="IWB44" s="166"/>
      <c r="IWC44" s="166"/>
      <c r="IWD44" s="166"/>
      <c r="IWE44" s="166"/>
      <c r="IWF44" s="166"/>
      <c r="IWG44" s="166"/>
      <c r="IWH44" s="166"/>
      <c r="IWI44" s="166"/>
      <c r="IWJ44" s="166"/>
      <c r="IWK44" s="166"/>
      <c r="IWL44" s="166"/>
      <c r="IWM44" s="166"/>
      <c r="IWN44" s="166"/>
      <c r="IWO44" s="166"/>
      <c r="IWP44" s="166"/>
      <c r="IWQ44" s="166"/>
      <c r="IWR44" s="166"/>
      <c r="IWS44" s="166"/>
      <c r="IWT44" s="166"/>
      <c r="IWU44" s="166"/>
      <c r="IWV44" s="166"/>
      <c r="IWW44" s="166"/>
      <c r="IWX44" s="166"/>
      <c r="IWY44" s="166"/>
      <c r="IWZ44" s="166"/>
      <c r="IXA44" s="166"/>
      <c r="IXB44" s="166"/>
      <c r="IXC44" s="166"/>
      <c r="IXD44" s="166"/>
      <c r="IXE44" s="166"/>
      <c r="IXF44" s="166"/>
      <c r="IXG44" s="166"/>
      <c r="IXH44" s="166"/>
      <c r="IXI44" s="166"/>
      <c r="IXJ44" s="166"/>
      <c r="IXK44" s="166"/>
      <c r="IXL44" s="166"/>
      <c r="IXM44" s="166"/>
      <c r="IXN44" s="166"/>
      <c r="IXO44" s="166"/>
      <c r="IXP44" s="166"/>
      <c r="IXQ44" s="166"/>
      <c r="IXR44" s="166"/>
      <c r="IXS44" s="166"/>
      <c r="IXT44" s="166"/>
      <c r="IXU44" s="166"/>
      <c r="IXV44" s="166"/>
      <c r="IXW44" s="166"/>
      <c r="IXX44" s="166"/>
      <c r="IXY44" s="166"/>
      <c r="IXZ44" s="166"/>
      <c r="IYA44" s="166"/>
      <c r="IYB44" s="166"/>
      <c r="IYC44" s="166"/>
      <c r="IYD44" s="166"/>
      <c r="IYE44" s="166"/>
      <c r="IYF44" s="166"/>
      <c r="IYG44" s="166"/>
      <c r="IYH44" s="166"/>
      <c r="IYI44" s="166"/>
      <c r="IYJ44" s="166"/>
      <c r="IYK44" s="166"/>
      <c r="IYL44" s="166"/>
      <c r="IYM44" s="166"/>
      <c r="IYN44" s="166"/>
      <c r="IYO44" s="166"/>
      <c r="IYP44" s="166"/>
      <c r="IYQ44" s="166"/>
      <c r="IYR44" s="166"/>
      <c r="IYS44" s="166"/>
      <c r="IYT44" s="166"/>
      <c r="IYU44" s="166"/>
      <c r="IYV44" s="166"/>
      <c r="IYW44" s="166"/>
      <c r="IYX44" s="166"/>
      <c r="IYY44" s="166"/>
      <c r="IYZ44" s="166"/>
      <c r="IZA44" s="166"/>
      <c r="IZB44" s="166"/>
      <c r="IZC44" s="166"/>
      <c r="IZD44" s="166"/>
      <c r="IZE44" s="166"/>
      <c r="IZF44" s="166"/>
      <c r="IZG44" s="166"/>
      <c r="IZH44" s="166"/>
      <c r="IZI44" s="166"/>
      <c r="IZJ44" s="166"/>
      <c r="IZK44" s="166"/>
      <c r="IZL44" s="166"/>
      <c r="IZM44" s="166"/>
      <c r="IZN44" s="166"/>
      <c r="IZO44" s="166"/>
      <c r="IZP44" s="166"/>
      <c r="IZQ44" s="166"/>
      <c r="IZR44" s="166"/>
      <c r="IZS44" s="166"/>
      <c r="IZT44" s="166"/>
      <c r="IZU44" s="166"/>
      <c r="IZV44" s="166"/>
      <c r="IZW44" s="166"/>
      <c r="IZX44" s="166"/>
      <c r="IZY44" s="166"/>
      <c r="IZZ44" s="166"/>
      <c r="JAA44" s="166"/>
      <c r="JAB44" s="166"/>
      <c r="JAC44" s="166"/>
      <c r="JAD44" s="166"/>
      <c r="JAE44" s="166"/>
      <c r="JAF44" s="166"/>
      <c r="JAG44" s="166"/>
      <c r="JAH44" s="166"/>
      <c r="JAI44" s="166"/>
      <c r="JAJ44" s="166"/>
      <c r="JAK44" s="166"/>
      <c r="JAL44" s="166"/>
      <c r="JAM44" s="166"/>
      <c r="JAN44" s="166"/>
      <c r="JAO44" s="166"/>
      <c r="JAP44" s="166"/>
      <c r="JAQ44" s="166"/>
      <c r="JAR44" s="166"/>
      <c r="JAS44" s="166"/>
      <c r="JAT44" s="166"/>
      <c r="JAU44" s="166"/>
      <c r="JAV44" s="166"/>
      <c r="JAW44" s="166"/>
      <c r="JAX44" s="166"/>
      <c r="JAY44" s="166"/>
      <c r="JAZ44" s="166"/>
      <c r="JBA44" s="166"/>
      <c r="JBB44" s="166"/>
      <c r="JBC44" s="166"/>
      <c r="JBD44" s="166"/>
      <c r="JBE44" s="166"/>
      <c r="JBF44" s="166"/>
      <c r="JBG44" s="166"/>
      <c r="JBH44" s="166"/>
      <c r="JBI44" s="166"/>
      <c r="JBJ44" s="166"/>
      <c r="JBK44" s="166"/>
      <c r="JBL44" s="166"/>
      <c r="JBM44" s="166"/>
      <c r="JBN44" s="166"/>
      <c r="JBO44" s="166"/>
      <c r="JBP44" s="166"/>
      <c r="JBQ44" s="166"/>
      <c r="JBR44" s="166"/>
      <c r="JBS44" s="166"/>
      <c r="JBT44" s="166"/>
      <c r="JBU44" s="166"/>
      <c r="JBV44" s="166"/>
      <c r="JBW44" s="166"/>
      <c r="JBX44" s="166"/>
      <c r="JBY44" s="166"/>
      <c r="JBZ44" s="166"/>
      <c r="JCA44" s="166"/>
      <c r="JCB44" s="166"/>
      <c r="JCC44" s="166"/>
      <c r="JCD44" s="166"/>
      <c r="JCE44" s="166"/>
      <c r="JCF44" s="166"/>
      <c r="JCG44" s="166"/>
      <c r="JCH44" s="166"/>
      <c r="JCI44" s="166"/>
      <c r="JCJ44" s="166"/>
      <c r="JCK44" s="166"/>
      <c r="JCL44" s="166"/>
      <c r="JCM44" s="166"/>
      <c r="JCN44" s="166"/>
      <c r="JCO44" s="166"/>
      <c r="JCP44" s="166"/>
      <c r="JCQ44" s="166"/>
      <c r="JCR44" s="166"/>
      <c r="JCS44" s="166"/>
      <c r="JCT44" s="166"/>
      <c r="JCU44" s="166"/>
      <c r="JCV44" s="166"/>
      <c r="JCW44" s="166"/>
      <c r="JCX44" s="166"/>
      <c r="JCY44" s="166"/>
      <c r="JCZ44" s="166"/>
      <c r="JDA44" s="166"/>
      <c r="JDB44" s="166"/>
      <c r="JDC44" s="166"/>
      <c r="JDD44" s="166"/>
      <c r="JDE44" s="166"/>
      <c r="JDF44" s="166"/>
      <c r="JDG44" s="166"/>
      <c r="JDH44" s="166"/>
      <c r="JDI44" s="166"/>
      <c r="JDJ44" s="166"/>
      <c r="JDK44" s="166"/>
      <c r="JDL44" s="166"/>
      <c r="JDM44" s="166"/>
      <c r="JDN44" s="166"/>
      <c r="JDO44" s="166"/>
      <c r="JDP44" s="166"/>
      <c r="JDQ44" s="166"/>
      <c r="JDR44" s="166"/>
      <c r="JDS44" s="166"/>
      <c r="JDT44" s="166"/>
      <c r="JDU44" s="166"/>
      <c r="JDV44" s="166"/>
      <c r="JDW44" s="166"/>
      <c r="JDX44" s="166"/>
      <c r="JDY44" s="166"/>
      <c r="JDZ44" s="166"/>
      <c r="JEA44" s="166"/>
      <c r="JEB44" s="166"/>
      <c r="JEC44" s="166"/>
      <c r="JED44" s="166"/>
      <c r="JEE44" s="166"/>
      <c r="JEF44" s="166"/>
      <c r="JEG44" s="166"/>
      <c r="JEH44" s="166"/>
      <c r="JEI44" s="166"/>
      <c r="JEJ44" s="166"/>
      <c r="JEK44" s="166"/>
      <c r="JEL44" s="166"/>
      <c r="JEM44" s="166"/>
      <c r="JEN44" s="166"/>
      <c r="JEO44" s="166"/>
      <c r="JEP44" s="166"/>
      <c r="JEQ44" s="166"/>
      <c r="JER44" s="166"/>
      <c r="JES44" s="166"/>
      <c r="JET44" s="166"/>
      <c r="JEU44" s="166"/>
      <c r="JEV44" s="166"/>
      <c r="JEW44" s="166"/>
      <c r="JEX44" s="166"/>
      <c r="JEY44" s="166"/>
      <c r="JEZ44" s="166"/>
      <c r="JFA44" s="166"/>
      <c r="JFB44" s="166"/>
      <c r="JFC44" s="166"/>
      <c r="JFD44" s="166"/>
      <c r="JFE44" s="166"/>
      <c r="JFF44" s="166"/>
      <c r="JFG44" s="166"/>
      <c r="JFH44" s="166"/>
      <c r="JFI44" s="166"/>
      <c r="JFJ44" s="166"/>
      <c r="JFK44" s="166"/>
      <c r="JFL44" s="166"/>
      <c r="JFM44" s="166"/>
      <c r="JFN44" s="166"/>
      <c r="JFO44" s="166"/>
      <c r="JFP44" s="166"/>
      <c r="JFQ44" s="166"/>
      <c r="JFR44" s="166"/>
      <c r="JFS44" s="166"/>
      <c r="JFT44" s="166"/>
      <c r="JFU44" s="166"/>
      <c r="JFV44" s="166"/>
      <c r="JFW44" s="166"/>
      <c r="JFX44" s="166"/>
      <c r="JFY44" s="166"/>
      <c r="JFZ44" s="166"/>
      <c r="JGA44" s="166"/>
      <c r="JGB44" s="166"/>
      <c r="JGC44" s="166"/>
      <c r="JGD44" s="166"/>
      <c r="JGE44" s="166"/>
      <c r="JGF44" s="166"/>
      <c r="JGG44" s="166"/>
      <c r="JGH44" s="166"/>
      <c r="JGI44" s="166"/>
      <c r="JGJ44" s="166"/>
      <c r="JGK44" s="166"/>
      <c r="JGL44" s="166"/>
      <c r="JGM44" s="166"/>
      <c r="JGN44" s="166"/>
      <c r="JGO44" s="166"/>
      <c r="JGP44" s="166"/>
      <c r="JGQ44" s="166"/>
      <c r="JGR44" s="166"/>
      <c r="JGS44" s="166"/>
      <c r="JGT44" s="166"/>
      <c r="JGU44" s="166"/>
      <c r="JGV44" s="166"/>
      <c r="JGW44" s="166"/>
      <c r="JGX44" s="166"/>
      <c r="JGY44" s="166"/>
      <c r="JGZ44" s="166"/>
      <c r="JHA44" s="166"/>
      <c r="JHB44" s="166"/>
      <c r="JHC44" s="166"/>
      <c r="JHD44" s="166"/>
      <c r="JHE44" s="166"/>
      <c r="JHF44" s="166"/>
      <c r="JHG44" s="166"/>
      <c r="JHH44" s="166"/>
      <c r="JHI44" s="166"/>
      <c r="JHJ44" s="166"/>
      <c r="JHK44" s="166"/>
      <c r="JHL44" s="166"/>
      <c r="JHM44" s="166"/>
      <c r="JHN44" s="166"/>
      <c r="JHO44" s="166"/>
      <c r="JHP44" s="166"/>
      <c r="JHQ44" s="166"/>
      <c r="JHR44" s="166"/>
      <c r="JHS44" s="166"/>
      <c r="JHT44" s="166"/>
      <c r="JHU44" s="166"/>
      <c r="JHV44" s="166"/>
      <c r="JHW44" s="166"/>
      <c r="JHX44" s="166"/>
      <c r="JHY44" s="166"/>
      <c r="JHZ44" s="166"/>
      <c r="JIA44" s="166"/>
      <c r="JIB44" s="166"/>
      <c r="JIC44" s="166"/>
      <c r="JID44" s="166"/>
      <c r="JIE44" s="166"/>
      <c r="JIF44" s="166"/>
      <c r="JIG44" s="166"/>
      <c r="JIH44" s="166"/>
      <c r="JII44" s="166"/>
      <c r="JIJ44" s="166"/>
      <c r="JIK44" s="166"/>
      <c r="JIL44" s="166"/>
      <c r="JIM44" s="166"/>
      <c r="JIN44" s="166"/>
      <c r="JIO44" s="166"/>
      <c r="JIP44" s="166"/>
      <c r="JIQ44" s="166"/>
      <c r="JIR44" s="166"/>
      <c r="JIS44" s="166"/>
      <c r="JIT44" s="166"/>
      <c r="JIU44" s="166"/>
      <c r="JIV44" s="166"/>
      <c r="JIW44" s="166"/>
      <c r="JIX44" s="166"/>
      <c r="JIY44" s="166"/>
      <c r="JIZ44" s="166"/>
      <c r="JJA44" s="166"/>
      <c r="JJB44" s="166"/>
      <c r="JJC44" s="166"/>
      <c r="JJD44" s="166"/>
      <c r="JJE44" s="166"/>
      <c r="JJF44" s="166"/>
      <c r="JJG44" s="166"/>
      <c r="JJH44" s="166"/>
      <c r="JJI44" s="166"/>
      <c r="JJJ44" s="166"/>
      <c r="JJK44" s="166"/>
      <c r="JJL44" s="166"/>
      <c r="JJM44" s="166"/>
      <c r="JJN44" s="166"/>
      <c r="JJO44" s="166"/>
      <c r="JJP44" s="166"/>
      <c r="JJQ44" s="166"/>
      <c r="JJR44" s="166"/>
      <c r="JJS44" s="166"/>
      <c r="JJT44" s="166"/>
      <c r="JJU44" s="166"/>
      <c r="JJV44" s="166"/>
      <c r="JJW44" s="166"/>
      <c r="JJX44" s="166"/>
      <c r="JJY44" s="166"/>
      <c r="JJZ44" s="166"/>
      <c r="JKA44" s="166"/>
      <c r="JKB44" s="166"/>
      <c r="JKC44" s="166"/>
      <c r="JKD44" s="166"/>
      <c r="JKE44" s="166"/>
      <c r="JKF44" s="166"/>
      <c r="JKG44" s="166"/>
      <c r="JKH44" s="166"/>
      <c r="JKI44" s="166"/>
      <c r="JKJ44" s="166"/>
      <c r="JKK44" s="166"/>
      <c r="JKL44" s="166"/>
      <c r="JKM44" s="166"/>
      <c r="JKN44" s="166"/>
      <c r="JKO44" s="166"/>
      <c r="JKP44" s="166"/>
      <c r="JKQ44" s="166"/>
      <c r="JKR44" s="166"/>
      <c r="JKS44" s="166"/>
      <c r="JKT44" s="166"/>
      <c r="JKU44" s="166"/>
      <c r="JKV44" s="166"/>
      <c r="JKW44" s="166"/>
      <c r="JKX44" s="166"/>
      <c r="JKY44" s="166"/>
      <c r="JKZ44" s="166"/>
      <c r="JLA44" s="166"/>
      <c r="JLB44" s="166"/>
      <c r="JLC44" s="166"/>
      <c r="JLD44" s="166"/>
      <c r="JLE44" s="166"/>
      <c r="JLF44" s="166"/>
      <c r="JLG44" s="166"/>
      <c r="JLH44" s="166"/>
      <c r="JLI44" s="166"/>
      <c r="JLJ44" s="166"/>
      <c r="JLK44" s="166"/>
      <c r="JLL44" s="166"/>
      <c r="JLM44" s="166"/>
      <c r="JLN44" s="166"/>
      <c r="JLO44" s="166"/>
      <c r="JLP44" s="166"/>
      <c r="JLQ44" s="166"/>
      <c r="JLR44" s="166"/>
      <c r="JLS44" s="166"/>
      <c r="JLT44" s="166"/>
      <c r="JLU44" s="166"/>
      <c r="JLV44" s="166"/>
      <c r="JLW44" s="166"/>
      <c r="JLX44" s="166"/>
      <c r="JLY44" s="166"/>
      <c r="JLZ44" s="166"/>
      <c r="JMA44" s="166"/>
      <c r="JMB44" s="166"/>
      <c r="JMC44" s="166"/>
      <c r="JMD44" s="166"/>
      <c r="JME44" s="166"/>
      <c r="JMF44" s="166"/>
      <c r="JMG44" s="166"/>
      <c r="JMH44" s="166"/>
      <c r="JMI44" s="166"/>
      <c r="JMJ44" s="166"/>
      <c r="JMK44" s="166"/>
      <c r="JML44" s="166"/>
      <c r="JMM44" s="166"/>
      <c r="JMN44" s="166"/>
      <c r="JMO44" s="166"/>
      <c r="JMP44" s="166"/>
      <c r="JMQ44" s="166"/>
      <c r="JMR44" s="166"/>
      <c r="JMS44" s="166"/>
      <c r="JMT44" s="166"/>
      <c r="JMU44" s="166"/>
      <c r="JMV44" s="166"/>
      <c r="JMW44" s="166"/>
      <c r="JMX44" s="166"/>
      <c r="JMY44" s="166"/>
      <c r="JMZ44" s="166"/>
      <c r="JNA44" s="166"/>
      <c r="JNB44" s="166"/>
      <c r="JNC44" s="166"/>
      <c r="JND44" s="166"/>
      <c r="JNE44" s="166"/>
      <c r="JNF44" s="166"/>
      <c r="JNG44" s="166"/>
      <c r="JNH44" s="166"/>
      <c r="JNI44" s="166"/>
      <c r="JNJ44" s="166"/>
      <c r="JNK44" s="166"/>
      <c r="JNL44" s="166"/>
      <c r="JNM44" s="166"/>
      <c r="JNN44" s="166"/>
      <c r="JNO44" s="166"/>
      <c r="JNP44" s="166"/>
      <c r="JNQ44" s="166"/>
      <c r="JNR44" s="166"/>
      <c r="JNS44" s="166"/>
      <c r="JNT44" s="166"/>
      <c r="JNU44" s="166"/>
      <c r="JNV44" s="166"/>
      <c r="JNW44" s="166"/>
      <c r="JNX44" s="166"/>
      <c r="JNY44" s="166"/>
      <c r="JNZ44" s="166"/>
      <c r="JOA44" s="166"/>
      <c r="JOB44" s="166"/>
      <c r="JOC44" s="166"/>
      <c r="JOD44" s="166"/>
      <c r="JOE44" s="166"/>
      <c r="JOF44" s="166"/>
      <c r="JOG44" s="166"/>
      <c r="JOH44" s="166"/>
      <c r="JOI44" s="166"/>
      <c r="JOJ44" s="166"/>
      <c r="JOK44" s="166"/>
      <c r="JOL44" s="166"/>
      <c r="JOM44" s="166"/>
      <c r="JON44" s="166"/>
      <c r="JOO44" s="166"/>
      <c r="JOP44" s="166"/>
      <c r="JOQ44" s="166"/>
      <c r="JOR44" s="166"/>
      <c r="JOS44" s="166"/>
      <c r="JOT44" s="166"/>
      <c r="JOU44" s="166"/>
      <c r="JOV44" s="166"/>
      <c r="JOW44" s="166"/>
      <c r="JOX44" s="166"/>
      <c r="JOY44" s="166"/>
      <c r="JOZ44" s="166"/>
      <c r="JPA44" s="166"/>
      <c r="JPB44" s="166"/>
      <c r="JPC44" s="166"/>
      <c r="JPD44" s="166"/>
      <c r="JPE44" s="166"/>
      <c r="JPF44" s="166"/>
      <c r="JPG44" s="166"/>
      <c r="JPH44" s="166"/>
      <c r="JPI44" s="166"/>
      <c r="JPJ44" s="166"/>
      <c r="JPK44" s="166"/>
      <c r="JPL44" s="166"/>
      <c r="JPM44" s="166"/>
      <c r="JPN44" s="166"/>
      <c r="JPO44" s="166"/>
      <c r="JPP44" s="166"/>
      <c r="JPQ44" s="166"/>
      <c r="JPR44" s="166"/>
      <c r="JPS44" s="166"/>
      <c r="JPT44" s="166"/>
      <c r="JPU44" s="166"/>
      <c r="JPV44" s="166"/>
      <c r="JPW44" s="166"/>
      <c r="JPX44" s="166"/>
      <c r="JPY44" s="166"/>
      <c r="JPZ44" s="166"/>
      <c r="JQA44" s="166"/>
      <c r="JQB44" s="166"/>
      <c r="JQC44" s="166"/>
      <c r="JQD44" s="166"/>
      <c r="JQE44" s="166"/>
      <c r="JQF44" s="166"/>
      <c r="JQG44" s="166"/>
      <c r="JQH44" s="166"/>
      <c r="JQI44" s="166"/>
      <c r="JQJ44" s="166"/>
      <c r="JQK44" s="166"/>
      <c r="JQL44" s="166"/>
      <c r="JQM44" s="166"/>
      <c r="JQN44" s="166"/>
      <c r="JQO44" s="166"/>
      <c r="JQP44" s="166"/>
      <c r="JQQ44" s="166"/>
      <c r="JQR44" s="166"/>
      <c r="JQS44" s="166"/>
      <c r="JQT44" s="166"/>
      <c r="JQU44" s="166"/>
      <c r="JQV44" s="166"/>
      <c r="JQW44" s="166"/>
      <c r="JQX44" s="166"/>
      <c r="JQY44" s="166"/>
      <c r="JQZ44" s="166"/>
      <c r="JRA44" s="166"/>
      <c r="JRB44" s="166"/>
      <c r="JRC44" s="166"/>
      <c r="JRD44" s="166"/>
      <c r="JRE44" s="166"/>
      <c r="JRF44" s="166"/>
      <c r="JRG44" s="166"/>
      <c r="JRH44" s="166"/>
      <c r="JRI44" s="166"/>
      <c r="JRJ44" s="166"/>
      <c r="JRK44" s="166"/>
      <c r="JRL44" s="166"/>
      <c r="JRM44" s="166"/>
      <c r="JRN44" s="166"/>
      <c r="JRO44" s="166"/>
      <c r="JRP44" s="166"/>
      <c r="JRQ44" s="166"/>
      <c r="JRR44" s="166"/>
      <c r="JRS44" s="166"/>
      <c r="JRT44" s="166"/>
      <c r="JRU44" s="166"/>
      <c r="JRV44" s="166"/>
      <c r="JRW44" s="166"/>
      <c r="JRX44" s="166"/>
      <c r="JRY44" s="166"/>
      <c r="JRZ44" s="166"/>
      <c r="JSA44" s="166"/>
      <c r="JSB44" s="166"/>
      <c r="JSC44" s="166"/>
      <c r="JSD44" s="166"/>
      <c r="JSE44" s="166"/>
      <c r="JSF44" s="166"/>
      <c r="JSG44" s="166"/>
      <c r="JSH44" s="166"/>
      <c r="JSI44" s="166"/>
      <c r="JSJ44" s="166"/>
      <c r="JSK44" s="166"/>
      <c r="JSL44" s="166"/>
      <c r="JSM44" s="166"/>
      <c r="JSN44" s="166"/>
      <c r="JSO44" s="166"/>
      <c r="JSP44" s="166"/>
      <c r="JSQ44" s="166"/>
      <c r="JSR44" s="166"/>
      <c r="JSS44" s="166"/>
      <c r="JST44" s="166"/>
      <c r="JSU44" s="166"/>
      <c r="JSV44" s="166"/>
      <c r="JSW44" s="166"/>
      <c r="JSX44" s="166"/>
      <c r="JSY44" s="166"/>
      <c r="JSZ44" s="166"/>
      <c r="JTA44" s="166"/>
      <c r="JTB44" s="166"/>
      <c r="JTC44" s="166"/>
      <c r="JTD44" s="166"/>
      <c r="JTE44" s="166"/>
      <c r="JTF44" s="166"/>
      <c r="JTG44" s="166"/>
      <c r="JTH44" s="166"/>
      <c r="JTI44" s="166"/>
      <c r="JTJ44" s="166"/>
      <c r="JTK44" s="166"/>
      <c r="JTL44" s="166"/>
      <c r="JTM44" s="166"/>
      <c r="JTN44" s="166"/>
      <c r="JTO44" s="166"/>
      <c r="JTP44" s="166"/>
      <c r="JTQ44" s="166"/>
      <c r="JTR44" s="166"/>
      <c r="JTS44" s="166"/>
      <c r="JTT44" s="166"/>
      <c r="JTU44" s="166"/>
      <c r="JTV44" s="166"/>
      <c r="JTW44" s="166"/>
      <c r="JTX44" s="166"/>
      <c r="JTY44" s="166"/>
      <c r="JTZ44" s="166"/>
      <c r="JUA44" s="166"/>
      <c r="JUB44" s="166"/>
      <c r="JUC44" s="166"/>
      <c r="JUD44" s="166"/>
      <c r="JUE44" s="166"/>
      <c r="JUF44" s="166"/>
      <c r="JUG44" s="166"/>
      <c r="JUH44" s="166"/>
      <c r="JUI44" s="166"/>
      <c r="JUJ44" s="166"/>
      <c r="JUK44" s="166"/>
      <c r="JUL44" s="166"/>
      <c r="JUM44" s="166"/>
      <c r="JUN44" s="166"/>
      <c r="JUO44" s="166"/>
      <c r="JUP44" s="166"/>
      <c r="JUQ44" s="166"/>
      <c r="JUR44" s="166"/>
      <c r="JUS44" s="166"/>
      <c r="JUT44" s="166"/>
      <c r="JUU44" s="166"/>
      <c r="JUV44" s="166"/>
      <c r="JUW44" s="166"/>
      <c r="JUX44" s="166"/>
      <c r="JUY44" s="166"/>
      <c r="JUZ44" s="166"/>
      <c r="JVA44" s="166"/>
      <c r="JVB44" s="166"/>
      <c r="JVC44" s="166"/>
      <c r="JVD44" s="166"/>
      <c r="JVE44" s="166"/>
      <c r="JVF44" s="166"/>
      <c r="JVG44" s="166"/>
      <c r="JVH44" s="166"/>
      <c r="JVI44" s="166"/>
      <c r="JVJ44" s="166"/>
      <c r="JVK44" s="166"/>
      <c r="JVL44" s="166"/>
      <c r="JVM44" s="166"/>
      <c r="JVN44" s="166"/>
      <c r="JVO44" s="166"/>
      <c r="JVP44" s="166"/>
      <c r="JVQ44" s="166"/>
      <c r="JVR44" s="166"/>
      <c r="JVS44" s="166"/>
      <c r="JVT44" s="166"/>
      <c r="JVU44" s="166"/>
      <c r="JVV44" s="166"/>
      <c r="JVW44" s="166"/>
      <c r="JVX44" s="166"/>
      <c r="JVY44" s="166"/>
      <c r="JVZ44" s="166"/>
      <c r="JWA44" s="166"/>
      <c r="JWB44" s="166"/>
      <c r="JWC44" s="166"/>
      <c r="JWD44" s="166"/>
      <c r="JWE44" s="166"/>
      <c r="JWF44" s="166"/>
      <c r="JWG44" s="166"/>
      <c r="JWH44" s="166"/>
      <c r="JWI44" s="166"/>
      <c r="JWJ44" s="166"/>
      <c r="JWK44" s="166"/>
      <c r="JWL44" s="166"/>
      <c r="JWM44" s="166"/>
      <c r="JWN44" s="166"/>
      <c r="JWO44" s="166"/>
      <c r="JWP44" s="166"/>
      <c r="JWQ44" s="166"/>
      <c r="JWR44" s="166"/>
      <c r="JWS44" s="166"/>
      <c r="JWT44" s="166"/>
      <c r="JWU44" s="166"/>
      <c r="JWV44" s="166"/>
      <c r="JWW44" s="166"/>
      <c r="JWX44" s="166"/>
      <c r="JWY44" s="166"/>
      <c r="JWZ44" s="166"/>
      <c r="JXA44" s="166"/>
      <c r="JXB44" s="166"/>
      <c r="JXC44" s="166"/>
      <c r="JXD44" s="166"/>
      <c r="JXE44" s="166"/>
      <c r="JXF44" s="166"/>
      <c r="JXG44" s="166"/>
      <c r="JXH44" s="166"/>
      <c r="JXI44" s="166"/>
      <c r="JXJ44" s="166"/>
      <c r="JXK44" s="166"/>
      <c r="JXL44" s="166"/>
      <c r="JXM44" s="166"/>
      <c r="JXN44" s="166"/>
      <c r="JXO44" s="166"/>
      <c r="JXP44" s="166"/>
      <c r="JXQ44" s="166"/>
      <c r="JXR44" s="166"/>
      <c r="JXS44" s="166"/>
      <c r="JXT44" s="166"/>
      <c r="JXU44" s="166"/>
      <c r="JXV44" s="166"/>
      <c r="JXW44" s="166"/>
      <c r="JXX44" s="166"/>
      <c r="JXY44" s="166"/>
      <c r="JXZ44" s="166"/>
      <c r="JYA44" s="166"/>
      <c r="JYB44" s="166"/>
      <c r="JYC44" s="166"/>
      <c r="JYD44" s="166"/>
      <c r="JYE44" s="166"/>
      <c r="JYF44" s="166"/>
      <c r="JYG44" s="166"/>
      <c r="JYH44" s="166"/>
      <c r="JYI44" s="166"/>
      <c r="JYJ44" s="166"/>
      <c r="JYK44" s="166"/>
      <c r="JYL44" s="166"/>
      <c r="JYM44" s="166"/>
      <c r="JYN44" s="166"/>
      <c r="JYO44" s="166"/>
      <c r="JYP44" s="166"/>
      <c r="JYQ44" s="166"/>
      <c r="JYR44" s="166"/>
      <c r="JYS44" s="166"/>
      <c r="JYT44" s="166"/>
      <c r="JYU44" s="166"/>
      <c r="JYV44" s="166"/>
      <c r="JYW44" s="166"/>
      <c r="JYX44" s="166"/>
      <c r="JYY44" s="166"/>
      <c r="JYZ44" s="166"/>
      <c r="JZA44" s="166"/>
      <c r="JZB44" s="166"/>
      <c r="JZC44" s="166"/>
      <c r="JZD44" s="166"/>
      <c r="JZE44" s="166"/>
      <c r="JZF44" s="166"/>
      <c r="JZG44" s="166"/>
      <c r="JZH44" s="166"/>
      <c r="JZI44" s="166"/>
      <c r="JZJ44" s="166"/>
      <c r="JZK44" s="166"/>
      <c r="JZL44" s="166"/>
      <c r="JZM44" s="166"/>
      <c r="JZN44" s="166"/>
      <c r="JZO44" s="166"/>
      <c r="JZP44" s="166"/>
      <c r="JZQ44" s="166"/>
      <c r="JZR44" s="166"/>
      <c r="JZS44" s="166"/>
      <c r="JZT44" s="166"/>
      <c r="JZU44" s="166"/>
      <c r="JZV44" s="166"/>
      <c r="JZW44" s="166"/>
      <c r="JZX44" s="166"/>
      <c r="JZY44" s="166"/>
      <c r="JZZ44" s="166"/>
      <c r="KAA44" s="166"/>
      <c r="KAB44" s="166"/>
      <c r="KAC44" s="166"/>
      <c r="KAD44" s="166"/>
      <c r="KAE44" s="166"/>
      <c r="KAF44" s="166"/>
      <c r="KAG44" s="166"/>
      <c r="KAH44" s="166"/>
      <c r="KAI44" s="166"/>
      <c r="KAJ44" s="166"/>
      <c r="KAK44" s="166"/>
      <c r="KAL44" s="166"/>
      <c r="KAM44" s="166"/>
      <c r="KAN44" s="166"/>
      <c r="KAO44" s="166"/>
      <c r="KAP44" s="166"/>
      <c r="KAQ44" s="166"/>
      <c r="KAR44" s="166"/>
      <c r="KAS44" s="166"/>
      <c r="KAT44" s="166"/>
      <c r="KAU44" s="166"/>
      <c r="KAV44" s="166"/>
      <c r="KAW44" s="166"/>
      <c r="KAX44" s="166"/>
      <c r="KAY44" s="166"/>
      <c r="KAZ44" s="166"/>
      <c r="KBA44" s="166"/>
      <c r="KBB44" s="166"/>
      <c r="KBC44" s="166"/>
      <c r="KBD44" s="166"/>
      <c r="KBE44" s="166"/>
      <c r="KBF44" s="166"/>
      <c r="KBG44" s="166"/>
      <c r="KBH44" s="166"/>
      <c r="KBI44" s="166"/>
      <c r="KBJ44" s="166"/>
      <c r="KBK44" s="166"/>
      <c r="KBL44" s="166"/>
      <c r="KBM44" s="166"/>
      <c r="KBN44" s="166"/>
      <c r="KBO44" s="166"/>
      <c r="KBP44" s="166"/>
      <c r="KBQ44" s="166"/>
      <c r="KBR44" s="166"/>
      <c r="KBS44" s="166"/>
      <c r="KBT44" s="166"/>
      <c r="KBU44" s="166"/>
      <c r="KBV44" s="166"/>
      <c r="KBW44" s="166"/>
      <c r="KBX44" s="166"/>
      <c r="KBY44" s="166"/>
      <c r="KBZ44" s="166"/>
      <c r="KCA44" s="166"/>
      <c r="KCB44" s="166"/>
      <c r="KCC44" s="166"/>
      <c r="KCD44" s="166"/>
      <c r="KCE44" s="166"/>
      <c r="KCF44" s="166"/>
      <c r="KCG44" s="166"/>
      <c r="KCH44" s="166"/>
      <c r="KCI44" s="166"/>
      <c r="KCJ44" s="166"/>
      <c r="KCK44" s="166"/>
      <c r="KCL44" s="166"/>
      <c r="KCM44" s="166"/>
      <c r="KCN44" s="166"/>
      <c r="KCO44" s="166"/>
      <c r="KCP44" s="166"/>
      <c r="KCQ44" s="166"/>
      <c r="KCR44" s="166"/>
      <c r="KCS44" s="166"/>
      <c r="KCT44" s="166"/>
      <c r="KCU44" s="166"/>
      <c r="KCV44" s="166"/>
      <c r="KCW44" s="166"/>
      <c r="KCX44" s="166"/>
      <c r="KCY44" s="166"/>
      <c r="KCZ44" s="166"/>
      <c r="KDA44" s="166"/>
      <c r="KDB44" s="166"/>
      <c r="KDC44" s="166"/>
      <c r="KDD44" s="166"/>
      <c r="KDE44" s="166"/>
      <c r="KDF44" s="166"/>
      <c r="KDG44" s="166"/>
      <c r="KDH44" s="166"/>
      <c r="KDI44" s="166"/>
      <c r="KDJ44" s="166"/>
      <c r="KDK44" s="166"/>
      <c r="KDL44" s="166"/>
      <c r="KDM44" s="166"/>
      <c r="KDN44" s="166"/>
      <c r="KDO44" s="166"/>
      <c r="KDP44" s="166"/>
      <c r="KDQ44" s="166"/>
      <c r="KDR44" s="166"/>
      <c r="KDS44" s="166"/>
      <c r="KDT44" s="166"/>
      <c r="KDU44" s="166"/>
      <c r="KDV44" s="166"/>
      <c r="KDW44" s="166"/>
      <c r="KDX44" s="166"/>
      <c r="KDY44" s="166"/>
      <c r="KDZ44" s="166"/>
      <c r="KEA44" s="166"/>
      <c r="KEB44" s="166"/>
      <c r="KEC44" s="166"/>
      <c r="KED44" s="166"/>
      <c r="KEE44" s="166"/>
      <c r="KEF44" s="166"/>
      <c r="KEG44" s="166"/>
      <c r="KEH44" s="166"/>
      <c r="KEI44" s="166"/>
      <c r="KEJ44" s="166"/>
      <c r="KEK44" s="166"/>
      <c r="KEL44" s="166"/>
      <c r="KEM44" s="166"/>
      <c r="KEN44" s="166"/>
      <c r="KEO44" s="166"/>
      <c r="KEP44" s="166"/>
      <c r="KEQ44" s="166"/>
      <c r="KER44" s="166"/>
      <c r="KES44" s="166"/>
      <c r="KET44" s="166"/>
      <c r="KEU44" s="166"/>
      <c r="KEV44" s="166"/>
      <c r="KEW44" s="166"/>
      <c r="KEX44" s="166"/>
      <c r="KEY44" s="166"/>
      <c r="KEZ44" s="166"/>
      <c r="KFA44" s="166"/>
      <c r="KFB44" s="166"/>
      <c r="KFC44" s="166"/>
      <c r="KFD44" s="166"/>
      <c r="KFE44" s="166"/>
      <c r="KFF44" s="166"/>
      <c r="KFG44" s="166"/>
      <c r="KFH44" s="166"/>
      <c r="KFI44" s="166"/>
      <c r="KFJ44" s="166"/>
      <c r="KFK44" s="166"/>
      <c r="KFL44" s="166"/>
      <c r="KFM44" s="166"/>
      <c r="KFN44" s="166"/>
      <c r="KFO44" s="166"/>
      <c r="KFP44" s="166"/>
      <c r="KFQ44" s="166"/>
      <c r="KFR44" s="166"/>
      <c r="KFS44" s="166"/>
      <c r="KFT44" s="166"/>
      <c r="KFU44" s="166"/>
      <c r="KFV44" s="166"/>
      <c r="KFW44" s="166"/>
      <c r="KFX44" s="166"/>
      <c r="KFY44" s="166"/>
      <c r="KFZ44" s="166"/>
      <c r="KGA44" s="166"/>
      <c r="KGB44" s="166"/>
      <c r="KGC44" s="166"/>
      <c r="KGD44" s="166"/>
      <c r="KGE44" s="166"/>
      <c r="KGF44" s="166"/>
      <c r="KGG44" s="166"/>
      <c r="KGH44" s="166"/>
      <c r="KGI44" s="166"/>
      <c r="KGJ44" s="166"/>
      <c r="KGK44" s="166"/>
      <c r="KGL44" s="166"/>
      <c r="KGM44" s="166"/>
      <c r="KGN44" s="166"/>
      <c r="KGO44" s="166"/>
      <c r="KGP44" s="166"/>
      <c r="KGQ44" s="166"/>
      <c r="KGR44" s="166"/>
      <c r="KGS44" s="166"/>
      <c r="KGT44" s="166"/>
      <c r="KGU44" s="166"/>
      <c r="KGV44" s="166"/>
      <c r="KGW44" s="166"/>
      <c r="KGX44" s="166"/>
      <c r="KGY44" s="166"/>
      <c r="KGZ44" s="166"/>
      <c r="KHA44" s="166"/>
      <c r="KHB44" s="166"/>
      <c r="KHC44" s="166"/>
      <c r="KHD44" s="166"/>
      <c r="KHE44" s="166"/>
      <c r="KHF44" s="166"/>
      <c r="KHG44" s="166"/>
      <c r="KHH44" s="166"/>
      <c r="KHI44" s="166"/>
      <c r="KHJ44" s="166"/>
      <c r="KHK44" s="166"/>
      <c r="KHL44" s="166"/>
      <c r="KHM44" s="166"/>
      <c r="KHN44" s="166"/>
      <c r="KHO44" s="166"/>
      <c r="KHP44" s="166"/>
      <c r="KHQ44" s="166"/>
      <c r="KHR44" s="166"/>
      <c r="KHS44" s="166"/>
      <c r="KHT44" s="166"/>
      <c r="KHU44" s="166"/>
      <c r="KHV44" s="166"/>
      <c r="KHW44" s="166"/>
      <c r="KHX44" s="166"/>
      <c r="KHY44" s="166"/>
      <c r="KHZ44" s="166"/>
      <c r="KIA44" s="166"/>
      <c r="KIB44" s="166"/>
      <c r="KIC44" s="166"/>
      <c r="KID44" s="166"/>
      <c r="KIE44" s="166"/>
      <c r="KIF44" s="166"/>
      <c r="KIG44" s="166"/>
      <c r="KIH44" s="166"/>
      <c r="KII44" s="166"/>
      <c r="KIJ44" s="166"/>
      <c r="KIK44" s="166"/>
      <c r="KIL44" s="166"/>
      <c r="KIM44" s="166"/>
      <c r="KIN44" s="166"/>
      <c r="KIO44" s="166"/>
      <c r="KIP44" s="166"/>
      <c r="KIQ44" s="166"/>
      <c r="KIR44" s="166"/>
      <c r="KIS44" s="166"/>
      <c r="KIT44" s="166"/>
      <c r="KIU44" s="166"/>
      <c r="KIV44" s="166"/>
      <c r="KIW44" s="166"/>
      <c r="KIX44" s="166"/>
      <c r="KIY44" s="166"/>
      <c r="KIZ44" s="166"/>
      <c r="KJA44" s="166"/>
      <c r="KJB44" s="166"/>
      <c r="KJC44" s="166"/>
      <c r="KJD44" s="166"/>
      <c r="KJE44" s="166"/>
      <c r="KJF44" s="166"/>
      <c r="KJG44" s="166"/>
      <c r="KJH44" s="166"/>
      <c r="KJI44" s="166"/>
      <c r="KJJ44" s="166"/>
      <c r="KJK44" s="166"/>
      <c r="KJL44" s="166"/>
      <c r="KJM44" s="166"/>
      <c r="KJN44" s="166"/>
      <c r="KJO44" s="166"/>
      <c r="KJP44" s="166"/>
      <c r="KJQ44" s="166"/>
      <c r="KJR44" s="166"/>
      <c r="KJS44" s="166"/>
      <c r="KJT44" s="166"/>
      <c r="KJU44" s="166"/>
      <c r="KJV44" s="166"/>
      <c r="KJW44" s="166"/>
      <c r="KJX44" s="166"/>
      <c r="KJY44" s="166"/>
      <c r="KJZ44" s="166"/>
      <c r="KKA44" s="166"/>
      <c r="KKB44" s="166"/>
      <c r="KKC44" s="166"/>
      <c r="KKD44" s="166"/>
      <c r="KKE44" s="166"/>
      <c r="KKF44" s="166"/>
      <c r="KKG44" s="166"/>
      <c r="KKH44" s="166"/>
      <c r="KKI44" s="166"/>
      <c r="KKJ44" s="166"/>
      <c r="KKK44" s="166"/>
      <c r="KKL44" s="166"/>
      <c r="KKM44" s="166"/>
      <c r="KKN44" s="166"/>
      <c r="KKO44" s="166"/>
      <c r="KKP44" s="166"/>
      <c r="KKQ44" s="166"/>
      <c r="KKR44" s="166"/>
      <c r="KKS44" s="166"/>
      <c r="KKT44" s="166"/>
      <c r="KKU44" s="166"/>
      <c r="KKV44" s="166"/>
      <c r="KKW44" s="166"/>
      <c r="KKX44" s="166"/>
      <c r="KKY44" s="166"/>
      <c r="KKZ44" s="166"/>
      <c r="KLA44" s="166"/>
      <c r="KLB44" s="166"/>
      <c r="KLC44" s="166"/>
      <c r="KLD44" s="166"/>
      <c r="KLE44" s="166"/>
      <c r="KLF44" s="166"/>
      <c r="KLG44" s="166"/>
      <c r="KLH44" s="166"/>
      <c r="KLI44" s="166"/>
      <c r="KLJ44" s="166"/>
      <c r="KLK44" s="166"/>
      <c r="KLL44" s="166"/>
      <c r="KLM44" s="166"/>
      <c r="KLN44" s="166"/>
      <c r="KLO44" s="166"/>
      <c r="KLP44" s="166"/>
      <c r="KLQ44" s="166"/>
      <c r="KLR44" s="166"/>
      <c r="KLS44" s="166"/>
      <c r="KLT44" s="166"/>
      <c r="KLU44" s="166"/>
      <c r="KLV44" s="166"/>
      <c r="KLW44" s="166"/>
      <c r="KLX44" s="166"/>
      <c r="KLY44" s="166"/>
      <c r="KLZ44" s="166"/>
      <c r="KMA44" s="166"/>
      <c r="KMB44" s="166"/>
      <c r="KMC44" s="166"/>
      <c r="KMD44" s="166"/>
      <c r="KME44" s="166"/>
      <c r="KMF44" s="166"/>
      <c r="KMG44" s="166"/>
      <c r="KMH44" s="166"/>
      <c r="KMI44" s="166"/>
      <c r="KMJ44" s="166"/>
      <c r="KMK44" s="166"/>
      <c r="KML44" s="166"/>
      <c r="KMM44" s="166"/>
      <c r="KMN44" s="166"/>
      <c r="KMO44" s="166"/>
      <c r="KMP44" s="166"/>
      <c r="KMQ44" s="166"/>
      <c r="KMR44" s="166"/>
      <c r="KMS44" s="166"/>
      <c r="KMT44" s="166"/>
      <c r="KMU44" s="166"/>
      <c r="KMV44" s="166"/>
      <c r="KMW44" s="166"/>
      <c r="KMX44" s="166"/>
      <c r="KMY44" s="166"/>
      <c r="KMZ44" s="166"/>
      <c r="KNA44" s="166"/>
      <c r="KNB44" s="166"/>
      <c r="KNC44" s="166"/>
      <c r="KND44" s="166"/>
      <c r="KNE44" s="166"/>
      <c r="KNF44" s="166"/>
      <c r="KNG44" s="166"/>
      <c r="KNH44" s="166"/>
      <c r="KNI44" s="166"/>
      <c r="KNJ44" s="166"/>
      <c r="KNK44" s="166"/>
      <c r="KNL44" s="166"/>
      <c r="KNM44" s="166"/>
      <c r="KNN44" s="166"/>
      <c r="KNO44" s="166"/>
      <c r="KNP44" s="166"/>
      <c r="KNQ44" s="166"/>
      <c r="KNR44" s="166"/>
      <c r="KNS44" s="166"/>
      <c r="KNT44" s="166"/>
      <c r="KNU44" s="166"/>
      <c r="KNV44" s="166"/>
      <c r="KNW44" s="166"/>
      <c r="KNX44" s="166"/>
      <c r="KNY44" s="166"/>
      <c r="KNZ44" s="166"/>
      <c r="KOA44" s="166"/>
      <c r="KOB44" s="166"/>
      <c r="KOC44" s="166"/>
      <c r="KOD44" s="166"/>
      <c r="KOE44" s="166"/>
      <c r="KOF44" s="166"/>
      <c r="KOG44" s="166"/>
      <c r="KOH44" s="166"/>
      <c r="KOI44" s="166"/>
      <c r="KOJ44" s="166"/>
      <c r="KOK44" s="166"/>
      <c r="KOL44" s="166"/>
      <c r="KOM44" s="166"/>
      <c r="KON44" s="166"/>
      <c r="KOO44" s="166"/>
      <c r="KOP44" s="166"/>
      <c r="KOQ44" s="166"/>
      <c r="KOR44" s="166"/>
      <c r="KOS44" s="166"/>
      <c r="KOT44" s="166"/>
      <c r="KOU44" s="166"/>
      <c r="KOV44" s="166"/>
      <c r="KOW44" s="166"/>
      <c r="KOX44" s="166"/>
      <c r="KOY44" s="166"/>
      <c r="KOZ44" s="166"/>
      <c r="KPA44" s="166"/>
      <c r="KPB44" s="166"/>
      <c r="KPC44" s="166"/>
      <c r="KPD44" s="166"/>
      <c r="KPE44" s="166"/>
      <c r="KPF44" s="166"/>
      <c r="KPG44" s="166"/>
      <c r="KPH44" s="166"/>
      <c r="KPI44" s="166"/>
      <c r="KPJ44" s="166"/>
      <c r="KPK44" s="166"/>
      <c r="KPL44" s="166"/>
      <c r="KPM44" s="166"/>
      <c r="KPN44" s="166"/>
      <c r="KPO44" s="166"/>
      <c r="KPP44" s="166"/>
      <c r="KPQ44" s="166"/>
      <c r="KPR44" s="166"/>
      <c r="KPS44" s="166"/>
      <c r="KPT44" s="166"/>
      <c r="KPU44" s="166"/>
      <c r="KPV44" s="166"/>
      <c r="KPW44" s="166"/>
      <c r="KPX44" s="166"/>
      <c r="KPY44" s="166"/>
      <c r="KPZ44" s="166"/>
      <c r="KQA44" s="166"/>
      <c r="KQB44" s="166"/>
      <c r="KQC44" s="166"/>
      <c r="KQD44" s="166"/>
      <c r="KQE44" s="166"/>
      <c r="KQF44" s="166"/>
      <c r="KQG44" s="166"/>
      <c r="KQH44" s="166"/>
      <c r="KQI44" s="166"/>
      <c r="KQJ44" s="166"/>
      <c r="KQK44" s="166"/>
      <c r="KQL44" s="166"/>
      <c r="KQM44" s="166"/>
      <c r="KQN44" s="166"/>
      <c r="KQO44" s="166"/>
      <c r="KQP44" s="166"/>
      <c r="KQQ44" s="166"/>
      <c r="KQR44" s="166"/>
      <c r="KQS44" s="166"/>
      <c r="KQT44" s="166"/>
      <c r="KQU44" s="166"/>
      <c r="KQV44" s="166"/>
      <c r="KQW44" s="166"/>
      <c r="KQX44" s="166"/>
      <c r="KQY44" s="166"/>
      <c r="KQZ44" s="166"/>
      <c r="KRA44" s="166"/>
      <c r="KRB44" s="166"/>
      <c r="KRC44" s="166"/>
      <c r="KRD44" s="166"/>
      <c r="KRE44" s="166"/>
      <c r="KRF44" s="166"/>
      <c r="KRG44" s="166"/>
      <c r="KRH44" s="166"/>
      <c r="KRI44" s="166"/>
      <c r="KRJ44" s="166"/>
      <c r="KRK44" s="166"/>
      <c r="KRL44" s="166"/>
      <c r="KRM44" s="166"/>
      <c r="KRN44" s="166"/>
      <c r="KRO44" s="166"/>
      <c r="KRP44" s="166"/>
      <c r="KRQ44" s="166"/>
      <c r="KRR44" s="166"/>
      <c r="KRS44" s="166"/>
      <c r="KRT44" s="166"/>
      <c r="KRU44" s="166"/>
      <c r="KRV44" s="166"/>
      <c r="KRW44" s="166"/>
      <c r="KRX44" s="166"/>
      <c r="KRY44" s="166"/>
      <c r="KRZ44" s="166"/>
      <c r="KSA44" s="166"/>
      <c r="KSB44" s="166"/>
      <c r="KSC44" s="166"/>
      <c r="KSD44" s="166"/>
      <c r="KSE44" s="166"/>
      <c r="KSF44" s="166"/>
      <c r="KSG44" s="166"/>
      <c r="KSH44" s="166"/>
      <c r="KSI44" s="166"/>
      <c r="KSJ44" s="166"/>
      <c r="KSK44" s="166"/>
      <c r="KSL44" s="166"/>
      <c r="KSM44" s="166"/>
      <c r="KSN44" s="166"/>
      <c r="KSO44" s="166"/>
      <c r="KSP44" s="166"/>
      <c r="KSQ44" s="166"/>
      <c r="KSR44" s="166"/>
      <c r="KSS44" s="166"/>
      <c r="KST44" s="166"/>
      <c r="KSU44" s="166"/>
      <c r="KSV44" s="166"/>
      <c r="KSW44" s="166"/>
      <c r="KSX44" s="166"/>
      <c r="KSY44" s="166"/>
      <c r="KSZ44" s="166"/>
      <c r="KTA44" s="166"/>
      <c r="KTB44" s="166"/>
      <c r="KTC44" s="166"/>
      <c r="KTD44" s="166"/>
      <c r="KTE44" s="166"/>
      <c r="KTF44" s="166"/>
      <c r="KTG44" s="166"/>
      <c r="KTH44" s="166"/>
      <c r="KTI44" s="166"/>
      <c r="KTJ44" s="166"/>
      <c r="KTK44" s="166"/>
      <c r="KTL44" s="166"/>
      <c r="KTM44" s="166"/>
      <c r="KTN44" s="166"/>
      <c r="KTO44" s="166"/>
      <c r="KTP44" s="166"/>
      <c r="KTQ44" s="166"/>
      <c r="KTR44" s="166"/>
      <c r="KTS44" s="166"/>
      <c r="KTT44" s="166"/>
      <c r="KTU44" s="166"/>
      <c r="KTV44" s="166"/>
      <c r="KTW44" s="166"/>
      <c r="KTX44" s="166"/>
      <c r="KTY44" s="166"/>
      <c r="KTZ44" s="166"/>
      <c r="KUA44" s="166"/>
      <c r="KUB44" s="166"/>
      <c r="KUC44" s="166"/>
      <c r="KUD44" s="166"/>
      <c r="KUE44" s="166"/>
      <c r="KUF44" s="166"/>
      <c r="KUG44" s="166"/>
      <c r="KUH44" s="166"/>
      <c r="KUI44" s="166"/>
      <c r="KUJ44" s="166"/>
      <c r="KUK44" s="166"/>
      <c r="KUL44" s="166"/>
      <c r="KUM44" s="166"/>
      <c r="KUN44" s="166"/>
      <c r="KUO44" s="166"/>
      <c r="KUP44" s="166"/>
      <c r="KUQ44" s="166"/>
      <c r="KUR44" s="166"/>
      <c r="KUS44" s="166"/>
      <c r="KUT44" s="166"/>
      <c r="KUU44" s="166"/>
      <c r="KUV44" s="166"/>
      <c r="KUW44" s="166"/>
      <c r="KUX44" s="166"/>
      <c r="KUY44" s="166"/>
      <c r="KUZ44" s="166"/>
      <c r="KVA44" s="166"/>
      <c r="KVB44" s="166"/>
      <c r="KVC44" s="166"/>
      <c r="KVD44" s="166"/>
      <c r="KVE44" s="166"/>
      <c r="KVF44" s="166"/>
      <c r="KVG44" s="166"/>
      <c r="KVH44" s="166"/>
      <c r="KVI44" s="166"/>
      <c r="KVJ44" s="166"/>
      <c r="KVK44" s="166"/>
      <c r="KVL44" s="166"/>
      <c r="KVM44" s="166"/>
      <c r="KVN44" s="166"/>
      <c r="KVO44" s="166"/>
      <c r="KVP44" s="166"/>
      <c r="KVQ44" s="166"/>
      <c r="KVR44" s="166"/>
      <c r="KVS44" s="166"/>
      <c r="KVT44" s="166"/>
      <c r="KVU44" s="166"/>
      <c r="KVV44" s="166"/>
      <c r="KVW44" s="166"/>
      <c r="KVX44" s="166"/>
      <c r="KVY44" s="166"/>
      <c r="KVZ44" s="166"/>
      <c r="KWA44" s="166"/>
      <c r="KWB44" s="166"/>
      <c r="KWC44" s="166"/>
      <c r="KWD44" s="166"/>
      <c r="KWE44" s="166"/>
      <c r="KWF44" s="166"/>
      <c r="KWG44" s="166"/>
      <c r="KWH44" s="166"/>
      <c r="KWI44" s="166"/>
      <c r="KWJ44" s="166"/>
      <c r="KWK44" s="166"/>
      <c r="KWL44" s="166"/>
      <c r="KWM44" s="166"/>
      <c r="KWN44" s="166"/>
      <c r="KWO44" s="166"/>
      <c r="KWP44" s="166"/>
      <c r="KWQ44" s="166"/>
      <c r="KWR44" s="166"/>
      <c r="KWS44" s="166"/>
      <c r="KWT44" s="166"/>
      <c r="KWU44" s="166"/>
      <c r="KWV44" s="166"/>
      <c r="KWW44" s="166"/>
      <c r="KWX44" s="166"/>
      <c r="KWY44" s="166"/>
      <c r="KWZ44" s="166"/>
      <c r="KXA44" s="166"/>
      <c r="KXB44" s="166"/>
      <c r="KXC44" s="166"/>
      <c r="KXD44" s="166"/>
      <c r="KXE44" s="166"/>
      <c r="KXF44" s="166"/>
      <c r="KXG44" s="166"/>
      <c r="KXH44" s="166"/>
      <c r="KXI44" s="166"/>
      <c r="KXJ44" s="166"/>
      <c r="KXK44" s="166"/>
      <c r="KXL44" s="166"/>
      <c r="KXM44" s="166"/>
      <c r="KXN44" s="166"/>
      <c r="KXO44" s="166"/>
      <c r="KXP44" s="166"/>
      <c r="KXQ44" s="166"/>
      <c r="KXR44" s="166"/>
      <c r="KXS44" s="166"/>
      <c r="KXT44" s="166"/>
      <c r="KXU44" s="166"/>
      <c r="KXV44" s="166"/>
      <c r="KXW44" s="166"/>
      <c r="KXX44" s="166"/>
      <c r="KXY44" s="166"/>
      <c r="KXZ44" s="166"/>
      <c r="KYA44" s="166"/>
      <c r="KYB44" s="166"/>
      <c r="KYC44" s="166"/>
      <c r="KYD44" s="166"/>
      <c r="KYE44" s="166"/>
      <c r="KYF44" s="166"/>
      <c r="KYG44" s="166"/>
      <c r="KYH44" s="166"/>
      <c r="KYI44" s="166"/>
      <c r="KYJ44" s="166"/>
      <c r="KYK44" s="166"/>
      <c r="KYL44" s="166"/>
      <c r="KYM44" s="166"/>
      <c r="KYN44" s="166"/>
      <c r="KYO44" s="166"/>
      <c r="KYP44" s="166"/>
      <c r="KYQ44" s="166"/>
      <c r="KYR44" s="166"/>
      <c r="KYS44" s="166"/>
      <c r="KYT44" s="166"/>
      <c r="KYU44" s="166"/>
      <c r="KYV44" s="166"/>
      <c r="KYW44" s="166"/>
      <c r="KYX44" s="166"/>
      <c r="KYY44" s="166"/>
      <c r="KYZ44" s="166"/>
      <c r="KZA44" s="166"/>
      <c r="KZB44" s="166"/>
      <c r="KZC44" s="166"/>
      <c r="KZD44" s="166"/>
      <c r="KZE44" s="166"/>
      <c r="KZF44" s="166"/>
      <c r="KZG44" s="166"/>
      <c r="KZH44" s="166"/>
      <c r="KZI44" s="166"/>
      <c r="KZJ44" s="166"/>
      <c r="KZK44" s="166"/>
      <c r="KZL44" s="166"/>
      <c r="KZM44" s="166"/>
      <c r="KZN44" s="166"/>
      <c r="KZO44" s="166"/>
      <c r="KZP44" s="166"/>
      <c r="KZQ44" s="166"/>
      <c r="KZR44" s="166"/>
      <c r="KZS44" s="166"/>
      <c r="KZT44" s="166"/>
      <c r="KZU44" s="166"/>
      <c r="KZV44" s="166"/>
      <c r="KZW44" s="166"/>
      <c r="KZX44" s="166"/>
      <c r="KZY44" s="166"/>
      <c r="KZZ44" s="166"/>
      <c r="LAA44" s="166"/>
      <c r="LAB44" s="166"/>
      <c r="LAC44" s="166"/>
      <c r="LAD44" s="166"/>
      <c r="LAE44" s="166"/>
      <c r="LAF44" s="166"/>
      <c r="LAG44" s="166"/>
      <c r="LAH44" s="166"/>
      <c r="LAI44" s="166"/>
      <c r="LAJ44" s="166"/>
      <c r="LAK44" s="166"/>
      <c r="LAL44" s="166"/>
      <c r="LAM44" s="166"/>
      <c r="LAN44" s="166"/>
      <c r="LAO44" s="166"/>
      <c r="LAP44" s="166"/>
      <c r="LAQ44" s="166"/>
      <c r="LAR44" s="166"/>
      <c r="LAS44" s="166"/>
      <c r="LAT44" s="166"/>
      <c r="LAU44" s="166"/>
      <c r="LAV44" s="166"/>
      <c r="LAW44" s="166"/>
      <c r="LAX44" s="166"/>
      <c r="LAY44" s="166"/>
      <c r="LAZ44" s="166"/>
      <c r="LBA44" s="166"/>
      <c r="LBB44" s="166"/>
      <c r="LBC44" s="166"/>
      <c r="LBD44" s="166"/>
      <c r="LBE44" s="166"/>
      <c r="LBF44" s="166"/>
      <c r="LBG44" s="166"/>
      <c r="LBH44" s="166"/>
      <c r="LBI44" s="166"/>
      <c r="LBJ44" s="166"/>
      <c r="LBK44" s="166"/>
      <c r="LBL44" s="166"/>
      <c r="LBM44" s="166"/>
      <c r="LBN44" s="166"/>
      <c r="LBO44" s="166"/>
      <c r="LBP44" s="166"/>
      <c r="LBQ44" s="166"/>
      <c r="LBR44" s="166"/>
      <c r="LBS44" s="166"/>
      <c r="LBT44" s="166"/>
      <c r="LBU44" s="166"/>
      <c r="LBV44" s="166"/>
      <c r="LBW44" s="166"/>
      <c r="LBX44" s="166"/>
      <c r="LBY44" s="166"/>
      <c r="LBZ44" s="166"/>
      <c r="LCA44" s="166"/>
      <c r="LCB44" s="166"/>
      <c r="LCC44" s="166"/>
      <c r="LCD44" s="166"/>
      <c r="LCE44" s="166"/>
      <c r="LCF44" s="166"/>
      <c r="LCG44" s="166"/>
      <c r="LCH44" s="166"/>
      <c r="LCI44" s="166"/>
      <c r="LCJ44" s="166"/>
      <c r="LCK44" s="166"/>
      <c r="LCL44" s="166"/>
      <c r="LCM44" s="166"/>
      <c r="LCN44" s="166"/>
      <c r="LCO44" s="166"/>
      <c r="LCP44" s="166"/>
      <c r="LCQ44" s="166"/>
      <c r="LCR44" s="166"/>
      <c r="LCS44" s="166"/>
      <c r="LCT44" s="166"/>
      <c r="LCU44" s="166"/>
      <c r="LCV44" s="166"/>
      <c r="LCW44" s="166"/>
      <c r="LCX44" s="166"/>
      <c r="LCY44" s="166"/>
      <c r="LCZ44" s="166"/>
      <c r="LDA44" s="166"/>
      <c r="LDB44" s="166"/>
      <c r="LDC44" s="166"/>
      <c r="LDD44" s="166"/>
      <c r="LDE44" s="166"/>
      <c r="LDF44" s="166"/>
      <c r="LDG44" s="166"/>
      <c r="LDH44" s="166"/>
      <c r="LDI44" s="166"/>
      <c r="LDJ44" s="166"/>
      <c r="LDK44" s="166"/>
      <c r="LDL44" s="166"/>
      <c r="LDM44" s="166"/>
      <c r="LDN44" s="166"/>
      <c r="LDO44" s="166"/>
      <c r="LDP44" s="166"/>
      <c r="LDQ44" s="166"/>
      <c r="LDR44" s="166"/>
      <c r="LDS44" s="166"/>
      <c r="LDT44" s="166"/>
      <c r="LDU44" s="166"/>
      <c r="LDV44" s="166"/>
      <c r="LDW44" s="166"/>
      <c r="LDX44" s="166"/>
      <c r="LDY44" s="166"/>
      <c r="LDZ44" s="166"/>
      <c r="LEA44" s="166"/>
      <c r="LEB44" s="166"/>
      <c r="LEC44" s="166"/>
      <c r="LED44" s="166"/>
      <c r="LEE44" s="166"/>
      <c r="LEF44" s="166"/>
      <c r="LEG44" s="166"/>
      <c r="LEH44" s="166"/>
      <c r="LEI44" s="166"/>
      <c r="LEJ44" s="166"/>
      <c r="LEK44" s="166"/>
      <c r="LEL44" s="166"/>
      <c r="LEM44" s="166"/>
      <c r="LEN44" s="166"/>
      <c r="LEO44" s="166"/>
      <c r="LEP44" s="166"/>
      <c r="LEQ44" s="166"/>
      <c r="LER44" s="166"/>
      <c r="LES44" s="166"/>
      <c r="LET44" s="166"/>
      <c r="LEU44" s="166"/>
      <c r="LEV44" s="166"/>
      <c r="LEW44" s="166"/>
      <c r="LEX44" s="166"/>
      <c r="LEY44" s="166"/>
      <c r="LEZ44" s="166"/>
      <c r="LFA44" s="166"/>
      <c r="LFB44" s="166"/>
      <c r="LFC44" s="166"/>
      <c r="LFD44" s="166"/>
      <c r="LFE44" s="166"/>
      <c r="LFF44" s="166"/>
      <c r="LFG44" s="166"/>
      <c r="LFH44" s="166"/>
      <c r="LFI44" s="166"/>
      <c r="LFJ44" s="166"/>
      <c r="LFK44" s="166"/>
      <c r="LFL44" s="166"/>
      <c r="LFM44" s="166"/>
      <c r="LFN44" s="166"/>
      <c r="LFO44" s="166"/>
      <c r="LFP44" s="166"/>
      <c r="LFQ44" s="166"/>
      <c r="LFR44" s="166"/>
      <c r="LFS44" s="166"/>
      <c r="LFT44" s="166"/>
      <c r="LFU44" s="166"/>
      <c r="LFV44" s="166"/>
      <c r="LFW44" s="166"/>
      <c r="LFX44" s="166"/>
      <c r="LFY44" s="166"/>
      <c r="LFZ44" s="166"/>
      <c r="LGA44" s="166"/>
      <c r="LGB44" s="166"/>
      <c r="LGC44" s="166"/>
      <c r="LGD44" s="166"/>
      <c r="LGE44" s="166"/>
      <c r="LGF44" s="166"/>
      <c r="LGG44" s="166"/>
      <c r="LGH44" s="166"/>
      <c r="LGI44" s="166"/>
      <c r="LGJ44" s="166"/>
      <c r="LGK44" s="166"/>
      <c r="LGL44" s="166"/>
      <c r="LGM44" s="166"/>
      <c r="LGN44" s="166"/>
      <c r="LGO44" s="166"/>
      <c r="LGP44" s="166"/>
      <c r="LGQ44" s="166"/>
      <c r="LGR44" s="166"/>
      <c r="LGS44" s="166"/>
      <c r="LGT44" s="166"/>
      <c r="LGU44" s="166"/>
      <c r="LGV44" s="166"/>
      <c r="LGW44" s="166"/>
      <c r="LGX44" s="166"/>
      <c r="LGY44" s="166"/>
      <c r="LGZ44" s="166"/>
      <c r="LHA44" s="166"/>
      <c r="LHB44" s="166"/>
      <c r="LHC44" s="166"/>
      <c r="LHD44" s="166"/>
      <c r="LHE44" s="166"/>
      <c r="LHF44" s="166"/>
      <c r="LHG44" s="166"/>
      <c r="LHH44" s="166"/>
      <c r="LHI44" s="166"/>
      <c r="LHJ44" s="166"/>
      <c r="LHK44" s="166"/>
      <c r="LHL44" s="166"/>
      <c r="LHM44" s="166"/>
      <c r="LHN44" s="166"/>
      <c r="LHO44" s="166"/>
      <c r="LHP44" s="166"/>
      <c r="LHQ44" s="166"/>
      <c r="LHR44" s="166"/>
      <c r="LHS44" s="166"/>
      <c r="LHT44" s="166"/>
      <c r="LHU44" s="166"/>
      <c r="LHV44" s="166"/>
      <c r="LHW44" s="166"/>
      <c r="LHX44" s="166"/>
      <c r="LHY44" s="166"/>
      <c r="LHZ44" s="166"/>
      <c r="LIA44" s="166"/>
      <c r="LIB44" s="166"/>
      <c r="LIC44" s="166"/>
      <c r="LID44" s="166"/>
      <c r="LIE44" s="166"/>
      <c r="LIF44" s="166"/>
      <c r="LIG44" s="166"/>
      <c r="LIH44" s="166"/>
      <c r="LII44" s="166"/>
      <c r="LIJ44" s="166"/>
      <c r="LIK44" s="166"/>
      <c r="LIL44" s="166"/>
      <c r="LIM44" s="166"/>
      <c r="LIN44" s="166"/>
      <c r="LIO44" s="166"/>
      <c r="LIP44" s="166"/>
      <c r="LIQ44" s="166"/>
      <c r="LIR44" s="166"/>
      <c r="LIS44" s="166"/>
      <c r="LIT44" s="166"/>
      <c r="LIU44" s="166"/>
      <c r="LIV44" s="166"/>
      <c r="LIW44" s="166"/>
      <c r="LIX44" s="166"/>
      <c r="LIY44" s="166"/>
      <c r="LIZ44" s="166"/>
      <c r="LJA44" s="166"/>
      <c r="LJB44" s="166"/>
      <c r="LJC44" s="166"/>
      <c r="LJD44" s="166"/>
      <c r="LJE44" s="166"/>
      <c r="LJF44" s="166"/>
      <c r="LJG44" s="166"/>
      <c r="LJH44" s="166"/>
      <c r="LJI44" s="166"/>
      <c r="LJJ44" s="166"/>
      <c r="LJK44" s="166"/>
      <c r="LJL44" s="166"/>
      <c r="LJM44" s="166"/>
      <c r="LJN44" s="166"/>
      <c r="LJO44" s="166"/>
      <c r="LJP44" s="166"/>
      <c r="LJQ44" s="166"/>
      <c r="LJR44" s="166"/>
      <c r="LJS44" s="166"/>
      <c r="LJT44" s="166"/>
      <c r="LJU44" s="166"/>
      <c r="LJV44" s="166"/>
      <c r="LJW44" s="166"/>
      <c r="LJX44" s="166"/>
      <c r="LJY44" s="166"/>
      <c r="LJZ44" s="166"/>
      <c r="LKA44" s="166"/>
      <c r="LKB44" s="166"/>
      <c r="LKC44" s="166"/>
      <c r="LKD44" s="166"/>
      <c r="LKE44" s="166"/>
      <c r="LKF44" s="166"/>
      <c r="LKG44" s="166"/>
      <c r="LKH44" s="166"/>
      <c r="LKI44" s="166"/>
      <c r="LKJ44" s="166"/>
      <c r="LKK44" s="166"/>
      <c r="LKL44" s="166"/>
      <c r="LKM44" s="166"/>
      <c r="LKN44" s="166"/>
      <c r="LKO44" s="166"/>
      <c r="LKP44" s="166"/>
      <c r="LKQ44" s="166"/>
      <c r="LKR44" s="166"/>
      <c r="LKS44" s="166"/>
      <c r="LKT44" s="166"/>
      <c r="LKU44" s="166"/>
      <c r="LKV44" s="166"/>
      <c r="LKW44" s="166"/>
      <c r="LKX44" s="166"/>
      <c r="LKY44" s="166"/>
      <c r="LKZ44" s="166"/>
      <c r="LLA44" s="166"/>
      <c r="LLB44" s="166"/>
      <c r="LLC44" s="166"/>
      <c r="LLD44" s="166"/>
      <c r="LLE44" s="166"/>
      <c r="LLF44" s="166"/>
      <c r="LLG44" s="166"/>
      <c r="LLH44" s="166"/>
      <c r="LLI44" s="166"/>
      <c r="LLJ44" s="166"/>
      <c r="LLK44" s="166"/>
      <c r="LLL44" s="166"/>
      <c r="LLM44" s="166"/>
      <c r="LLN44" s="166"/>
      <c r="LLO44" s="166"/>
      <c r="LLP44" s="166"/>
      <c r="LLQ44" s="166"/>
      <c r="LLR44" s="166"/>
      <c r="LLS44" s="166"/>
      <c r="LLT44" s="166"/>
      <c r="LLU44" s="166"/>
      <c r="LLV44" s="166"/>
      <c r="LLW44" s="166"/>
      <c r="LLX44" s="166"/>
      <c r="LLY44" s="166"/>
      <c r="LLZ44" s="166"/>
      <c r="LMA44" s="166"/>
      <c r="LMB44" s="166"/>
      <c r="LMC44" s="166"/>
      <c r="LMD44" s="166"/>
      <c r="LME44" s="166"/>
      <c r="LMF44" s="166"/>
      <c r="LMG44" s="166"/>
      <c r="LMH44" s="166"/>
      <c r="LMI44" s="166"/>
      <c r="LMJ44" s="166"/>
      <c r="LMK44" s="166"/>
      <c r="LML44" s="166"/>
      <c r="LMM44" s="166"/>
      <c r="LMN44" s="166"/>
      <c r="LMO44" s="166"/>
      <c r="LMP44" s="166"/>
      <c r="LMQ44" s="166"/>
      <c r="LMR44" s="166"/>
      <c r="LMS44" s="166"/>
      <c r="LMT44" s="166"/>
      <c r="LMU44" s="166"/>
      <c r="LMV44" s="166"/>
      <c r="LMW44" s="166"/>
      <c r="LMX44" s="166"/>
      <c r="LMY44" s="166"/>
      <c r="LMZ44" s="166"/>
      <c r="LNA44" s="166"/>
      <c r="LNB44" s="166"/>
      <c r="LNC44" s="166"/>
      <c r="LND44" s="166"/>
      <c r="LNE44" s="166"/>
      <c r="LNF44" s="166"/>
      <c r="LNG44" s="166"/>
      <c r="LNH44" s="166"/>
      <c r="LNI44" s="166"/>
      <c r="LNJ44" s="166"/>
      <c r="LNK44" s="166"/>
      <c r="LNL44" s="166"/>
      <c r="LNM44" s="166"/>
      <c r="LNN44" s="166"/>
      <c r="LNO44" s="166"/>
      <c r="LNP44" s="166"/>
      <c r="LNQ44" s="166"/>
      <c r="LNR44" s="166"/>
      <c r="LNS44" s="166"/>
      <c r="LNT44" s="166"/>
      <c r="LNU44" s="166"/>
      <c r="LNV44" s="166"/>
      <c r="LNW44" s="166"/>
      <c r="LNX44" s="166"/>
      <c r="LNY44" s="166"/>
      <c r="LNZ44" s="166"/>
      <c r="LOA44" s="166"/>
      <c r="LOB44" s="166"/>
      <c r="LOC44" s="166"/>
      <c r="LOD44" s="166"/>
      <c r="LOE44" s="166"/>
      <c r="LOF44" s="166"/>
      <c r="LOG44" s="166"/>
      <c r="LOH44" s="166"/>
      <c r="LOI44" s="166"/>
      <c r="LOJ44" s="166"/>
      <c r="LOK44" s="166"/>
      <c r="LOL44" s="166"/>
      <c r="LOM44" s="166"/>
      <c r="LON44" s="166"/>
      <c r="LOO44" s="166"/>
      <c r="LOP44" s="166"/>
      <c r="LOQ44" s="166"/>
      <c r="LOR44" s="166"/>
      <c r="LOS44" s="166"/>
      <c r="LOT44" s="166"/>
      <c r="LOU44" s="166"/>
      <c r="LOV44" s="166"/>
      <c r="LOW44" s="166"/>
      <c r="LOX44" s="166"/>
      <c r="LOY44" s="166"/>
      <c r="LOZ44" s="166"/>
      <c r="LPA44" s="166"/>
      <c r="LPB44" s="166"/>
      <c r="LPC44" s="166"/>
      <c r="LPD44" s="166"/>
      <c r="LPE44" s="166"/>
      <c r="LPF44" s="166"/>
      <c r="LPG44" s="166"/>
      <c r="LPH44" s="166"/>
      <c r="LPI44" s="166"/>
      <c r="LPJ44" s="166"/>
      <c r="LPK44" s="166"/>
      <c r="LPL44" s="166"/>
      <c r="LPM44" s="166"/>
      <c r="LPN44" s="166"/>
      <c r="LPO44" s="166"/>
      <c r="LPP44" s="166"/>
      <c r="LPQ44" s="166"/>
      <c r="LPR44" s="166"/>
      <c r="LPS44" s="166"/>
      <c r="LPT44" s="166"/>
      <c r="LPU44" s="166"/>
      <c r="LPV44" s="166"/>
      <c r="LPW44" s="166"/>
      <c r="LPX44" s="166"/>
      <c r="LPY44" s="166"/>
      <c r="LPZ44" s="166"/>
      <c r="LQA44" s="166"/>
      <c r="LQB44" s="166"/>
      <c r="LQC44" s="166"/>
      <c r="LQD44" s="166"/>
      <c r="LQE44" s="166"/>
      <c r="LQF44" s="166"/>
      <c r="LQG44" s="166"/>
      <c r="LQH44" s="166"/>
      <c r="LQI44" s="166"/>
      <c r="LQJ44" s="166"/>
      <c r="LQK44" s="166"/>
      <c r="LQL44" s="166"/>
      <c r="LQM44" s="166"/>
      <c r="LQN44" s="166"/>
      <c r="LQO44" s="166"/>
      <c r="LQP44" s="166"/>
      <c r="LQQ44" s="166"/>
      <c r="LQR44" s="166"/>
      <c r="LQS44" s="166"/>
      <c r="LQT44" s="166"/>
      <c r="LQU44" s="166"/>
      <c r="LQV44" s="166"/>
      <c r="LQW44" s="166"/>
      <c r="LQX44" s="166"/>
      <c r="LQY44" s="166"/>
      <c r="LQZ44" s="166"/>
      <c r="LRA44" s="166"/>
      <c r="LRB44" s="166"/>
      <c r="LRC44" s="166"/>
      <c r="LRD44" s="166"/>
      <c r="LRE44" s="166"/>
      <c r="LRF44" s="166"/>
      <c r="LRG44" s="166"/>
      <c r="LRH44" s="166"/>
      <c r="LRI44" s="166"/>
      <c r="LRJ44" s="166"/>
      <c r="LRK44" s="166"/>
      <c r="LRL44" s="166"/>
      <c r="LRM44" s="166"/>
      <c r="LRN44" s="166"/>
      <c r="LRO44" s="166"/>
      <c r="LRP44" s="166"/>
      <c r="LRQ44" s="166"/>
      <c r="LRR44" s="166"/>
      <c r="LRS44" s="166"/>
      <c r="LRT44" s="166"/>
      <c r="LRU44" s="166"/>
      <c r="LRV44" s="166"/>
      <c r="LRW44" s="166"/>
      <c r="LRX44" s="166"/>
      <c r="LRY44" s="166"/>
      <c r="LRZ44" s="166"/>
      <c r="LSA44" s="166"/>
      <c r="LSB44" s="166"/>
      <c r="LSC44" s="166"/>
      <c r="LSD44" s="166"/>
      <c r="LSE44" s="166"/>
      <c r="LSF44" s="166"/>
      <c r="LSG44" s="166"/>
      <c r="LSH44" s="166"/>
      <c r="LSI44" s="166"/>
      <c r="LSJ44" s="166"/>
      <c r="LSK44" s="166"/>
      <c r="LSL44" s="166"/>
      <c r="LSM44" s="166"/>
      <c r="LSN44" s="166"/>
      <c r="LSO44" s="166"/>
      <c r="LSP44" s="166"/>
      <c r="LSQ44" s="166"/>
      <c r="LSR44" s="166"/>
      <c r="LSS44" s="166"/>
      <c r="LST44" s="166"/>
      <c r="LSU44" s="166"/>
      <c r="LSV44" s="166"/>
      <c r="LSW44" s="166"/>
      <c r="LSX44" s="166"/>
      <c r="LSY44" s="166"/>
      <c r="LSZ44" s="166"/>
      <c r="LTA44" s="166"/>
      <c r="LTB44" s="166"/>
      <c r="LTC44" s="166"/>
      <c r="LTD44" s="166"/>
      <c r="LTE44" s="166"/>
      <c r="LTF44" s="166"/>
      <c r="LTG44" s="166"/>
      <c r="LTH44" s="166"/>
      <c r="LTI44" s="166"/>
      <c r="LTJ44" s="166"/>
      <c r="LTK44" s="166"/>
      <c r="LTL44" s="166"/>
      <c r="LTM44" s="166"/>
      <c r="LTN44" s="166"/>
      <c r="LTO44" s="166"/>
      <c r="LTP44" s="166"/>
      <c r="LTQ44" s="166"/>
      <c r="LTR44" s="166"/>
      <c r="LTS44" s="166"/>
      <c r="LTT44" s="166"/>
      <c r="LTU44" s="166"/>
      <c r="LTV44" s="166"/>
      <c r="LTW44" s="166"/>
      <c r="LTX44" s="166"/>
      <c r="LTY44" s="166"/>
      <c r="LTZ44" s="166"/>
      <c r="LUA44" s="166"/>
      <c r="LUB44" s="166"/>
      <c r="LUC44" s="166"/>
      <c r="LUD44" s="166"/>
      <c r="LUE44" s="166"/>
      <c r="LUF44" s="166"/>
      <c r="LUG44" s="166"/>
      <c r="LUH44" s="166"/>
      <c r="LUI44" s="166"/>
      <c r="LUJ44" s="166"/>
      <c r="LUK44" s="166"/>
      <c r="LUL44" s="166"/>
      <c r="LUM44" s="166"/>
      <c r="LUN44" s="166"/>
      <c r="LUO44" s="166"/>
      <c r="LUP44" s="166"/>
      <c r="LUQ44" s="166"/>
      <c r="LUR44" s="166"/>
      <c r="LUS44" s="166"/>
      <c r="LUT44" s="166"/>
      <c r="LUU44" s="166"/>
      <c r="LUV44" s="166"/>
      <c r="LUW44" s="166"/>
      <c r="LUX44" s="166"/>
      <c r="LUY44" s="166"/>
      <c r="LUZ44" s="166"/>
      <c r="LVA44" s="166"/>
      <c r="LVB44" s="166"/>
      <c r="LVC44" s="166"/>
      <c r="LVD44" s="166"/>
      <c r="LVE44" s="166"/>
      <c r="LVF44" s="166"/>
      <c r="LVG44" s="166"/>
      <c r="LVH44" s="166"/>
      <c r="LVI44" s="166"/>
      <c r="LVJ44" s="166"/>
      <c r="LVK44" s="166"/>
      <c r="LVL44" s="166"/>
      <c r="LVM44" s="166"/>
      <c r="LVN44" s="166"/>
      <c r="LVO44" s="166"/>
      <c r="LVP44" s="166"/>
      <c r="LVQ44" s="166"/>
      <c r="LVR44" s="166"/>
      <c r="LVS44" s="166"/>
      <c r="LVT44" s="166"/>
      <c r="LVU44" s="166"/>
      <c r="LVV44" s="166"/>
      <c r="LVW44" s="166"/>
      <c r="LVX44" s="166"/>
      <c r="LVY44" s="166"/>
      <c r="LVZ44" s="166"/>
      <c r="LWA44" s="166"/>
      <c r="LWB44" s="166"/>
      <c r="LWC44" s="166"/>
      <c r="LWD44" s="166"/>
      <c r="LWE44" s="166"/>
      <c r="LWF44" s="166"/>
      <c r="LWG44" s="166"/>
      <c r="LWH44" s="166"/>
      <c r="LWI44" s="166"/>
      <c r="LWJ44" s="166"/>
      <c r="LWK44" s="166"/>
      <c r="LWL44" s="166"/>
      <c r="LWM44" s="166"/>
      <c r="LWN44" s="166"/>
      <c r="LWO44" s="166"/>
      <c r="LWP44" s="166"/>
      <c r="LWQ44" s="166"/>
      <c r="LWR44" s="166"/>
      <c r="LWS44" s="166"/>
      <c r="LWT44" s="166"/>
      <c r="LWU44" s="166"/>
      <c r="LWV44" s="166"/>
      <c r="LWW44" s="166"/>
      <c r="LWX44" s="166"/>
      <c r="LWY44" s="166"/>
      <c r="LWZ44" s="166"/>
      <c r="LXA44" s="166"/>
      <c r="LXB44" s="166"/>
      <c r="LXC44" s="166"/>
      <c r="LXD44" s="166"/>
      <c r="LXE44" s="166"/>
      <c r="LXF44" s="166"/>
      <c r="LXG44" s="166"/>
      <c r="LXH44" s="166"/>
      <c r="LXI44" s="166"/>
      <c r="LXJ44" s="166"/>
      <c r="LXK44" s="166"/>
      <c r="LXL44" s="166"/>
      <c r="LXM44" s="166"/>
      <c r="LXN44" s="166"/>
      <c r="LXO44" s="166"/>
      <c r="LXP44" s="166"/>
      <c r="LXQ44" s="166"/>
      <c r="LXR44" s="166"/>
      <c r="LXS44" s="166"/>
      <c r="LXT44" s="166"/>
      <c r="LXU44" s="166"/>
      <c r="LXV44" s="166"/>
      <c r="LXW44" s="166"/>
      <c r="LXX44" s="166"/>
      <c r="LXY44" s="166"/>
      <c r="LXZ44" s="166"/>
      <c r="LYA44" s="166"/>
      <c r="LYB44" s="166"/>
      <c r="LYC44" s="166"/>
      <c r="LYD44" s="166"/>
      <c r="LYE44" s="166"/>
      <c r="LYF44" s="166"/>
      <c r="LYG44" s="166"/>
      <c r="LYH44" s="166"/>
      <c r="LYI44" s="166"/>
      <c r="LYJ44" s="166"/>
      <c r="LYK44" s="166"/>
      <c r="LYL44" s="166"/>
      <c r="LYM44" s="166"/>
      <c r="LYN44" s="166"/>
      <c r="LYO44" s="166"/>
      <c r="LYP44" s="166"/>
      <c r="LYQ44" s="166"/>
      <c r="LYR44" s="166"/>
      <c r="LYS44" s="166"/>
      <c r="LYT44" s="166"/>
      <c r="LYU44" s="166"/>
      <c r="LYV44" s="166"/>
      <c r="LYW44" s="166"/>
      <c r="LYX44" s="166"/>
      <c r="LYY44" s="166"/>
      <c r="LYZ44" s="166"/>
      <c r="LZA44" s="166"/>
      <c r="LZB44" s="166"/>
      <c r="LZC44" s="166"/>
      <c r="LZD44" s="166"/>
      <c r="LZE44" s="166"/>
      <c r="LZF44" s="166"/>
      <c r="LZG44" s="166"/>
      <c r="LZH44" s="166"/>
      <c r="LZI44" s="166"/>
      <c r="LZJ44" s="166"/>
      <c r="LZK44" s="166"/>
      <c r="LZL44" s="166"/>
      <c r="LZM44" s="166"/>
      <c r="LZN44" s="166"/>
      <c r="LZO44" s="166"/>
      <c r="LZP44" s="166"/>
      <c r="LZQ44" s="166"/>
      <c r="LZR44" s="166"/>
      <c r="LZS44" s="166"/>
      <c r="LZT44" s="166"/>
      <c r="LZU44" s="166"/>
      <c r="LZV44" s="166"/>
      <c r="LZW44" s="166"/>
      <c r="LZX44" s="166"/>
      <c r="LZY44" s="166"/>
      <c r="LZZ44" s="166"/>
      <c r="MAA44" s="166"/>
      <c r="MAB44" s="166"/>
      <c r="MAC44" s="166"/>
      <c r="MAD44" s="166"/>
      <c r="MAE44" s="166"/>
      <c r="MAF44" s="166"/>
      <c r="MAG44" s="166"/>
      <c r="MAH44" s="166"/>
      <c r="MAI44" s="166"/>
      <c r="MAJ44" s="166"/>
      <c r="MAK44" s="166"/>
      <c r="MAL44" s="166"/>
      <c r="MAM44" s="166"/>
      <c r="MAN44" s="166"/>
      <c r="MAO44" s="166"/>
      <c r="MAP44" s="166"/>
      <c r="MAQ44" s="166"/>
      <c r="MAR44" s="166"/>
      <c r="MAS44" s="166"/>
      <c r="MAT44" s="166"/>
      <c r="MAU44" s="166"/>
      <c r="MAV44" s="166"/>
      <c r="MAW44" s="166"/>
      <c r="MAX44" s="166"/>
      <c r="MAY44" s="166"/>
      <c r="MAZ44" s="166"/>
      <c r="MBA44" s="166"/>
      <c r="MBB44" s="166"/>
      <c r="MBC44" s="166"/>
      <c r="MBD44" s="166"/>
      <c r="MBE44" s="166"/>
      <c r="MBF44" s="166"/>
      <c r="MBG44" s="166"/>
      <c r="MBH44" s="166"/>
      <c r="MBI44" s="166"/>
      <c r="MBJ44" s="166"/>
      <c r="MBK44" s="166"/>
      <c r="MBL44" s="166"/>
      <c r="MBM44" s="166"/>
      <c r="MBN44" s="166"/>
      <c r="MBO44" s="166"/>
      <c r="MBP44" s="166"/>
      <c r="MBQ44" s="166"/>
      <c r="MBR44" s="166"/>
      <c r="MBS44" s="166"/>
      <c r="MBT44" s="166"/>
      <c r="MBU44" s="166"/>
      <c r="MBV44" s="166"/>
      <c r="MBW44" s="166"/>
      <c r="MBX44" s="166"/>
      <c r="MBY44" s="166"/>
      <c r="MBZ44" s="166"/>
      <c r="MCA44" s="166"/>
      <c r="MCB44" s="166"/>
      <c r="MCC44" s="166"/>
      <c r="MCD44" s="166"/>
      <c r="MCE44" s="166"/>
      <c r="MCF44" s="166"/>
      <c r="MCG44" s="166"/>
      <c r="MCH44" s="166"/>
      <c r="MCI44" s="166"/>
      <c r="MCJ44" s="166"/>
      <c r="MCK44" s="166"/>
      <c r="MCL44" s="166"/>
      <c r="MCM44" s="166"/>
      <c r="MCN44" s="166"/>
      <c r="MCO44" s="166"/>
      <c r="MCP44" s="166"/>
      <c r="MCQ44" s="166"/>
      <c r="MCR44" s="166"/>
      <c r="MCS44" s="166"/>
      <c r="MCT44" s="166"/>
      <c r="MCU44" s="166"/>
      <c r="MCV44" s="166"/>
      <c r="MCW44" s="166"/>
      <c r="MCX44" s="166"/>
      <c r="MCY44" s="166"/>
      <c r="MCZ44" s="166"/>
      <c r="MDA44" s="166"/>
      <c r="MDB44" s="166"/>
      <c r="MDC44" s="166"/>
      <c r="MDD44" s="166"/>
      <c r="MDE44" s="166"/>
      <c r="MDF44" s="166"/>
      <c r="MDG44" s="166"/>
      <c r="MDH44" s="166"/>
      <c r="MDI44" s="166"/>
      <c r="MDJ44" s="166"/>
      <c r="MDK44" s="166"/>
      <c r="MDL44" s="166"/>
      <c r="MDM44" s="166"/>
      <c r="MDN44" s="166"/>
      <c r="MDO44" s="166"/>
      <c r="MDP44" s="166"/>
      <c r="MDQ44" s="166"/>
      <c r="MDR44" s="166"/>
      <c r="MDS44" s="166"/>
      <c r="MDT44" s="166"/>
      <c r="MDU44" s="166"/>
      <c r="MDV44" s="166"/>
      <c r="MDW44" s="166"/>
      <c r="MDX44" s="166"/>
      <c r="MDY44" s="166"/>
      <c r="MDZ44" s="166"/>
      <c r="MEA44" s="166"/>
      <c r="MEB44" s="166"/>
      <c r="MEC44" s="166"/>
      <c r="MED44" s="166"/>
      <c r="MEE44" s="166"/>
      <c r="MEF44" s="166"/>
      <c r="MEG44" s="166"/>
      <c r="MEH44" s="166"/>
      <c r="MEI44" s="166"/>
      <c r="MEJ44" s="166"/>
      <c r="MEK44" s="166"/>
      <c r="MEL44" s="166"/>
      <c r="MEM44" s="166"/>
      <c r="MEN44" s="166"/>
      <c r="MEO44" s="166"/>
      <c r="MEP44" s="166"/>
      <c r="MEQ44" s="166"/>
      <c r="MER44" s="166"/>
      <c r="MES44" s="166"/>
      <c r="MET44" s="166"/>
      <c r="MEU44" s="166"/>
      <c r="MEV44" s="166"/>
      <c r="MEW44" s="166"/>
      <c r="MEX44" s="166"/>
      <c r="MEY44" s="166"/>
      <c r="MEZ44" s="166"/>
      <c r="MFA44" s="166"/>
      <c r="MFB44" s="166"/>
      <c r="MFC44" s="166"/>
      <c r="MFD44" s="166"/>
      <c r="MFE44" s="166"/>
      <c r="MFF44" s="166"/>
      <c r="MFG44" s="166"/>
      <c r="MFH44" s="166"/>
      <c r="MFI44" s="166"/>
      <c r="MFJ44" s="166"/>
      <c r="MFK44" s="166"/>
      <c r="MFL44" s="166"/>
      <c r="MFM44" s="166"/>
      <c r="MFN44" s="166"/>
      <c r="MFO44" s="166"/>
      <c r="MFP44" s="166"/>
      <c r="MFQ44" s="166"/>
      <c r="MFR44" s="166"/>
      <c r="MFS44" s="166"/>
      <c r="MFT44" s="166"/>
      <c r="MFU44" s="166"/>
      <c r="MFV44" s="166"/>
      <c r="MFW44" s="166"/>
      <c r="MFX44" s="166"/>
      <c r="MFY44" s="166"/>
      <c r="MFZ44" s="166"/>
      <c r="MGA44" s="166"/>
      <c r="MGB44" s="166"/>
      <c r="MGC44" s="166"/>
      <c r="MGD44" s="166"/>
      <c r="MGE44" s="166"/>
      <c r="MGF44" s="166"/>
      <c r="MGG44" s="166"/>
      <c r="MGH44" s="166"/>
      <c r="MGI44" s="166"/>
      <c r="MGJ44" s="166"/>
      <c r="MGK44" s="166"/>
      <c r="MGL44" s="166"/>
      <c r="MGM44" s="166"/>
      <c r="MGN44" s="166"/>
      <c r="MGO44" s="166"/>
      <c r="MGP44" s="166"/>
      <c r="MGQ44" s="166"/>
      <c r="MGR44" s="166"/>
      <c r="MGS44" s="166"/>
      <c r="MGT44" s="166"/>
      <c r="MGU44" s="166"/>
      <c r="MGV44" s="166"/>
      <c r="MGW44" s="166"/>
      <c r="MGX44" s="166"/>
      <c r="MGY44" s="166"/>
      <c r="MGZ44" s="166"/>
      <c r="MHA44" s="166"/>
      <c r="MHB44" s="166"/>
      <c r="MHC44" s="166"/>
      <c r="MHD44" s="166"/>
      <c r="MHE44" s="166"/>
      <c r="MHF44" s="166"/>
      <c r="MHG44" s="166"/>
      <c r="MHH44" s="166"/>
      <c r="MHI44" s="166"/>
      <c r="MHJ44" s="166"/>
      <c r="MHK44" s="166"/>
      <c r="MHL44" s="166"/>
      <c r="MHM44" s="166"/>
      <c r="MHN44" s="166"/>
      <c r="MHO44" s="166"/>
      <c r="MHP44" s="166"/>
      <c r="MHQ44" s="166"/>
      <c r="MHR44" s="166"/>
      <c r="MHS44" s="166"/>
      <c r="MHT44" s="166"/>
      <c r="MHU44" s="166"/>
      <c r="MHV44" s="166"/>
      <c r="MHW44" s="166"/>
      <c r="MHX44" s="166"/>
      <c r="MHY44" s="166"/>
      <c r="MHZ44" s="166"/>
      <c r="MIA44" s="166"/>
      <c r="MIB44" s="166"/>
      <c r="MIC44" s="166"/>
      <c r="MID44" s="166"/>
      <c r="MIE44" s="166"/>
      <c r="MIF44" s="166"/>
      <c r="MIG44" s="166"/>
      <c r="MIH44" s="166"/>
      <c r="MII44" s="166"/>
      <c r="MIJ44" s="166"/>
      <c r="MIK44" s="166"/>
      <c r="MIL44" s="166"/>
      <c r="MIM44" s="166"/>
      <c r="MIN44" s="166"/>
      <c r="MIO44" s="166"/>
      <c r="MIP44" s="166"/>
      <c r="MIQ44" s="166"/>
      <c r="MIR44" s="166"/>
      <c r="MIS44" s="166"/>
      <c r="MIT44" s="166"/>
      <c r="MIU44" s="166"/>
      <c r="MIV44" s="166"/>
      <c r="MIW44" s="166"/>
      <c r="MIX44" s="166"/>
      <c r="MIY44" s="166"/>
      <c r="MIZ44" s="166"/>
      <c r="MJA44" s="166"/>
      <c r="MJB44" s="166"/>
      <c r="MJC44" s="166"/>
      <c r="MJD44" s="166"/>
      <c r="MJE44" s="166"/>
      <c r="MJF44" s="166"/>
      <c r="MJG44" s="166"/>
      <c r="MJH44" s="166"/>
      <c r="MJI44" s="166"/>
      <c r="MJJ44" s="166"/>
      <c r="MJK44" s="166"/>
      <c r="MJL44" s="166"/>
      <c r="MJM44" s="166"/>
      <c r="MJN44" s="166"/>
      <c r="MJO44" s="166"/>
      <c r="MJP44" s="166"/>
      <c r="MJQ44" s="166"/>
      <c r="MJR44" s="166"/>
      <c r="MJS44" s="166"/>
      <c r="MJT44" s="166"/>
      <c r="MJU44" s="166"/>
      <c r="MJV44" s="166"/>
      <c r="MJW44" s="166"/>
      <c r="MJX44" s="166"/>
      <c r="MJY44" s="166"/>
      <c r="MJZ44" s="166"/>
      <c r="MKA44" s="166"/>
      <c r="MKB44" s="166"/>
      <c r="MKC44" s="166"/>
      <c r="MKD44" s="166"/>
      <c r="MKE44" s="166"/>
      <c r="MKF44" s="166"/>
      <c r="MKG44" s="166"/>
      <c r="MKH44" s="166"/>
      <c r="MKI44" s="166"/>
      <c r="MKJ44" s="166"/>
      <c r="MKK44" s="166"/>
      <c r="MKL44" s="166"/>
      <c r="MKM44" s="166"/>
      <c r="MKN44" s="166"/>
      <c r="MKO44" s="166"/>
      <c r="MKP44" s="166"/>
      <c r="MKQ44" s="166"/>
      <c r="MKR44" s="166"/>
      <c r="MKS44" s="166"/>
      <c r="MKT44" s="166"/>
      <c r="MKU44" s="166"/>
      <c r="MKV44" s="166"/>
      <c r="MKW44" s="166"/>
      <c r="MKX44" s="166"/>
      <c r="MKY44" s="166"/>
      <c r="MKZ44" s="166"/>
      <c r="MLA44" s="166"/>
      <c r="MLB44" s="166"/>
      <c r="MLC44" s="166"/>
      <c r="MLD44" s="166"/>
      <c r="MLE44" s="166"/>
      <c r="MLF44" s="166"/>
      <c r="MLG44" s="166"/>
      <c r="MLH44" s="166"/>
      <c r="MLI44" s="166"/>
      <c r="MLJ44" s="166"/>
      <c r="MLK44" s="166"/>
      <c r="MLL44" s="166"/>
      <c r="MLM44" s="166"/>
      <c r="MLN44" s="166"/>
      <c r="MLO44" s="166"/>
      <c r="MLP44" s="166"/>
      <c r="MLQ44" s="166"/>
      <c r="MLR44" s="166"/>
      <c r="MLS44" s="166"/>
      <c r="MLT44" s="166"/>
      <c r="MLU44" s="166"/>
      <c r="MLV44" s="166"/>
      <c r="MLW44" s="166"/>
      <c r="MLX44" s="166"/>
      <c r="MLY44" s="166"/>
      <c r="MLZ44" s="166"/>
      <c r="MMA44" s="166"/>
      <c r="MMB44" s="166"/>
      <c r="MMC44" s="166"/>
      <c r="MMD44" s="166"/>
      <c r="MME44" s="166"/>
      <c r="MMF44" s="166"/>
      <c r="MMG44" s="166"/>
      <c r="MMH44" s="166"/>
      <c r="MMI44" s="166"/>
      <c r="MMJ44" s="166"/>
      <c r="MMK44" s="166"/>
      <c r="MML44" s="166"/>
      <c r="MMM44" s="166"/>
      <c r="MMN44" s="166"/>
      <c r="MMO44" s="166"/>
      <c r="MMP44" s="166"/>
      <c r="MMQ44" s="166"/>
      <c r="MMR44" s="166"/>
      <c r="MMS44" s="166"/>
      <c r="MMT44" s="166"/>
      <c r="MMU44" s="166"/>
      <c r="MMV44" s="166"/>
      <c r="MMW44" s="166"/>
      <c r="MMX44" s="166"/>
      <c r="MMY44" s="166"/>
      <c r="MMZ44" s="166"/>
      <c r="MNA44" s="166"/>
      <c r="MNB44" s="166"/>
      <c r="MNC44" s="166"/>
      <c r="MND44" s="166"/>
      <c r="MNE44" s="166"/>
      <c r="MNF44" s="166"/>
      <c r="MNG44" s="166"/>
      <c r="MNH44" s="166"/>
      <c r="MNI44" s="166"/>
      <c r="MNJ44" s="166"/>
      <c r="MNK44" s="166"/>
      <c r="MNL44" s="166"/>
      <c r="MNM44" s="166"/>
      <c r="MNN44" s="166"/>
      <c r="MNO44" s="166"/>
      <c r="MNP44" s="166"/>
      <c r="MNQ44" s="166"/>
      <c r="MNR44" s="166"/>
      <c r="MNS44" s="166"/>
      <c r="MNT44" s="166"/>
      <c r="MNU44" s="166"/>
      <c r="MNV44" s="166"/>
      <c r="MNW44" s="166"/>
      <c r="MNX44" s="166"/>
      <c r="MNY44" s="166"/>
      <c r="MNZ44" s="166"/>
      <c r="MOA44" s="166"/>
      <c r="MOB44" s="166"/>
      <c r="MOC44" s="166"/>
      <c r="MOD44" s="166"/>
      <c r="MOE44" s="166"/>
      <c r="MOF44" s="166"/>
      <c r="MOG44" s="166"/>
      <c r="MOH44" s="166"/>
      <c r="MOI44" s="166"/>
      <c r="MOJ44" s="166"/>
      <c r="MOK44" s="166"/>
      <c r="MOL44" s="166"/>
      <c r="MOM44" s="166"/>
      <c r="MON44" s="166"/>
      <c r="MOO44" s="166"/>
      <c r="MOP44" s="166"/>
      <c r="MOQ44" s="166"/>
      <c r="MOR44" s="166"/>
      <c r="MOS44" s="166"/>
      <c r="MOT44" s="166"/>
      <c r="MOU44" s="166"/>
      <c r="MOV44" s="166"/>
      <c r="MOW44" s="166"/>
      <c r="MOX44" s="166"/>
      <c r="MOY44" s="166"/>
      <c r="MOZ44" s="166"/>
      <c r="MPA44" s="166"/>
      <c r="MPB44" s="166"/>
      <c r="MPC44" s="166"/>
      <c r="MPD44" s="166"/>
      <c r="MPE44" s="166"/>
      <c r="MPF44" s="166"/>
      <c r="MPG44" s="166"/>
      <c r="MPH44" s="166"/>
      <c r="MPI44" s="166"/>
      <c r="MPJ44" s="166"/>
      <c r="MPK44" s="166"/>
      <c r="MPL44" s="166"/>
      <c r="MPM44" s="166"/>
      <c r="MPN44" s="166"/>
      <c r="MPO44" s="166"/>
      <c r="MPP44" s="166"/>
      <c r="MPQ44" s="166"/>
      <c r="MPR44" s="166"/>
      <c r="MPS44" s="166"/>
      <c r="MPT44" s="166"/>
      <c r="MPU44" s="166"/>
      <c r="MPV44" s="166"/>
      <c r="MPW44" s="166"/>
      <c r="MPX44" s="166"/>
      <c r="MPY44" s="166"/>
      <c r="MPZ44" s="166"/>
      <c r="MQA44" s="166"/>
      <c r="MQB44" s="166"/>
      <c r="MQC44" s="166"/>
      <c r="MQD44" s="166"/>
      <c r="MQE44" s="166"/>
      <c r="MQF44" s="166"/>
      <c r="MQG44" s="166"/>
      <c r="MQH44" s="166"/>
      <c r="MQI44" s="166"/>
      <c r="MQJ44" s="166"/>
      <c r="MQK44" s="166"/>
      <c r="MQL44" s="166"/>
      <c r="MQM44" s="166"/>
      <c r="MQN44" s="166"/>
      <c r="MQO44" s="166"/>
      <c r="MQP44" s="166"/>
      <c r="MQQ44" s="166"/>
      <c r="MQR44" s="166"/>
      <c r="MQS44" s="166"/>
      <c r="MQT44" s="166"/>
      <c r="MQU44" s="166"/>
      <c r="MQV44" s="166"/>
      <c r="MQW44" s="166"/>
      <c r="MQX44" s="166"/>
      <c r="MQY44" s="166"/>
      <c r="MQZ44" s="166"/>
      <c r="MRA44" s="166"/>
      <c r="MRB44" s="166"/>
      <c r="MRC44" s="166"/>
      <c r="MRD44" s="166"/>
      <c r="MRE44" s="166"/>
      <c r="MRF44" s="166"/>
      <c r="MRG44" s="166"/>
      <c r="MRH44" s="166"/>
      <c r="MRI44" s="166"/>
      <c r="MRJ44" s="166"/>
      <c r="MRK44" s="166"/>
      <c r="MRL44" s="166"/>
      <c r="MRM44" s="166"/>
      <c r="MRN44" s="166"/>
      <c r="MRO44" s="166"/>
      <c r="MRP44" s="166"/>
      <c r="MRQ44" s="166"/>
      <c r="MRR44" s="166"/>
      <c r="MRS44" s="166"/>
      <c r="MRT44" s="166"/>
      <c r="MRU44" s="166"/>
      <c r="MRV44" s="166"/>
      <c r="MRW44" s="166"/>
      <c r="MRX44" s="166"/>
      <c r="MRY44" s="166"/>
      <c r="MRZ44" s="166"/>
      <c r="MSA44" s="166"/>
      <c r="MSB44" s="166"/>
      <c r="MSC44" s="166"/>
      <c r="MSD44" s="166"/>
      <c r="MSE44" s="166"/>
      <c r="MSF44" s="166"/>
      <c r="MSG44" s="166"/>
      <c r="MSH44" s="166"/>
      <c r="MSI44" s="166"/>
      <c r="MSJ44" s="166"/>
      <c r="MSK44" s="166"/>
      <c r="MSL44" s="166"/>
      <c r="MSM44" s="166"/>
      <c r="MSN44" s="166"/>
      <c r="MSO44" s="166"/>
      <c r="MSP44" s="166"/>
      <c r="MSQ44" s="166"/>
      <c r="MSR44" s="166"/>
      <c r="MSS44" s="166"/>
      <c r="MST44" s="166"/>
      <c r="MSU44" s="166"/>
      <c r="MSV44" s="166"/>
      <c r="MSW44" s="166"/>
      <c r="MSX44" s="166"/>
      <c r="MSY44" s="166"/>
      <c r="MSZ44" s="166"/>
      <c r="MTA44" s="166"/>
      <c r="MTB44" s="166"/>
      <c r="MTC44" s="166"/>
      <c r="MTD44" s="166"/>
      <c r="MTE44" s="166"/>
      <c r="MTF44" s="166"/>
      <c r="MTG44" s="166"/>
      <c r="MTH44" s="166"/>
      <c r="MTI44" s="166"/>
      <c r="MTJ44" s="166"/>
      <c r="MTK44" s="166"/>
      <c r="MTL44" s="166"/>
      <c r="MTM44" s="166"/>
      <c r="MTN44" s="166"/>
      <c r="MTO44" s="166"/>
      <c r="MTP44" s="166"/>
      <c r="MTQ44" s="166"/>
      <c r="MTR44" s="166"/>
      <c r="MTS44" s="166"/>
      <c r="MTT44" s="166"/>
      <c r="MTU44" s="166"/>
      <c r="MTV44" s="166"/>
      <c r="MTW44" s="166"/>
      <c r="MTX44" s="166"/>
      <c r="MTY44" s="166"/>
      <c r="MTZ44" s="166"/>
      <c r="MUA44" s="166"/>
      <c r="MUB44" s="166"/>
      <c r="MUC44" s="166"/>
      <c r="MUD44" s="166"/>
      <c r="MUE44" s="166"/>
      <c r="MUF44" s="166"/>
      <c r="MUG44" s="166"/>
      <c r="MUH44" s="166"/>
      <c r="MUI44" s="166"/>
      <c r="MUJ44" s="166"/>
      <c r="MUK44" s="166"/>
      <c r="MUL44" s="166"/>
      <c r="MUM44" s="166"/>
      <c r="MUN44" s="166"/>
      <c r="MUO44" s="166"/>
      <c r="MUP44" s="166"/>
      <c r="MUQ44" s="166"/>
      <c r="MUR44" s="166"/>
      <c r="MUS44" s="166"/>
      <c r="MUT44" s="166"/>
      <c r="MUU44" s="166"/>
      <c r="MUV44" s="166"/>
      <c r="MUW44" s="166"/>
      <c r="MUX44" s="166"/>
      <c r="MUY44" s="166"/>
      <c r="MUZ44" s="166"/>
      <c r="MVA44" s="166"/>
      <c r="MVB44" s="166"/>
      <c r="MVC44" s="166"/>
      <c r="MVD44" s="166"/>
      <c r="MVE44" s="166"/>
      <c r="MVF44" s="166"/>
      <c r="MVG44" s="166"/>
      <c r="MVH44" s="166"/>
      <c r="MVI44" s="166"/>
      <c r="MVJ44" s="166"/>
      <c r="MVK44" s="166"/>
      <c r="MVL44" s="166"/>
      <c r="MVM44" s="166"/>
      <c r="MVN44" s="166"/>
      <c r="MVO44" s="166"/>
      <c r="MVP44" s="166"/>
      <c r="MVQ44" s="166"/>
      <c r="MVR44" s="166"/>
      <c r="MVS44" s="166"/>
      <c r="MVT44" s="166"/>
      <c r="MVU44" s="166"/>
      <c r="MVV44" s="166"/>
      <c r="MVW44" s="166"/>
      <c r="MVX44" s="166"/>
      <c r="MVY44" s="166"/>
      <c r="MVZ44" s="166"/>
      <c r="MWA44" s="166"/>
      <c r="MWB44" s="166"/>
      <c r="MWC44" s="166"/>
      <c r="MWD44" s="166"/>
      <c r="MWE44" s="166"/>
      <c r="MWF44" s="166"/>
      <c r="MWG44" s="166"/>
      <c r="MWH44" s="166"/>
      <c r="MWI44" s="166"/>
      <c r="MWJ44" s="166"/>
      <c r="MWK44" s="166"/>
      <c r="MWL44" s="166"/>
      <c r="MWM44" s="166"/>
      <c r="MWN44" s="166"/>
      <c r="MWO44" s="166"/>
      <c r="MWP44" s="166"/>
      <c r="MWQ44" s="166"/>
      <c r="MWR44" s="166"/>
      <c r="MWS44" s="166"/>
      <c r="MWT44" s="166"/>
      <c r="MWU44" s="166"/>
      <c r="MWV44" s="166"/>
      <c r="MWW44" s="166"/>
      <c r="MWX44" s="166"/>
      <c r="MWY44" s="166"/>
      <c r="MWZ44" s="166"/>
      <c r="MXA44" s="166"/>
      <c r="MXB44" s="166"/>
      <c r="MXC44" s="166"/>
      <c r="MXD44" s="166"/>
      <c r="MXE44" s="166"/>
      <c r="MXF44" s="166"/>
      <c r="MXG44" s="166"/>
      <c r="MXH44" s="166"/>
      <c r="MXI44" s="166"/>
      <c r="MXJ44" s="166"/>
      <c r="MXK44" s="166"/>
      <c r="MXL44" s="166"/>
      <c r="MXM44" s="166"/>
      <c r="MXN44" s="166"/>
      <c r="MXO44" s="166"/>
      <c r="MXP44" s="166"/>
      <c r="MXQ44" s="166"/>
      <c r="MXR44" s="166"/>
      <c r="MXS44" s="166"/>
      <c r="MXT44" s="166"/>
      <c r="MXU44" s="166"/>
      <c r="MXV44" s="166"/>
      <c r="MXW44" s="166"/>
      <c r="MXX44" s="166"/>
      <c r="MXY44" s="166"/>
      <c r="MXZ44" s="166"/>
      <c r="MYA44" s="166"/>
      <c r="MYB44" s="166"/>
      <c r="MYC44" s="166"/>
      <c r="MYD44" s="166"/>
      <c r="MYE44" s="166"/>
      <c r="MYF44" s="166"/>
      <c r="MYG44" s="166"/>
      <c r="MYH44" s="166"/>
      <c r="MYI44" s="166"/>
      <c r="MYJ44" s="166"/>
      <c r="MYK44" s="166"/>
      <c r="MYL44" s="166"/>
      <c r="MYM44" s="166"/>
      <c r="MYN44" s="166"/>
      <c r="MYO44" s="166"/>
      <c r="MYP44" s="166"/>
      <c r="MYQ44" s="166"/>
      <c r="MYR44" s="166"/>
      <c r="MYS44" s="166"/>
      <c r="MYT44" s="166"/>
      <c r="MYU44" s="166"/>
      <c r="MYV44" s="166"/>
      <c r="MYW44" s="166"/>
      <c r="MYX44" s="166"/>
      <c r="MYY44" s="166"/>
      <c r="MYZ44" s="166"/>
      <c r="MZA44" s="166"/>
      <c r="MZB44" s="166"/>
      <c r="MZC44" s="166"/>
      <c r="MZD44" s="166"/>
      <c r="MZE44" s="166"/>
      <c r="MZF44" s="166"/>
      <c r="MZG44" s="166"/>
      <c r="MZH44" s="166"/>
      <c r="MZI44" s="166"/>
      <c r="MZJ44" s="166"/>
      <c r="MZK44" s="166"/>
      <c r="MZL44" s="166"/>
      <c r="MZM44" s="166"/>
      <c r="MZN44" s="166"/>
      <c r="MZO44" s="166"/>
      <c r="MZP44" s="166"/>
      <c r="MZQ44" s="166"/>
      <c r="MZR44" s="166"/>
      <c r="MZS44" s="166"/>
      <c r="MZT44" s="166"/>
      <c r="MZU44" s="166"/>
      <c r="MZV44" s="166"/>
      <c r="MZW44" s="166"/>
      <c r="MZX44" s="166"/>
      <c r="MZY44" s="166"/>
      <c r="MZZ44" s="166"/>
      <c r="NAA44" s="166"/>
      <c r="NAB44" s="166"/>
      <c r="NAC44" s="166"/>
      <c r="NAD44" s="166"/>
      <c r="NAE44" s="166"/>
      <c r="NAF44" s="166"/>
      <c r="NAG44" s="166"/>
      <c r="NAH44" s="166"/>
      <c r="NAI44" s="166"/>
      <c r="NAJ44" s="166"/>
      <c r="NAK44" s="166"/>
      <c r="NAL44" s="166"/>
      <c r="NAM44" s="166"/>
      <c r="NAN44" s="166"/>
      <c r="NAO44" s="166"/>
      <c r="NAP44" s="166"/>
      <c r="NAQ44" s="166"/>
      <c r="NAR44" s="166"/>
      <c r="NAS44" s="166"/>
      <c r="NAT44" s="166"/>
      <c r="NAU44" s="166"/>
      <c r="NAV44" s="166"/>
      <c r="NAW44" s="166"/>
      <c r="NAX44" s="166"/>
      <c r="NAY44" s="166"/>
      <c r="NAZ44" s="166"/>
      <c r="NBA44" s="166"/>
      <c r="NBB44" s="166"/>
      <c r="NBC44" s="166"/>
      <c r="NBD44" s="166"/>
      <c r="NBE44" s="166"/>
      <c r="NBF44" s="166"/>
      <c r="NBG44" s="166"/>
      <c r="NBH44" s="166"/>
      <c r="NBI44" s="166"/>
      <c r="NBJ44" s="166"/>
      <c r="NBK44" s="166"/>
      <c r="NBL44" s="166"/>
      <c r="NBM44" s="166"/>
      <c r="NBN44" s="166"/>
      <c r="NBO44" s="166"/>
      <c r="NBP44" s="166"/>
      <c r="NBQ44" s="166"/>
      <c r="NBR44" s="166"/>
      <c r="NBS44" s="166"/>
      <c r="NBT44" s="166"/>
      <c r="NBU44" s="166"/>
      <c r="NBV44" s="166"/>
      <c r="NBW44" s="166"/>
      <c r="NBX44" s="166"/>
      <c r="NBY44" s="166"/>
      <c r="NBZ44" s="166"/>
      <c r="NCA44" s="166"/>
      <c r="NCB44" s="166"/>
      <c r="NCC44" s="166"/>
      <c r="NCD44" s="166"/>
      <c r="NCE44" s="166"/>
      <c r="NCF44" s="166"/>
      <c r="NCG44" s="166"/>
      <c r="NCH44" s="166"/>
      <c r="NCI44" s="166"/>
      <c r="NCJ44" s="166"/>
      <c r="NCK44" s="166"/>
      <c r="NCL44" s="166"/>
      <c r="NCM44" s="166"/>
      <c r="NCN44" s="166"/>
      <c r="NCO44" s="166"/>
      <c r="NCP44" s="166"/>
      <c r="NCQ44" s="166"/>
      <c r="NCR44" s="166"/>
      <c r="NCS44" s="166"/>
      <c r="NCT44" s="166"/>
      <c r="NCU44" s="166"/>
      <c r="NCV44" s="166"/>
      <c r="NCW44" s="166"/>
      <c r="NCX44" s="166"/>
      <c r="NCY44" s="166"/>
      <c r="NCZ44" s="166"/>
      <c r="NDA44" s="166"/>
      <c r="NDB44" s="166"/>
      <c r="NDC44" s="166"/>
      <c r="NDD44" s="166"/>
      <c r="NDE44" s="166"/>
      <c r="NDF44" s="166"/>
      <c r="NDG44" s="166"/>
      <c r="NDH44" s="166"/>
      <c r="NDI44" s="166"/>
      <c r="NDJ44" s="166"/>
      <c r="NDK44" s="166"/>
      <c r="NDL44" s="166"/>
      <c r="NDM44" s="166"/>
      <c r="NDN44" s="166"/>
      <c r="NDO44" s="166"/>
      <c r="NDP44" s="166"/>
      <c r="NDQ44" s="166"/>
      <c r="NDR44" s="166"/>
      <c r="NDS44" s="166"/>
      <c r="NDT44" s="166"/>
      <c r="NDU44" s="166"/>
      <c r="NDV44" s="166"/>
      <c r="NDW44" s="166"/>
      <c r="NDX44" s="166"/>
      <c r="NDY44" s="166"/>
      <c r="NDZ44" s="166"/>
      <c r="NEA44" s="166"/>
      <c r="NEB44" s="166"/>
      <c r="NEC44" s="166"/>
      <c r="NED44" s="166"/>
      <c r="NEE44" s="166"/>
      <c r="NEF44" s="166"/>
      <c r="NEG44" s="166"/>
      <c r="NEH44" s="166"/>
      <c r="NEI44" s="166"/>
      <c r="NEJ44" s="166"/>
      <c r="NEK44" s="166"/>
      <c r="NEL44" s="166"/>
      <c r="NEM44" s="166"/>
      <c r="NEN44" s="166"/>
      <c r="NEO44" s="166"/>
      <c r="NEP44" s="166"/>
      <c r="NEQ44" s="166"/>
      <c r="NER44" s="166"/>
      <c r="NES44" s="166"/>
      <c r="NET44" s="166"/>
      <c r="NEU44" s="166"/>
      <c r="NEV44" s="166"/>
      <c r="NEW44" s="166"/>
      <c r="NEX44" s="166"/>
      <c r="NEY44" s="166"/>
      <c r="NEZ44" s="166"/>
      <c r="NFA44" s="166"/>
      <c r="NFB44" s="166"/>
      <c r="NFC44" s="166"/>
      <c r="NFD44" s="166"/>
      <c r="NFE44" s="166"/>
      <c r="NFF44" s="166"/>
      <c r="NFG44" s="166"/>
      <c r="NFH44" s="166"/>
      <c r="NFI44" s="166"/>
      <c r="NFJ44" s="166"/>
      <c r="NFK44" s="166"/>
      <c r="NFL44" s="166"/>
      <c r="NFM44" s="166"/>
      <c r="NFN44" s="166"/>
      <c r="NFO44" s="166"/>
      <c r="NFP44" s="166"/>
      <c r="NFQ44" s="166"/>
      <c r="NFR44" s="166"/>
      <c r="NFS44" s="166"/>
      <c r="NFT44" s="166"/>
      <c r="NFU44" s="166"/>
      <c r="NFV44" s="166"/>
      <c r="NFW44" s="166"/>
      <c r="NFX44" s="166"/>
      <c r="NFY44" s="166"/>
      <c r="NFZ44" s="166"/>
      <c r="NGA44" s="166"/>
      <c r="NGB44" s="166"/>
      <c r="NGC44" s="166"/>
      <c r="NGD44" s="166"/>
      <c r="NGE44" s="166"/>
      <c r="NGF44" s="166"/>
      <c r="NGG44" s="166"/>
      <c r="NGH44" s="166"/>
      <c r="NGI44" s="166"/>
      <c r="NGJ44" s="166"/>
      <c r="NGK44" s="166"/>
      <c r="NGL44" s="166"/>
      <c r="NGM44" s="166"/>
      <c r="NGN44" s="166"/>
      <c r="NGO44" s="166"/>
      <c r="NGP44" s="166"/>
      <c r="NGQ44" s="166"/>
      <c r="NGR44" s="166"/>
      <c r="NGS44" s="166"/>
      <c r="NGT44" s="166"/>
      <c r="NGU44" s="166"/>
      <c r="NGV44" s="166"/>
      <c r="NGW44" s="166"/>
      <c r="NGX44" s="166"/>
      <c r="NGY44" s="166"/>
      <c r="NGZ44" s="166"/>
      <c r="NHA44" s="166"/>
      <c r="NHB44" s="166"/>
      <c r="NHC44" s="166"/>
      <c r="NHD44" s="166"/>
      <c r="NHE44" s="166"/>
      <c r="NHF44" s="166"/>
      <c r="NHG44" s="166"/>
      <c r="NHH44" s="166"/>
      <c r="NHI44" s="166"/>
      <c r="NHJ44" s="166"/>
      <c r="NHK44" s="166"/>
      <c r="NHL44" s="166"/>
      <c r="NHM44" s="166"/>
      <c r="NHN44" s="166"/>
      <c r="NHO44" s="166"/>
      <c r="NHP44" s="166"/>
      <c r="NHQ44" s="166"/>
      <c r="NHR44" s="166"/>
      <c r="NHS44" s="166"/>
      <c r="NHT44" s="166"/>
      <c r="NHU44" s="166"/>
      <c r="NHV44" s="166"/>
      <c r="NHW44" s="166"/>
      <c r="NHX44" s="166"/>
      <c r="NHY44" s="166"/>
      <c r="NHZ44" s="166"/>
      <c r="NIA44" s="166"/>
      <c r="NIB44" s="166"/>
      <c r="NIC44" s="166"/>
      <c r="NID44" s="166"/>
      <c r="NIE44" s="166"/>
      <c r="NIF44" s="166"/>
      <c r="NIG44" s="166"/>
      <c r="NIH44" s="166"/>
      <c r="NII44" s="166"/>
      <c r="NIJ44" s="166"/>
      <c r="NIK44" s="166"/>
      <c r="NIL44" s="166"/>
      <c r="NIM44" s="166"/>
      <c r="NIN44" s="166"/>
      <c r="NIO44" s="166"/>
      <c r="NIP44" s="166"/>
      <c r="NIQ44" s="166"/>
      <c r="NIR44" s="166"/>
      <c r="NIS44" s="166"/>
      <c r="NIT44" s="166"/>
      <c r="NIU44" s="166"/>
      <c r="NIV44" s="166"/>
      <c r="NIW44" s="166"/>
      <c r="NIX44" s="166"/>
      <c r="NIY44" s="166"/>
      <c r="NIZ44" s="166"/>
      <c r="NJA44" s="166"/>
      <c r="NJB44" s="166"/>
      <c r="NJC44" s="166"/>
      <c r="NJD44" s="166"/>
      <c r="NJE44" s="166"/>
      <c r="NJF44" s="166"/>
      <c r="NJG44" s="166"/>
      <c r="NJH44" s="166"/>
      <c r="NJI44" s="166"/>
      <c r="NJJ44" s="166"/>
      <c r="NJK44" s="166"/>
      <c r="NJL44" s="166"/>
      <c r="NJM44" s="166"/>
      <c r="NJN44" s="166"/>
      <c r="NJO44" s="166"/>
      <c r="NJP44" s="166"/>
      <c r="NJQ44" s="166"/>
      <c r="NJR44" s="166"/>
      <c r="NJS44" s="166"/>
      <c r="NJT44" s="166"/>
      <c r="NJU44" s="166"/>
      <c r="NJV44" s="166"/>
      <c r="NJW44" s="166"/>
      <c r="NJX44" s="166"/>
      <c r="NJY44" s="166"/>
      <c r="NJZ44" s="166"/>
      <c r="NKA44" s="166"/>
      <c r="NKB44" s="166"/>
      <c r="NKC44" s="166"/>
      <c r="NKD44" s="166"/>
      <c r="NKE44" s="166"/>
      <c r="NKF44" s="166"/>
      <c r="NKG44" s="166"/>
      <c r="NKH44" s="166"/>
      <c r="NKI44" s="166"/>
      <c r="NKJ44" s="166"/>
      <c r="NKK44" s="166"/>
      <c r="NKL44" s="166"/>
      <c r="NKM44" s="166"/>
      <c r="NKN44" s="166"/>
      <c r="NKO44" s="166"/>
      <c r="NKP44" s="166"/>
      <c r="NKQ44" s="166"/>
      <c r="NKR44" s="166"/>
      <c r="NKS44" s="166"/>
      <c r="NKT44" s="166"/>
      <c r="NKU44" s="166"/>
      <c r="NKV44" s="166"/>
      <c r="NKW44" s="166"/>
      <c r="NKX44" s="166"/>
      <c r="NKY44" s="166"/>
      <c r="NKZ44" s="166"/>
      <c r="NLA44" s="166"/>
      <c r="NLB44" s="166"/>
      <c r="NLC44" s="166"/>
      <c r="NLD44" s="166"/>
      <c r="NLE44" s="166"/>
      <c r="NLF44" s="166"/>
      <c r="NLG44" s="166"/>
      <c r="NLH44" s="166"/>
      <c r="NLI44" s="166"/>
      <c r="NLJ44" s="166"/>
      <c r="NLK44" s="166"/>
      <c r="NLL44" s="166"/>
      <c r="NLM44" s="166"/>
      <c r="NLN44" s="166"/>
      <c r="NLO44" s="166"/>
      <c r="NLP44" s="166"/>
      <c r="NLQ44" s="166"/>
      <c r="NLR44" s="166"/>
      <c r="NLS44" s="166"/>
      <c r="NLT44" s="166"/>
      <c r="NLU44" s="166"/>
      <c r="NLV44" s="166"/>
      <c r="NLW44" s="166"/>
      <c r="NLX44" s="166"/>
      <c r="NLY44" s="166"/>
      <c r="NLZ44" s="166"/>
      <c r="NMA44" s="166"/>
      <c r="NMB44" s="166"/>
      <c r="NMC44" s="166"/>
      <c r="NMD44" s="166"/>
      <c r="NME44" s="166"/>
      <c r="NMF44" s="166"/>
      <c r="NMG44" s="166"/>
      <c r="NMH44" s="166"/>
      <c r="NMI44" s="166"/>
      <c r="NMJ44" s="166"/>
      <c r="NMK44" s="166"/>
      <c r="NML44" s="166"/>
      <c r="NMM44" s="166"/>
      <c r="NMN44" s="166"/>
      <c r="NMO44" s="166"/>
      <c r="NMP44" s="166"/>
      <c r="NMQ44" s="166"/>
      <c r="NMR44" s="166"/>
      <c r="NMS44" s="166"/>
      <c r="NMT44" s="166"/>
      <c r="NMU44" s="166"/>
      <c r="NMV44" s="166"/>
      <c r="NMW44" s="166"/>
      <c r="NMX44" s="166"/>
      <c r="NMY44" s="166"/>
      <c r="NMZ44" s="166"/>
      <c r="NNA44" s="166"/>
      <c r="NNB44" s="166"/>
      <c r="NNC44" s="166"/>
      <c r="NND44" s="166"/>
      <c r="NNE44" s="166"/>
      <c r="NNF44" s="166"/>
      <c r="NNG44" s="166"/>
      <c r="NNH44" s="166"/>
      <c r="NNI44" s="166"/>
      <c r="NNJ44" s="166"/>
      <c r="NNK44" s="166"/>
      <c r="NNL44" s="166"/>
      <c r="NNM44" s="166"/>
      <c r="NNN44" s="166"/>
      <c r="NNO44" s="166"/>
      <c r="NNP44" s="166"/>
      <c r="NNQ44" s="166"/>
      <c r="NNR44" s="166"/>
      <c r="NNS44" s="166"/>
      <c r="NNT44" s="166"/>
      <c r="NNU44" s="166"/>
      <c r="NNV44" s="166"/>
      <c r="NNW44" s="166"/>
      <c r="NNX44" s="166"/>
      <c r="NNY44" s="166"/>
      <c r="NNZ44" s="166"/>
      <c r="NOA44" s="166"/>
      <c r="NOB44" s="166"/>
      <c r="NOC44" s="166"/>
      <c r="NOD44" s="166"/>
      <c r="NOE44" s="166"/>
      <c r="NOF44" s="166"/>
      <c r="NOG44" s="166"/>
      <c r="NOH44" s="166"/>
      <c r="NOI44" s="166"/>
      <c r="NOJ44" s="166"/>
      <c r="NOK44" s="166"/>
      <c r="NOL44" s="166"/>
      <c r="NOM44" s="166"/>
      <c r="NON44" s="166"/>
      <c r="NOO44" s="166"/>
      <c r="NOP44" s="166"/>
      <c r="NOQ44" s="166"/>
      <c r="NOR44" s="166"/>
      <c r="NOS44" s="166"/>
      <c r="NOT44" s="166"/>
      <c r="NOU44" s="166"/>
      <c r="NOV44" s="166"/>
      <c r="NOW44" s="166"/>
      <c r="NOX44" s="166"/>
      <c r="NOY44" s="166"/>
      <c r="NOZ44" s="166"/>
      <c r="NPA44" s="166"/>
      <c r="NPB44" s="166"/>
      <c r="NPC44" s="166"/>
      <c r="NPD44" s="166"/>
      <c r="NPE44" s="166"/>
      <c r="NPF44" s="166"/>
      <c r="NPG44" s="166"/>
      <c r="NPH44" s="166"/>
      <c r="NPI44" s="166"/>
      <c r="NPJ44" s="166"/>
      <c r="NPK44" s="166"/>
      <c r="NPL44" s="166"/>
      <c r="NPM44" s="166"/>
      <c r="NPN44" s="166"/>
      <c r="NPO44" s="166"/>
      <c r="NPP44" s="166"/>
      <c r="NPQ44" s="166"/>
      <c r="NPR44" s="166"/>
      <c r="NPS44" s="166"/>
      <c r="NPT44" s="166"/>
      <c r="NPU44" s="166"/>
      <c r="NPV44" s="166"/>
      <c r="NPW44" s="166"/>
      <c r="NPX44" s="166"/>
      <c r="NPY44" s="166"/>
      <c r="NPZ44" s="166"/>
      <c r="NQA44" s="166"/>
      <c r="NQB44" s="166"/>
      <c r="NQC44" s="166"/>
      <c r="NQD44" s="166"/>
      <c r="NQE44" s="166"/>
      <c r="NQF44" s="166"/>
      <c r="NQG44" s="166"/>
      <c r="NQH44" s="166"/>
      <c r="NQI44" s="166"/>
      <c r="NQJ44" s="166"/>
      <c r="NQK44" s="166"/>
      <c r="NQL44" s="166"/>
      <c r="NQM44" s="166"/>
      <c r="NQN44" s="166"/>
      <c r="NQO44" s="166"/>
      <c r="NQP44" s="166"/>
      <c r="NQQ44" s="166"/>
      <c r="NQR44" s="166"/>
      <c r="NQS44" s="166"/>
      <c r="NQT44" s="166"/>
      <c r="NQU44" s="166"/>
      <c r="NQV44" s="166"/>
      <c r="NQW44" s="166"/>
      <c r="NQX44" s="166"/>
      <c r="NQY44" s="166"/>
      <c r="NQZ44" s="166"/>
      <c r="NRA44" s="166"/>
      <c r="NRB44" s="166"/>
      <c r="NRC44" s="166"/>
      <c r="NRD44" s="166"/>
      <c r="NRE44" s="166"/>
      <c r="NRF44" s="166"/>
      <c r="NRG44" s="166"/>
      <c r="NRH44" s="166"/>
      <c r="NRI44" s="166"/>
      <c r="NRJ44" s="166"/>
      <c r="NRK44" s="166"/>
      <c r="NRL44" s="166"/>
      <c r="NRM44" s="166"/>
      <c r="NRN44" s="166"/>
      <c r="NRO44" s="166"/>
      <c r="NRP44" s="166"/>
      <c r="NRQ44" s="166"/>
      <c r="NRR44" s="166"/>
      <c r="NRS44" s="166"/>
      <c r="NRT44" s="166"/>
      <c r="NRU44" s="166"/>
      <c r="NRV44" s="166"/>
      <c r="NRW44" s="166"/>
      <c r="NRX44" s="166"/>
      <c r="NRY44" s="166"/>
      <c r="NRZ44" s="166"/>
      <c r="NSA44" s="166"/>
      <c r="NSB44" s="166"/>
      <c r="NSC44" s="166"/>
      <c r="NSD44" s="166"/>
      <c r="NSE44" s="166"/>
      <c r="NSF44" s="166"/>
      <c r="NSG44" s="166"/>
      <c r="NSH44" s="166"/>
      <c r="NSI44" s="166"/>
      <c r="NSJ44" s="166"/>
      <c r="NSK44" s="166"/>
      <c r="NSL44" s="166"/>
      <c r="NSM44" s="166"/>
      <c r="NSN44" s="166"/>
      <c r="NSO44" s="166"/>
      <c r="NSP44" s="166"/>
      <c r="NSQ44" s="166"/>
      <c r="NSR44" s="166"/>
      <c r="NSS44" s="166"/>
      <c r="NST44" s="166"/>
      <c r="NSU44" s="166"/>
      <c r="NSV44" s="166"/>
      <c r="NSW44" s="166"/>
      <c r="NSX44" s="166"/>
      <c r="NSY44" s="166"/>
      <c r="NSZ44" s="166"/>
      <c r="NTA44" s="166"/>
      <c r="NTB44" s="166"/>
      <c r="NTC44" s="166"/>
      <c r="NTD44" s="166"/>
      <c r="NTE44" s="166"/>
      <c r="NTF44" s="166"/>
      <c r="NTG44" s="166"/>
      <c r="NTH44" s="166"/>
      <c r="NTI44" s="166"/>
      <c r="NTJ44" s="166"/>
      <c r="NTK44" s="166"/>
      <c r="NTL44" s="166"/>
      <c r="NTM44" s="166"/>
      <c r="NTN44" s="166"/>
      <c r="NTO44" s="166"/>
      <c r="NTP44" s="166"/>
      <c r="NTQ44" s="166"/>
      <c r="NTR44" s="166"/>
      <c r="NTS44" s="166"/>
      <c r="NTT44" s="166"/>
      <c r="NTU44" s="166"/>
      <c r="NTV44" s="166"/>
      <c r="NTW44" s="166"/>
      <c r="NTX44" s="166"/>
      <c r="NTY44" s="166"/>
      <c r="NTZ44" s="166"/>
      <c r="NUA44" s="166"/>
      <c r="NUB44" s="166"/>
      <c r="NUC44" s="166"/>
      <c r="NUD44" s="166"/>
      <c r="NUE44" s="166"/>
      <c r="NUF44" s="166"/>
      <c r="NUG44" s="166"/>
      <c r="NUH44" s="166"/>
      <c r="NUI44" s="166"/>
      <c r="NUJ44" s="166"/>
      <c r="NUK44" s="166"/>
      <c r="NUL44" s="166"/>
      <c r="NUM44" s="166"/>
      <c r="NUN44" s="166"/>
      <c r="NUO44" s="166"/>
      <c r="NUP44" s="166"/>
      <c r="NUQ44" s="166"/>
      <c r="NUR44" s="166"/>
      <c r="NUS44" s="166"/>
      <c r="NUT44" s="166"/>
      <c r="NUU44" s="166"/>
      <c r="NUV44" s="166"/>
      <c r="NUW44" s="166"/>
      <c r="NUX44" s="166"/>
      <c r="NUY44" s="166"/>
      <c r="NUZ44" s="166"/>
      <c r="NVA44" s="166"/>
      <c r="NVB44" s="166"/>
      <c r="NVC44" s="166"/>
      <c r="NVD44" s="166"/>
      <c r="NVE44" s="166"/>
      <c r="NVF44" s="166"/>
      <c r="NVG44" s="166"/>
      <c r="NVH44" s="166"/>
      <c r="NVI44" s="166"/>
      <c r="NVJ44" s="166"/>
      <c r="NVK44" s="166"/>
      <c r="NVL44" s="166"/>
      <c r="NVM44" s="166"/>
      <c r="NVN44" s="166"/>
      <c r="NVO44" s="166"/>
      <c r="NVP44" s="166"/>
      <c r="NVQ44" s="166"/>
      <c r="NVR44" s="166"/>
      <c r="NVS44" s="166"/>
      <c r="NVT44" s="166"/>
      <c r="NVU44" s="166"/>
      <c r="NVV44" s="166"/>
      <c r="NVW44" s="166"/>
      <c r="NVX44" s="166"/>
      <c r="NVY44" s="166"/>
      <c r="NVZ44" s="166"/>
      <c r="NWA44" s="166"/>
      <c r="NWB44" s="166"/>
      <c r="NWC44" s="166"/>
      <c r="NWD44" s="166"/>
      <c r="NWE44" s="166"/>
      <c r="NWF44" s="166"/>
      <c r="NWG44" s="166"/>
      <c r="NWH44" s="166"/>
      <c r="NWI44" s="166"/>
      <c r="NWJ44" s="166"/>
      <c r="NWK44" s="166"/>
      <c r="NWL44" s="166"/>
      <c r="NWM44" s="166"/>
      <c r="NWN44" s="166"/>
      <c r="NWO44" s="166"/>
      <c r="NWP44" s="166"/>
      <c r="NWQ44" s="166"/>
      <c r="NWR44" s="166"/>
      <c r="NWS44" s="166"/>
      <c r="NWT44" s="166"/>
      <c r="NWU44" s="166"/>
      <c r="NWV44" s="166"/>
      <c r="NWW44" s="166"/>
      <c r="NWX44" s="166"/>
      <c r="NWY44" s="166"/>
      <c r="NWZ44" s="166"/>
      <c r="NXA44" s="166"/>
      <c r="NXB44" s="166"/>
      <c r="NXC44" s="166"/>
      <c r="NXD44" s="166"/>
      <c r="NXE44" s="166"/>
      <c r="NXF44" s="166"/>
      <c r="NXG44" s="166"/>
      <c r="NXH44" s="166"/>
      <c r="NXI44" s="166"/>
      <c r="NXJ44" s="166"/>
      <c r="NXK44" s="166"/>
      <c r="NXL44" s="166"/>
      <c r="NXM44" s="166"/>
      <c r="NXN44" s="166"/>
      <c r="NXO44" s="166"/>
      <c r="NXP44" s="166"/>
      <c r="NXQ44" s="166"/>
      <c r="NXR44" s="166"/>
      <c r="NXS44" s="166"/>
      <c r="NXT44" s="166"/>
      <c r="NXU44" s="166"/>
      <c r="NXV44" s="166"/>
      <c r="NXW44" s="166"/>
      <c r="NXX44" s="166"/>
      <c r="NXY44" s="166"/>
      <c r="NXZ44" s="166"/>
      <c r="NYA44" s="166"/>
      <c r="NYB44" s="166"/>
      <c r="NYC44" s="166"/>
      <c r="NYD44" s="166"/>
      <c r="NYE44" s="166"/>
      <c r="NYF44" s="166"/>
      <c r="NYG44" s="166"/>
      <c r="NYH44" s="166"/>
      <c r="NYI44" s="166"/>
      <c r="NYJ44" s="166"/>
      <c r="NYK44" s="166"/>
      <c r="NYL44" s="166"/>
      <c r="NYM44" s="166"/>
      <c r="NYN44" s="166"/>
      <c r="NYO44" s="166"/>
      <c r="NYP44" s="166"/>
      <c r="NYQ44" s="166"/>
      <c r="NYR44" s="166"/>
      <c r="NYS44" s="166"/>
      <c r="NYT44" s="166"/>
      <c r="NYU44" s="166"/>
      <c r="NYV44" s="166"/>
      <c r="NYW44" s="166"/>
      <c r="NYX44" s="166"/>
      <c r="NYY44" s="166"/>
      <c r="NYZ44" s="166"/>
      <c r="NZA44" s="166"/>
      <c r="NZB44" s="166"/>
      <c r="NZC44" s="166"/>
      <c r="NZD44" s="166"/>
      <c r="NZE44" s="166"/>
      <c r="NZF44" s="166"/>
      <c r="NZG44" s="166"/>
      <c r="NZH44" s="166"/>
      <c r="NZI44" s="166"/>
      <c r="NZJ44" s="166"/>
      <c r="NZK44" s="166"/>
      <c r="NZL44" s="166"/>
      <c r="NZM44" s="166"/>
      <c r="NZN44" s="166"/>
      <c r="NZO44" s="166"/>
      <c r="NZP44" s="166"/>
      <c r="NZQ44" s="166"/>
      <c r="NZR44" s="166"/>
      <c r="NZS44" s="166"/>
      <c r="NZT44" s="166"/>
      <c r="NZU44" s="166"/>
      <c r="NZV44" s="166"/>
      <c r="NZW44" s="166"/>
      <c r="NZX44" s="166"/>
      <c r="NZY44" s="166"/>
      <c r="NZZ44" s="166"/>
      <c r="OAA44" s="166"/>
      <c r="OAB44" s="166"/>
      <c r="OAC44" s="166"/>
      <c r="OAD44" s="166"/>
      <c r="OAE44" s="166"/>
      <c r="OAF44" s="166"/>
      <c r="OAG44" s="166"/>
      <c r="OAH44" s="166"/>
      <c r="OAI44" s="166"/>
      <c r="OAJ44" s="166"/>
      <c r="OAK44" s="166"/>
      <c r="OAL44" s="166"/>
      <c r="OAM44" s="166"/>
      <c r="OAN44" s="166"/>
      <c r="OAO44" s="166"/>
      <c r="OAP44" s="166"/>
      <c r="OAQ44" s="166"/>
      <c r="OAR44" s="166"/>
      <c r="OAS44" s="166"/>
      <c r="OAT44" s="166"/>
      <c r="OAU44" s="166"/>
      <c r="OAV44" s="166"/>
      <c r="OAW44" s="166"/>
      <c r="OAX44" s="166"/>
      <c r="OAY44" s="166"/>
      <c r="OAZ44" s="166"/>
      <c r="OBA44" s="166"/>
      <c r="OBB44" s="166"/>
      <c r="OBC44" s="166"/>
      <c r="OBD44" s="166"/>
      <c r="OBE44" s="166"/>
      <c r="OBF44" s="166"/>
      <c r="OBG44" s="166"/>
      <c r="OBH44" s="166"/>
      <c r="OBI44" s="166"/>
      <c r="OBJ44" s="166"/>
      <c r="OBK44" s="166"/>
      <c r="OBL44" s="166"/>
      <c r="OBM44" s="166"/>
      <c r="OBN44" s="166"/>
      <c r="OBO44" s="166"/>
      <c r="OBP44" s="166"/>
      <c r="OBQ44" s="166"/>
      <c r="OBR44" s="166"/>
      <c r="OBS44" s="166"/>
      <c r="OBT44" s="166"/>
      <c r="OBU44" s="166"/>
      <c r="OBV44" s="166"/>
      <c r="OBW44" s="166"/>
      <c r="OBX44" s="166"/>
      <c r="OBY44" s="166"/>
      <c r="OBZ44" s="166"/>
      <c r="OCA44" s="166"/>
      <c r="OCB44" s="166"/>
      <c r="OCC44" s="166"/>
      <c r="OCD44" s="166"/>
      <c r="OCE44" s="166"/>
      <c r="OCF44" s="166"/>
      <c r="OCG44" s="166"/>
      <c r="OCH44" s="166"/>
      <c r="OCI44" s="166"/>
      <c r="OCJ44" s="166"/>
      <c r="OCK44" s="166"/>
      <c r="OCL44" s="166"/>
      <c r="OCM44" s="166"/>
      <c r="OCN44" s="166"/>
      <c r="OCO44" s="166"/>
      <c r="OCP44" s="166"/>
      <c r="OCQ44" s="166"/>
      <c r="OCR44" s="166"/>
      <c r="OCS44" s="166"/>
      <c r="OCT44" s="166"/>
      <c r="OCU44" s="166"/>
      <c r="OCV44" s="166"/>
      <c r="OCW44" s="166"/>
      <c r="OCX44" s="166"/>
      <c r="OCY44" s="166"/>
      <c r="OCZ44" s="166"/>
      <c r="ODA44" s="166"/>
      <c r="ODB44" s="166"/>
      <c r="ODC44" s="166"/>
      <c r="ODD44" s="166"/>
      <c r="ODE44" s="166"/>
      <c r="ODF44" s="166"/>
      <c r="ODG44" s="166"/>
      <c r="ODH44" s="166"/>
      <c r="ODI44" s="166"/>
      <c r="ODJ44" s="166"/>
      <c r="ODK44" s="166"/>
      <c r="ODL44" s="166"/>
      <c r="ODM44" s="166"/>
      <c r="ODN44" s="166"/>
      <c r="ODO44" s="166"/>
      <c r="ODP44" s="166"/>
      <c r="ODQ44" s="166"/>
      <c r="ODR44" s="166"/>
      <c r="ODS44" s="166"/>
      <c r="ODT44" s="166"/>
      <c r="ODU44" s="166"/>
      <c r="ODV44" s="166"/>
      <c r="ODW44" s="166"/>
      <c r="ODX44" s="166"/>
      <c r="ODY44" s="166"/>
      <c r="ODZ44" s="166"/>
      <c r="OEA44" s="166"/>
      <c r="OEB44" s="166"/>
      <c r="OEC44" s="166"/>
      <c r="OED44" s="166"/>
      <c r="OEE44" s="166"/>
      <c r="OEF44" s="166"/>
      <c r="OEG44" s="166"/>
      <c r="OEH44" s="166"/>
      <c r="OEI44" s="166"/>
      <c r="OEJ44" s="166"/>
      <c r="OEK44" s="166"/>
      <c r="OEL44" s="166"/>
      <c r="OEM44" s="166"/>
      <c r="OEN44" s="166"/>
      <c r="OEO44" s="166"/>
      <c r="OEP44" s="166"/>
      <c r="OEQ44" s="166"/>
      <c r="OER44" s="166"/>
      <c r="OES44" s="166"/>
      <c r="OET44" s="166"/>
      <c r="OEU44" s="166"/>
      <c r="OEV44" s="166"/>
      <c r="OEW44" s="166"/>
      <c r="OEX44" s="166"/>
      <c r="OEY44" s="166"/>
      <c r="OEZ44" s="166"/>
      <c r="OFA44" s="166"/>
      <c r="OFB44" s="166"/>
      <c r="OFC44" s="166"/>
      <c r="OFD44" s="166"/>
      <c r="OFE44" s="166"/>
      <c r="OFF44" s="166"/>
      <c r="OFG44" s="166"/>
      <c r="OFH44" s="166"/>
      <c r="OFI44" s="166"/>
      <c r="OFJ44" s="166"/>
      <c r="OFK44" s="166"/>
      <c r="OFL44" s="166"/>
      <c r="OFM44" s="166"/>
      <c r="OFN44" s="166"/>
      <c r="OFO44" s="166"/>
      <c r="OFP44" s="166"/>
      <c r="OFQ44" s="166"/>
      <c r="OFR44" s="166"/>
      <c r="OFS44" s="166"/>
      <c r="OFT44" s="166"/>
      <c r="OFU44" s="166"/>
      <c r="OFV44" s="166"/>
      <c r="OFW44" s="166"/>
      <c r="OFX44" s="166"/>
      <c r="OFY44" s="166"/>
      <c r="OFZ44" s="166"/>
      <c r="OGA44" s="166"/>
      <c r="OGB44" s="166"/>
      <c r="OGC44" s="166"/>
      <c r="OGD44" s="166"/>
      <c r="OGE44" s="166"/>
      <c r="OGF44" s="166"/>
      <c r="OGG44" s="166"/>
      <c r="OGH44" s="166"/>
      <c r="OGI44" s="166"/>
      <c r="OGJ44" s="166"/>
      <c r="OGK44" s="166"/>
      <c r="OGL44" s="166"/>
      <c r="OGM44" s="166"/>
      <c r="OGN44" s="166"/>
      <c r="OGO44" s="166"/>
      <c r="OGP44" s="166"/>
      <c r="OGQ44" s="166"/>
      <c r="OGR44" s="166"/>
      <c r="OGS44" s="166"/>
      <c r="OGT44" s="166"/>
      <c r="OGU44" s="166"/>
      <c r="OGV44" s="166"/>
      <c r="OGW44" s="166"/>
      <c r="OGX44" s="166"/>
      <c r="OGY44" s="166"/>
      <c r="OGZ44" s="166"/>
      <c r="OHA44" s="166"/>
      <c r="OHB44" s="166"/>
      <c r="OHC44" s="166"/>
      <c r="OHD44" s="166"/>
      <c r="OHE44" s="166"/>
      <c r="OHF44" s="166"/>
      <c r="OHG44" s="166"/>
      <c r="OHH44" s="166"/>
      <c r="OHI44" s="166"/>
      <c r="OHJ44" s="166"/>
      <c r="OHK44" s="166"/>
      <c r="OHL44" s="166"/>
      <c r="OHM44" s="166"/>
      <c r="OHN44" s="166"/>
      <c r="OHO44" s="166"/>
      <c r="OHP44" s="166"/>
      <c r="OHQ44" s="166"/>
      <c r="OHR44" s="166"/>
      <c r="OHS44" s="166"/>
      <c r="OHT44" s="166"/>
      <c r="OHU44" s="166"/>
      <c r="OHV44" s="166"/>
      <c r="OHW44" s="166"/>
      <c r="OHX44" s="166"/>
      <c r="OHY44" s="166"/>
      <c r="OHZ44" s="166"/>
      <c r="OIA44" s="166"/>
      <c r="OIB44" s="166"/>
      <c r="OIC44" s="166"/>
      <c r="OID44" s="166"/>
      <c r="OIE44" s="166"/>
      <c r="OIF44" s="166"/>
      <c r="OIG44" s="166"/>
      <c r="OIH44" s="166"/>
      <c r="OII44" s="166"/>
      <c r="OIJ44" s="166"/>
      <c r="OIK44" s="166"/>
      <c r="OIL44" s="166"/>
      <c r="OIM44" s="166"/>
      <c r="OIN44" s="166"/>
      <c r="OIO44" s="166"/>
      <c r="OIP44" s="166"/>
      <c r="OIQ44" s="166"/>
      <c r="OIR44" s="166"/>
      <c r="OIS44" s="166"/>
      <c r="OIT44" s="166"/>
      <c r="OIU44" s="166"/>
      <c r="OIV44" s="166"/>
      <c r="OIW44" s="166"/>
      <c r="OIX44" s="166"/>
      <c r="OIY44" s="166"/>
      <c r="OIZ44" s="166"/>
      <c r="OJA44" s="166"/>
      <c r="OJB44" s="166"/>
      <c r="OJC44" s="166"/>
      <c r="OJD44" s="166"/>
      <c r="OJE44" s="166"/>
      <c r="OJF44" s="166"/>
      <c r="OJG44" s="166"/>
      <c r="OJH44" s="166"/>
      <c r="OJI44" s="166"/>
      <c r="OJJ44" s="166"/>
      <c r="OJK44" s="166"/>
      <c r="OJL44" s="166"/>
      <c r="OJM44" s="166"/>
      <c r="OJN44" s="166"/>
      <c r="OJO44" s="166"/>
      <c r="OJP44" s="166"/>
      <c r="OJQ44" s="166"/>
      <c r="OJR44" s="166"/>
      <c r="OJS44" s="166"/>
      <c r="OJT44" s="166"/>
      <c r="OJU44" s="166"/>
      <c r="OJV44" s="166"/>
      <c r="OJW44" s="166"/>
      <c r="OJX44" s="166"/>
      <c r="OJY44" s="166"/>
      <c r="OJZ44" s="166"/>
      <c r="OKA44" s="166"/>
      <c r="OKB44" s="166"/>
      <c r="OKC44" s="166"/>
      <c r="OKD44" s="166"/>
      <c r="OKE44" s="166"/>
      <c r="OKF44" s="166"/>
      <c r="OKG44" s="166"/>
      <c r="OKH44" s="166"/>
      <c r="OKI44" s="166"/>
      <c r="OKJ44" s="166"/>
      <c r="OKK44" s="166"/>
      <c r="OKL44" s="166"/>
      <c r="OKM44" s="166"/>
      <c r="OKN44" s="166"/>
      <c r="OKO44" s="166"/>
      <c r="OKP44" s="166"/>
      <c r="OKQ44" s="166"/>
      <c r="OKR44" s="166"/>
      <c r="OKS44" s="166"/>
      <c r="OKT44" s="166"/>
      <c r="OKU44" s="166"/>
      <c r="OKV44" s="166"/>
      <c r="OKW44" s="166"/>
      <c r="OKX44" s="166"/>
      <c r="OKY44" s="166"/>
      <c r="OKZ44" s="166"/>
      <c r="OLA44" s="166"/>
      <c r="OLB44" s="166"/>
      <c r="OLC44" s="166"/>
      <c r="OLD44" s="166"/>
      <c r="OLE44" s="166"/>
      <c r="OLF44" s="166"/>
      <c r="OLG44" s="166"/>
      <c r="OLH44" s="166"/>
      <c r="OLI44" s="166"/>
      <c r="OLJ44" s="166"/>
      <c r="OLK44" s="166"/>
      <c r="OLL44" s="166"/>
      <c r="OLM44" s="166"/>
      <c r="OLN44" s="166"/>
      <c r="OLO44" s="166"/>
      <c r="OLP44" s="166"/>
      <c r="OLQ44" s="166"/>
      <c r="OLR44" s="166"/>
      <c r="OLS44" s="166"/>
      <c r="OLT44" s="166"/>
      <c r="OLU44" s="166"/>
      <c r="OLV44" s="166"/>
      <c r="OLW44" s="166"/>
      <c r="OLX44" s="166"/>
      <c r="OLY44" s="166"/>
      <c r="OLZ44" s="166"/>
      <c r="OMA44" s="166"/>
      <c r="OMB44" s="166"/>
      <c r="OMC44" s="166"/>
      <c r="OMD44" s="166"/>
      <c r="OME44" s="166"/>
      <c r="OMF44" s="166"/>
      <c r="OMG44" s="166"/>
      <c r="OMH44" s="166"/>
      <c r="OMI44" s="166"/>
      <c r="OMJ44" s="166"/>
      <c r="OMK44" s="166"/>
      <c r="OML44" s="166"/>
      <c r="OMM44" s="166"/>
      <c r="OMN44" s="166"/>
      <c r="OMO44" s="166"/>
      <c r="OMP44" s="166"/>
      <c r="OMQ44" s="166"/>
      <c r="OMR44" s="166"/>
      <c r="OMS44" s="166"/>
      <c r="OMT44" s="166"/>
      <c r="OMU44" s="166"/>
      <c r="OMV44" s="166"/>
      <c r="OMW44" s="166"/>
      <c r="OMX44" s="166"/>
      <c r="OMY44" s="166"/>
      <c r="OMZ44" s="166"/>
      <c r="ONA44" s="166"/>
      <c r="ONB44" s="166"/>
      <c r="ONC44" s="166"/>
      <c r="OND44" s="166"/>
      <c r="ONE44" s="166"/>
      <c r="ONF44" s="166"/>
      <c r="ONG44" s="166"/>
      <c r="ONH44" s="166"/>
      <c r="ONI44" s="166"/>
      <c r="ONJ44" s="166"/>
      <c r="ONK44" s="166"/>
      <c r="ONL44" s="166"/>
      <c r="ONM44" s="166"/>
      <c r="ONN44" s="166"/>
      <c r="ONO44" s="166"/>
      <c r="ONP44" s="166"/>
      <c r="ONQ44" s="166"/>
      <c r="ONR44" s="166"/>
      <c r="ONS44" s="166"/>
      <c r="ONT44" s="166"/>
      <c r="ONU44" s="166"/>
      <c r="ONV44" s="166"/>
      <c r="ONW44" s="166"/>
      <c r="ONX44" s="166"/>
      <c r="ONY44" s="166"/>
      <c r="ONZ44" s="166"/>
      <c r="OOA44" s="166"/>
      <c r="OOB44" s="166"/>
      <c r="OOC44" s="166"/>
      <c r="OOD44" s="166"/>
      <c r="OOE44" s="166"/>
      <c r="OOF44" s="166"/>
      <c r="OOG44" s="166"/>
      <c r="OOH44" s="166"/>
      <c r="OOI44" s="166"/>
      <c r="OOJ44" s="166"/>
      <c r="OOK44" s="166"/>
      <c r="OOL44" s="166"/>
      <c r="OOM44" s="166"/>
      <c r="OON44" s="166"/>
      <c r="OOO44" s="166"/>
      <c r="OOP44" s="166"/>
      <c r="OOQ44" s="166"/>
      <c r="OOR44" s="166"/>
      <c r="OOS44" s="166"/>
      <c r="OOT44" s="166"/>
      <c r="OOU44" s="166"/>
      <c r="OOV44" s="166"/>
      <c r="OOW44" s="166"/>
      <c r="OOX44" s="166"/>
      <c r="OOY44" s="166"/>
      <c r="OOZ44" s="166"/>
      <c r="OPA44" s="166"/>
      <c r="OPB44" s="166"/>
      <c r="OPC44" s="166"/>
      <c r="OPD44" s="166"/>
      <c r="OPE44" s="166"/>
      <c r="OPF44" s="166"/>
      <c r="OPG44" s="166"/>
      <c r="OPH44" s="166"/>
      <c r="OPI44" s="166"/>
      <c r="OPJ44" s="166"/>
      <c r="OPK44" s="166"/>
      <c r="OPL44" s="166"/>
      <c r="OPM44" s="166"/>
      <c r="OPN44" s="166"/>
      <c r="OPO44" s="166"/>
      <c r="OPP44" s="166"/>
      <c r="OPQ44" s="166"/>
      <c r="OPR44" s="166"/>
      <c r="OPS44" s="166"/>
      <c r="OPT44" s="166"/>
      <c r="OPU44" s="166"/>
      <c r="OPV44" s="166"/>
      <c r="OPW44" s="166"/>
      <c r="OPX44" s="166"/>
      <c r="OPY44" s="166"/>
      <c r="OPZ44" s="166"/>
      <c r="OQA44" s="166"/>
      <c r="OQB44" s="166"/>
      <c r="OQC44" s="166"/>
      <c r="OQD44" s="166"/>
      <c r="OQE44" s="166"/>
      <c r="OQF44" s="166"/>
      <c r="OQG44" s="166"/>
      <c r="OQH44" s="166"/>
      <c r="OQI44" s="166"/>
      <c r="OQJ44" s="166"/>
      <c r="OQK44" s="166"/>
      <c r="OQL44" s="166"/>
      <c r="OQM44" s="166"/>
      <c r="OQN44" s="166"/>
      <c r="OQO44" s="166"/>
      <c r="OQP44" s="166"/>
      <c r="OQQ44" s="166"/>
      <c r="OQR44" s="166"/>
      <c r="OQS44" s="166"/>
      <c r="OQT44" s="166"/>
      <c r="OQU44" s="166"/>
      <c r="OQV44" s="166"/>
      <c r="OQW44" s="166"/>
      <c r="OQX44" s="166"/>
      <c r="OQY44" s="166"/>
      <c r="OQZ44" s="166"/>
      <c r="ORA44" s="166"/>
      <c r="ORB44" s="166"/>
      <c r="ORC44" s="166"/>
      <c r="ORD44" s="166"/>
      <c r="ORE44" s="166"/>
      <c r="ORF44" s="166"/>
      <c r="ORG44" s="166"/>
      <c r="ORH44" s="166"/>
      <c r="ORI44" s="166"/>
      <c r="ORJ44" s="166"/>
      <c r="ORK44" s="166"/>
      <c r="ORL44" s="166"/>
      <c r="ORM44" s="166"/>
      <c r="ORN44" s="166"/>
      <c r="ORO44" s="166"/>
      <c r="ORP44" s="166"/>
      <c r="ORQ44" s="166"/>
      <c r="ORR44" s="166"/>
      <c r="ORS44" s="166"/>
      <c r="ORT44" s="166"/>
      <c r="ORU44" s="166"/>
      <c r="ORV44" s="166"/>
      <c r="ORW44" s="166"/>
      <c r="ORX44" s="166"/>
      <c r="ORY44" s="166"/>
      <c r="ORZ44" s="166"/>
      <c r="OSA44" s="166"/>
      <c r="OSB44" s="166"/>
      <c r="OSC44" s="166"/>
      <c r="OSD44" s="166"/>
      <c r="OSE44" s="166"/>
      <c r="OSF44" s="166"/>
      <c r="OSG44" s="166"/>
      <c r="OSH44" s="166"/>
      <c r="OSI44" s="166"/>
      <c r="OSJ44" s="166"/>
      <c r="OSK44" s="166"/>
      <c r="OSL44" s="166"/>
      <c r="OSM44" s="166"/>
      <c r="OSN44" s="166"/>
      <c r="OSO44" s="166"/>
      <c r="OSP44" s="166"/>
      <c r="OSQ44" s="166"/>
      <c r="OSR44" s="166"/>
      <c r="OSS44" s="166"/>
      <c r="OST44" s="166"/>
      <c r="OSU44" s="166"/>
      <c r="OSV44" s="166"/>
      <c r="OSW44" s="166"/>
      <c r="OSX44" s="166"/>
      <c r="OSY44" s="166"/>
      <c r="OSZ44" s="166"/>
      <c r="OTA44" s="166"/>
      <c r="OTB44" s="166"/>
      <c r="OTC44" s="166"/>
      <c r="OTD44" s="166"/>
      <c r="OTE44" s="166"/>
      <c r="OTF44" s="166"/>
      <c r="OTG44" s="166"/>
      <c r="OTH44" s="166"/>
      <c r="OTI44" s="166"/>
      <c r="OTJ44" s="166"/>
      <c r="OTK44" s="166"/>
      <c r="OTL44" s="166"/>
      <c r="OTM44" s="166"/>
      <c r="OTN44" s="166"/>
      <c r="OTO44" s="166"/>
      <c r="OTP44" s="166"/>
      <c r="OTQ44" s="166"/>
      <c r="OTR44" s="166"/>
      <c r="OTS44" s="166"/>
      <c r="OTT44" s="166"/>
      <c r="OTU44" s="166"/>
      <c r="OTV44" s="166"/>
      <c r="OTW44" s="166"/>
      <c r="OTX44" s="166"/>
      <c r="OTY44" s="166"/>
      <c r="OTZ44" s="166"/>
      <c r="OUA44" s="166"/>
      <c r="OUB44" s="166"/>
      <c r="OUC44" s="166"/>
      <c r="OUD44" s="166"/>
      <c r="OUE44" s="166"/>
      <c r="OUF44" s="166"/>
      <c r="OUG44" s="166"/>
      <c r="OUH44" s="166"/>
      <c r="OUI44" s="166"/>
      <c r="OUJ44" s="166"/>
      <c r="OUK44" s="166"/>
      <c r="OUL44" s="166"/>
      <c r="OUM44" s="166"/>
      <c r="OUN44" s="166"/>
      <c r="OUO44" s="166"/>
      <c r="OUP44" s="166"/>
      <c r="OUQ44" s="166"/>
      <c r="OUR44" s="166"/>
      <c r="OUS44" s="166"/>
      <c r="OUT44" s="166"/>
      <c r="OUU44" s="166"/>
      <c r="OUV44" s="166"/>
      <c r="OUW44" s="166"/>
      <c r="OUX44" s="166"/>
      <c r="OUY44" s="166"/>
      <c r="OUZ44" s="166"/>
      <c r="OVA44" s="166"/>
      <c r="OVB44" s="166"/>
      <c r="OVC44" s="166"/>
      <c r="OVD44" s="166"/>
      <c r="OVE44" s="166"/>
      <c r="OVF44" s="166"/>
      <c r="OVG44" s="166"/>
      <c r="OVH44" s="166"/>
      <c r="OVI44" s="166"/>
      <c r="OVJ44" s="166"/>
      <c r="OVK44" s="166"/>
      <c r="OVL44" s="166"/>
      <c r="OVM44" s="166"/>
      <c r="OVN44" s="166"/>
      <c r="OVO44" s="166"/>
      <c r="OVP44" s="166"/>
      <c r="OVQ44" s="166"/>
      <c r="OVR44" s="166"/>
      <c r="OVS44" s="166"/>
      <c r="OVT44" s="166"/>
      <c r="OVU44" s="166"/>
      <c r="OVV44" s="166"/>
      <c r="OVW44" s="166"/>
      <c r="OVX44" s="166"/>
      <c r="OVY44" s="166"/>
      <c r="OVZ44" s="166"/>
      <c r="OWA44" s="166"/>
      <c r="OWB44" s="166"/>
      <c r="OWC44" s="166"/>
      <c r="OWD44" s="166"/>
      <c r="OWE44" s="166"/>
      <c r="OWF44" s="166"/>
      <c r="OWG44" s="166"/>
      <c r="OWH44" s="166"/>
      <c r="OWI44" s="166"/>
      <c r="OWJ44" s="166"/>
      <c r="OWK44" s="166"/>
      <c r="OWL44" s="166"/>
      <c r="OWM44" s="166"/>
      <c r="OWN44" s="166"/>
      <c r="OWO44" s="166"/>
      <c r="OWP44" s="166"/>
      <c r="OWQ44" s="166"/>
      <c r="OWR44" s="166"/>
      <c r="OWS44" s="166"/>
      <c r="OWT44" s="166"/>
      <c r="OWU44" s="166"/>
      <c r="OWV44" s="166"/>
      <c r="OWW44" s="166"/>
      <c r="OWX44" s="166"/>
      <c r="OWY44" s="166"/>
      <c r="OWZ44" s="166"/>
      <c r="OXA44" s="166"/>
      <c r="OXB44" s="166"/>
      <c r="OXC44" s="166"/>
      <c r="OXD44" s="166"/>
      <c r="OXE44" s="166"/>
      <c r="OXF44" s="166"/>
      <c r="OXG44" s="166"/>
      <c r="OXH44" s="166"/>
      <c r="OXI44" s="166"/>
      <c r="OXJ44" s="166"/>
      <c r="OXK44" s="166"/>
      <c r="OXL44" s="166"/>
      <c r="OXM44" s="166"/>
      <c r="OXN44" s="166"/>
      <c r="OXO44" s="166"/>
      <c r="OXP44" s="166"/>
      <c r="OXQ44" s="166"/>
      <c r="OXR44" s="166"/>
      <c r="OXS44" s="166"/>
      <c r="OXT44" s="166"/>
      <c r="OXU44" s="166"/>
      <c r="OXV44" s="166"/>
      <c r="OXW44" s="166"/>
      <c r="OXX44" s="166"/>
      <c r="OXY44" s="166"/>
      <c r="OXZ44" s="166"/>
      <c r="OYA44" s="166"/>
      <c r="OYB44" s="166"/>
      <c r="OYC44" s="166"/>
      <c r="OYD44" s="166"/>
      <c r="OYE44" s="166"/>
      <c r="OYF44" s="166"/>
      <c r="OYG44" s="166"/>
      <c r="OYH44" s="166"/>
      <c r="OYI44" s="166"/>
      <c r="OYJ44" s="166"/>
      <c r="OYK44" s="166"/>
      <c r="OYL44" s="166"/>
      <c r="OYM44" s="166"/>
      <c r="OYN44" s="166"/>
      <c r="OYO44" s="166"/>
      <c r="OYP44" s="166"/>
      <c r="OYQ44" s="166"/>
      <c r="OYR44" s="166"/>
      <c r="OYS44" s="166"/>
      <c r="OYT44" s="166"/>
      <c r="OYU44" s="166"/>
      <c r="OYV44" s="166"/>
      <c r="OYW44" s="166"/>
      <c r="OYX44" s="166"/>
      <c r="OYY44" s="166"/>
      <c r="OYZ44" s="166"/>
      <c r="OZA44" s="166"/>
      <c r="OZB44" s="166"/>
      <c r="OZC44" s="166"/>
      <c r="OZD44" s="166"/>
      <c r="OZE44" s="166"/>
      <c r="OZF44" s="166"/>
      <c r="OZG44" s="166"/>
      <c r="OZH44" s="166"/>
      <c r="OZI44" s="166"/>
      <c r="OZJ44" s="166"/>
      <c r="OZK44" s="166"/>
      <c r="OZL44" s="166"/>
      <c r="OZM44" s="166"/>
      <c r="OZN44" s="166"/>
      <c r="OZO44" s="166"/>
      <c r="OZP44" s="166"/>
      <c r="OZQ44" s="166"/>
      <c r="OZR44" s="166"/>
      <c r="OZS44" s="166"/>
      <c r="OZT44" s="166"/>
      <c r="OZU44" s="166"/>
      <c r="OZV44" s="166"/>
      <c r="OZW44" s="166"/>
      <c r="OZX44" s="166"/>
      <c r="OZY44" s="166"/>
      <c r="OZZ44" s="166"/>
      <c r="PAA44" s="166"/>
      <c r="PAB44" s="166"/>
      <c r="PAC44" s="166"/>
      <c r="PAD44" s="166"/>
      <c r="PAE44" s="166"/>
      <c r="PAF44" s="166"/>
      <c r="PAG44" s="166"/>
      <c r="PAH44" s="166"/>
      <c r="PAI44" s="166"/>
      <c r="PAJ44" s="166"/>
      <c r="PAK44" s="166"/>
      <c r="PAL44" s="166"/>
      <c r="PAM44" s="166"/>
      <c r="PAN44" s="166"/>
      <c r="PAO44" s="166"/>
      <c r="PAP44" s="166"/>
      <c r="PAQ44" s="166"/>
      <c r="PAR44" s="166"/>
      <c r="PAS44" s="166"/>
      <c r="PAT44" s="166"/>
      <c r="PAU44" s="166"/>
      <c r="PAV44" s="166"/>
      <c r="PAW44" s="166"/>
      <c r="PAX44" s="166"/>
      <c r="PAY44" s="166"/>
      <c r="PAZ44" s="166"/>
      <c r="PBA44" s="166"/>
      <c r="PBB44" s="166"/>
      <c r="PBC44" s="166"/>
      <c r="PBD44" s="166"/>
      <c r="PBE44" s="166"/>
      <c r="PBF44" s="166"/>
      <c r="PBG44" s="166"/>
      <c r="PBH44" s="166"/>
      <c r="PBI44" s="166"/>
      <c r="PBJ44" s="166"/>
      <c r="PBK44" s="166"/>
      <c r="PBL44" s="166"/>
      <c r="PBM44" s="166"/>
      <c r="PBN44" s="166"/>
      <c r="PBO44" s="166"/>
      <c r="PBP44" s="166"/>
      <c r="PBQ44" s="166"/>
      <c r="PBR44" s="166"/>
      <c r="PBS44" s="166"/>
      <c r="PBT44" s="166"/>
      <c r="PBU44" s="166"/>
      <c r="PBV44" s="166"/>
      <c r="PBW44" s="166"/>
      <c r="PBX44" s="166"/>
      <c r="PBY44" s="166"/>
      <c r="PBZ44" s="166"/>
      <c r="PCA44" s="166"/>
      <c r="PCB44" s="166"/>
      <c r="PCC44" s="166"/>
      <c r="PCD44" s="166"/>
      <c r="PCE44" s="166"/>
      <c r="PCF44" s="166"/>
      <c r="PCG44" s="166"/>
      <c r="PCH44" s="166"/>
      <c r="PCI44" s="166"/>
      <c r="PCJ44" s="166"/>
      <c r="PCK44" s="166"/>
      <c r="PCL44" s="166"/>
      <c r="PCM44" s="166"/>
      <c r="PCN44" s="166"/>
      <c r="PCO44" s="166"/>
      <c r="PCP44" s="166"/>
      <c r="PCQ44" s="166"/>
      <c r="PCR44" s="166"/>
      <c r="PCS44" s="166"/>
      <c r="PCT44" s="166"/>
      <c r="PCU44" s="166"/>
      <c r="PCV44" s="166"/>
      <c r="PCW44" s="166"/>
      <c r="PCX44" s="166"/>
      <c r="PCY44" s="166"/>
      <c r="PCZ44" s="166"/>
      <c r="PDA44" s="166"/>
      <c r="PDB44" s="166"/>
      <c r="PDC44" s="166"/>
      <c r="PDD44" s="166"/>
      <c r="PDE44" s="166"/>
      <c r="PDF44" s="166"/>
      <c r="PDG44" s="166"/>
      <c r="PDH44" s="166"/>
      <c r="PDI44" s="166"/>
      <c r="PDJ44" s="166"/>
      <c r="PDK44" s="166"/>
      <c r="PDL44" s="166"/>
      <c r="PDM44" s="166"/>
      <c r="PDN44" s="166"/>
      <c r="PDO44" s="166"/>
      <c r="PDP44" s="166"/>
      <c r="PDQ44" s="166"/>
      <c r="PDR44" s="166"/>
      <c r="PDS44" s="166"/>
      <c r="PDT44" s="166"/>
      <c r="PDU44" s="166"/>
      <c r="PDV44" s="166"/>
      <c r="PDW44" s="166"/>
      <c r="PDX44" s="166"/>
      <c r="PDY44" s="166"/>
      <c r="PDZ44" s="166"/>
      <c r="PEA44" s="166"/>
      <c r="PEB44" s="166"/>
      <c r="PEC44" s="166"/>
      <c r="PED44" s="166"/>
      <c r="PEE44" s="166"/>
      <c r="PEF44" s="166"/>
      <c r="PEG44" s="166"/>
      <c r="PEH44" s="166"/>
      <c r="PEI44" s="166"/>
      <c r="PEJ44" s="166"/>
      <c r="PEK44" s="166"/>
      <c r="PEL44" s="166"/>
      <c r="PEM44" s="166"/>
      <c r="PEN44" s="166"/>
      <c r="PEO44" s="166"/>
      <c r="PEP44" s="166"/>
      <c r="PEQ44" s="166"/>
      <c r="PER44" s="166"/>
      <c r="PES44" s="166"/>
      <c r="PET44" s="166"/>
      <c r="PEU44" s="166"/>
      <c r="PEV44" s="166"/>
      <c r="PEW44" s="166"/>
      <c r="PEX44" s="166"/>
      <c r="PEY44" s="166"/>
      <c r="PEZ44" s="166"/>
      <c r="PFA44" s="166"/>
      <c r="PFB44" s="166"/>
      <c r="PFC44" s="166"/>
      <c r="PFD44" s="166"/>
      <c r="PFE44" s="166"/>
      <c r="PFF44" s="166"/>
      <c r="PFG44" s="166"/>
      <c r="PFH44" s="166"/>
      <c r="PFI44" s="166"/>
      <c r="PFJ44" s="166"/>
      <c r="PFK44" s="166"/>
      <c r="PFL44" s="166"/>
      <c r="PFM44" s="166"/>
      <c r="PFN44" s="166"/>
      <c r="PFO44" s="166"/>
      <c r="PFP44" s="166"/>
      <c r="PFQ44" s="166"/>
      <c r="PFR44" s="166"/>
      <c r="PFS44" s="166"/>
      <c r="PFT44" s="166"/>
      <c r="PFU44" s="166"/>
      <c r="PFV44" s="166"/>
      <c r="PFW44" s="166"/>
      <c r="PFX44" s="166"/>
      <c r="PFY44" s="166"/>
      <c r="PFZ44" s="166"/>
      <c r="PGA44" s="166"/>
      <c r="PGB44" s="166"/>
      <c r="PGC44" s="166"/>
      <c r="PGD44" s="166"/>
      <c r="PGE44" s="166"/>
      <c r="PGF44" s="166"/>
      <c r="PGG44" s="166"/>
      <c r="PGH44" s="166"/>
      <c r="PGI44" s="166"/>
      <c r="PGJ44" s="166"/>
      <c r="PGK44" s="166"/>
      <c r="PGL44" s="166"/>
      <c r="PGM44" s="166"/>
      <c r="PGN44" s="166"/>
      <c r="PGO44" s="166"/>
      <c r="PGP44" s="166"/>
      <c r="PGQ44" s="166"/>
      <c r="PGR44" s="166"/>
      <c r="PGS44" s="166"/>
      <c r="PGT44" s="166"/>
      <c r="PGU44" s="166"/>
      <c r="PGV44" s="166"/>
      <c r="PGW44" s="166"/>
      <c r="PGX44" s="166"/>
      <c r="PGY44" s="166"/>
      <c r="PGZ44" s="166"/>
      <c r="PHA44" s="166"/>
      <c r="PHB44" s="166"/>
      <c r="PHC44" s="166"/>
      <c r="PHD44" s="166"/>
      <c r="PHE44" s="166"/>
      <c r="PHF44" s="166"/>
      <c r="PHG44" s="166"/>
      <c r="PHH44" s="166"/>
      <c r="PHI44" s="166"/>
      <c r="PHJ44" s="166"/>
      <c r="PHK44" s="166"/>
      <c r="PHL44" s="166"/>
      <c r="PHM44" s="166"/>
      <c r="PHN44" s="166"/>
      <c r="PHO44" s="166"/>
      <c r="PHP44" s="166"/>
      <c r="PHQ44" s="166"/>
      <c r="PHR44" s="166"/>
      <c r="PHS44" s="166"/>
      <c r="PHT44" s="166"/>
      <c r="PHU44" s="166"/>
      <c r="PHV44" s="166"/>
      <c r="PHW44" s="166"/>
      <c r="PHX44" s="166"/>
      <c r="PHY44" s="166"/>
      <c r="PHZ44" s="166"/>
      <c r="PIA44" s="166"/>
      <c r="PIB44" s="166"/>
      <c r="PIC44" s="166"/>
      <c r="PID44" s="166"/>
      <c r="PIE44" s="166"/>
      <c r="PIF44" s="166"/>
      <c r="PIG44" s="166"/>
      <c r="PIH44" s="166"/>
      <c r="PII44" s="166"/>
      <c r="PIJ44" s="166"/>
      <c r="PIK44" s="166"/>
      <c r="PIL44" s="166"/>
      <c r="PIM44" s="166"/>
      <c r="PIN44" s="166"/>
      <c r="PIO44" s="166"/>
      <c r="PIP44" s="166"/>
      <c r="PIQ44" s="166"/>
      <c r="PIR44" s="166"/>
      <c r="PIS44" s="166"/>
      <c r="PIT44" s="166"/>
      <c r="PIU44" s="166"/>
      <c r="PIV44" s="166"/>
      <c r="PIW44" s="166"/>
      <c r="PIX44" s="166"/>
      <c r="PIY44" s="166"/>
      <c r="PIZ44" s="166"/>
      <c r="PJA44" s="166"/>
      <c r="PJB44" s="166"/>
      <c r="PJC44" s="166"/>
      <c r="PJD44" s="166"/>
      <c r="PJE44" s="166"/>
      <c r="PJF44" s="166"/>
      <c r="PJG44" s="166"/>
      <c r="PJH44" s="166"/>
      <c r="PJI44" s="166"/>
      <c r="PJJ44" s="166"/>
      <c r="PJK44" s="166"/>
      <c r="PJL44" s="166"/>
      <c r="PJM44" s="166"/>
      <c r="PJN44" s="166"/>
      <c r="PJO44" s="166"/>
      <c r="PJP44" s="166"/>
      <c r="PJQ44" s="166"/>
      <c r="PJR44" s="166"/>
      <c r="PJS44" s="166"/>
      <c r="PJT44" s="166"/>
      <c r="PJU44" s="166"/>
      <c r="PJV44" s="166"/>
      <c r="PJW44" s="166"/>
      <c r="PJX44" s="166"/>
      <c r="PJY44" s="166"/>
      <c r="PJZ44" s="166"/>
      <c r="PKA44" s="166"/>
      <c r="PKB44" s="166"/>
      <c r="PKC44" s="166"/>
      <c r="PKD44" s="166"/>
      <c r="PKE44" s="166"/>
      <c r="PKF44" s="166"/>
      <c r="PKG44" s="166"/>
      <c r="PKH44" s="166"/>
      <c r="PKI44" s="166"/>
      <c r="PKJ44" s="166"/>
      <c r="PKK44" s="166"/>
      <c r="PKL44" s="166"/>
      <c r="PKM44" s="166"/>
      <c r="PKN44" s="166"/>
      <c r="PKO44" s="166"/>
      <c r="PKP44" s="166"/>
      <c r="PKQ44" s="166"/>
      <c r="PKR44" s="166"/>
      <c r="PKS44" s="166"/>
      <c r="PKT44" s="166"/>
      <c r="PKU44" s="166"/>
      <c r="PKV44" s="166"/>
      <c r="PKW44" s="166"/>
      <c r="PKX44" s="166"/>
      <c r="PKY44" s="166"/>
      <c r="PKZ44" s="166"/>
      <c r="PLA44" s="166"/>
      <c r="PLB44" s="166"/>
      <c r="PLC44" s="166"/>
      <c r="PLD44" s="166"/>
      <c r="PLE44" s="166"/>
      <c r="PLF44" s="166"/>
      <c r="PLG44" s="166"/>
      <c r="PLH44" s="166"/>
      <c r="PLI44" s="166"/>
      <c r="PLJ44" s="166"/>
      <c r="PLK44" s="166"/>
      <c r="PLL44" s="166"/>
      <c r="PLM44" s="166"/>
      <c r="PLN44" s="166"/>
      <c r="PLO44" s="166"/>
      <c r="PLP44" s="166"/>
      <c r="PLQ44" s="166"/>
      <c r="PLR44" s="166"/>
      <c r="PLS44" s="166"/>
      <c r="PLT44" s="166"/>
      <c r="PLU44" s="166"/>
      <c r="PLV44" s="166"/>
      <c r="PLW44" s="166"/>
      <c r="PLX44" s="166"/>
      <c r="PLY44" s="166"/>
      <c r="PLZ44" s="166"/>
      <c r="PMA44" s="166"/>
      <c r="PMB44" s="166"/>
      <c r="PMC44" s="166"/>
      <c r="PMD44" s="166"/>
      <c r="PME44" s="166"/>
      <c r="PMF44" s="166"/>
      <c r="PMG44" s="166"/>
      <c r="PMH44" s="166"/>
      <c r="PMI44" s="166"/>
      <c r="PMJ44" s="166"/>
      <c r="PMK44" s="166"/>
      <c r="PML44" s="166"/>
      <c r="PMM44" s="166"/>
      <c r="PMN44" s="166"/>
      <c r="PMO44" s="166"/>
      <c r="PMP44" s="166"/>
      <c r="PMQ44" s="166"/>
      <c r="PMR44" s="166"/>
      <c r="PMS44" s="166"/>
      <c r="PMT44" s="166"/>
      <c r="PMU44" s="166"/>
      <c r="PMV44" s="166"/>
      <c r="PMW44" s="166"/>
      <c r="PMX44" s="166"/>
      <c r="PMY44" s="166"/>
      <c r="PMZ44" s="166"/>
      <c r="PNA44" s="166"/>
      <c r="PNB44" s="166"/>
      <c r="PNC44" s="166"/>
      <c r="PND44" s="166"/>
      <c r="PNE44" s="166"/>
      <c r="PNF44" s="166"/>
      <c r="PNG44" s="166"/>
      <c r="PNH44" s="166"/>
      <c r="PNI44" s="166"/>
      <c r="PNJ44" s="166"/>
      <c r="PNK44" s="166"/>
      <c r="PNL44" s="166"/>
      <c r="PNM44" s="166"/>
      <c r="PNN44" s="166"/>
      <c r="PNO44" s="166"/>
      <c r="PNP44" s="166"/>
      <c r="PNQ44" s="166"/>
      <c r="PNR44" s="166"/>
      <c r="PNS44" s="166"/>
      <c r="PNT44" s="166"/>
      <c r="PNU44" s="166"/>
      <c r="PNV44" s="166"/>
      <c r="PNW44" s="166"/>
      <c r="PNX44" s="166"/>
      <c r="PNY44" s="166"/>
      <c r="PNZ44" s="166"/>
      <c r="POA44" s="166"/>
      <c r="POB44" s="166"/>
      <c r="POC44" s="166"/>
      <c r="POD44" s="166"/>
      <c r="POE44" s="166"/>
      <c r="POF44" s="166"/>
      <c r="POG44" s="166"/>
      <c r="POH44" s="166"/>
      <c r="POI44" s="166"/>
      <c r="POJ44" s="166"/>
      <c r="POK44" s="166"/>
      <c r="POL44" s="166"/>
      <c r="POM44" s="166"/>
      <c r="PON44" s="166"/>
      <c r="POO44" s="166"/>
      <c r="POP44" s="166"/>
      <c r="POQ44" s="166"/>
      <c r="POR44" s="166"/>
      <c r="POS44" s="166"/>
      <c r="POT44" s="166"/>
      <c r="POU44" s="166"/>
      <c r="POV44" s="166"/>
      <c r="POW44" s="166"/>
      <c r="POX44" s="166"/>
      <c r="POY44" s="166"/>
      <c r="POZ44" s="166"/>
      <c r="PPA44" s="166"/>
      <c r="PPB44" s="166"/>
      <c r="PPC44" s="166"/>
      <c r="PPD44" s="166"/>
      <c r="PPE44" s="166"/>
      <c r="PPF44" s="166"/>
      <c r="PPG44" s="166"/>
      <c r="PPH44" s="166"/>
      <c r="PPI44" s="166"/>
      <c r="PPJ44" s="166"/>
      <c r="PPK44" s="166"/>
      <c r="PPL44" s="166"/>
      <c r="PPM44" s="166"/>
      <c r="PPN44" s="166"/>
      <c r="PPO44" s="166"/>
      <c r="PPP44" s="166"/>
      <c r="PPQ44" s="166"/>
      <c r="PPR44" s="166"/>
      <c r="PPS44" s="166"/>
      <c r="PPT44" s="166"/>
      <c r="PPU44" s="166"/>
      <c r="PPV44" s="166"/>
      <c r="PPW44" s="166"/>
      <c r="PPX44" s="166"/>
      <c r="PPY44" s="166"/>
      <c r="PPZ44" s="166"/>
      <c r="PQA44" s="166"/>
      <c r="PQB44" s="166"/>
      <c r="PQC44" s="166"/>
      <c r="PQD44" s="166"/>
      <c r="PQE44" s="166"/>
      <c r="PQF44" s="166"/>
      <c r="PQG44" s="166"/>
      <c r="PQH44" s="166"/>
      <c r="PQI44" s="166"/>
      <c r="PQJ44" s="166"/>
      <c r="PQK44" s="166"/>
      <c r="PQL44" s="166"/>
      <c r="PQM44" s="166"/>
      <c r="PQN44" s="166"/>
      <c r="PQO44" s="166"/>
      <c r="PQP44" s="166"/>
      <c r="PQQ44" s="166"/>
      <c r="PQR44" s="166"/>
      <c r="PQS44" s="166"/>
      <c r="PQT44" s="166"/>
      <c r="PQU44" s="166"/>
      <c r="PQV44" s="166"/>
      <c r="PQW44" s="166"/>
      <c r="PQX44" s="166"/>
      <c r="PQY44" s="166"/>
      <c r="PQZ44" s="166"/>
      <c r="PRA44" s="166"/>
      <c r="PRB44" s="166"/>
      <c r="PRC44" s="166"/>
      <c r="PRD44" s="166"/>
      <c r="PRE44" s="166"/>
      <c r="PRF44" s="166"/>
      <c r="PRG44" s="166"/>
      <c r="PRH44" s="166"/>
      <c r="PRI44" s="166"/>
      <c r="PRJ44" s="166"/>
      <c r="PRK44" s="166"/>
      <c r="PRL44" s="166"/>
      <c r="PRM44" s="166"/>
      <c r="PRN44" s="166"/>
      <c r="PRO44" s="166"/>
      <c r="PRP44" s="166"/>
      <c r="PRQ44" s="166"/>
      <c r="PRR44" s="166"/>
      <c r="PRS44" s="166"/>
      <c r="PRT44" s="166"/>
      <c r="PRU44" s="166"/>
      <c r="PRV44" s="166"/>
      <c r="PRW44" s="166"/>
      <c r="PRX44" s="166"/>
      <c r="PRY44" s="166"/>
      <c r="PRZ44" s="166"/>
      <c r="PSA44" s="166"/>
      <c r="PSB44" s="166"/>
      <c r="PSC44" s="166"/>
      <c r="PSD44" s="166"/>
      <c r="PSE44" s="166"/>
      <c r="PSF44" s="166"/>
      <c r="PSG44" s="166"/>
      <c r="PSH44" s="166"/>
      <c r="PSI44" s="166"/>
      <c r="PSJ44" s="166"/>
      <c r="PSK44" s="166"/>
      <c r="PSL44" s="166"/>
      <c r="PSM44" s="166"/>
      <c r="PSN44" s="166"/>
      <c r="PSO44" s="166"/>
      <c r="PSP44" s="166"/>
      <c r="PSQ44" s="166"/>
      <c r="PSR44" s="166"/>
      <c r="PSS44" s="166"/>
      <c r="PST44" s="166"/>
      <c r="PSU44" s="166"/>
      <c r="PSV44" s="166"/>
      <c r="PSW44" s="166"/>
      <c r="PSX44" s="166"/>
      <c r="PSY44" s="166"/>
      <c r="PSZ44" s="166"/>
      <c r="PTA44" s="166"/>
      <c r="PTB44" s="166"/>
      <c r="PTC44" s="166"/>
      <c r="PTD44" s="166"/>
      <c r="PTE44" s="166"/>
      <c r="PTF44" s="166"/>
      <c r="PTG44" s="166"/>
      <c r="PTH44" s="166"/>
      <c r="PTI44" s="166"/>
      <c r="PTJ44" s="166"/>
      <c r="PTK44" s="166"/>
      <c r="PTL44" s="166"/>
      <c r="PTM44" s="166"/>
      <c r="PTN44" s="166"/>
      <c r="PTO44" s="166"/>
      <c r="PTP44" s="166"/>
      <c r="PTQ44" s="166"/>
      <c r="PTR44" s="166"/>
      <c r="PTS44" s="166"/>
      <c r="PTT44" s="166"/>
      <c r="PTU44" s="166"/>
      <c r="PTV44" s="166"/>
      <c r="PTW44" s="166"/>
      <c r="PTX44" s="166"/>
      <c r="PTY44" s="166"/>
      <c r="PTZ44" s="166"/>
      <c r="PUA44" s="166"/>
      <c r="PUB44" s="166"/>
      <c r="PUC44" s="166"/>
      <c r="PUD44" s="166"/>
      <c r="PUE44" s="166"/>
      <c r="PUF44" s="166"/>
      <c r="PUG44" s="166"/>
      <c r="PUH44" s="166"/>
      <c r="PUI44" s="166"/>
      <c r="PUJ44" s="166"/>
      <c r="PUK44" s="166"/>
      <c r="PUL44" s="166"/>
      <c r="PUM44" s="166"/>
      <c r="PUN44" s="166"/>
      <c r="PUO44" s="166"/>
      <c r="PUP44" s="166"/>
      <c r="PUQ44" s="166"/>
      <c r="PUR44" s="166"/>
      <c r="PUS44" s="166"/>
      <c r="PUT44" s="166"/>
      <c r="PUU44" s="166"/>
      <c r="PUV44" s="166"/>
      <c r="PUW44" s="166"/>
      <c r="PUX44" s="166"/>
      <c r="PUY44" s="166"/>
      <c r="PUZ44" s="166"/>
      <c r="PVA44" s="166"/>
      <c r="PVB44" s="166"/>
      <c r="PVC44" s="166"/>
      <c r="PVD44" s="166"/>
      <c r="PVE44" s="166"/>
      <c r="PVF44" s="166"/>
      <c r="PVG44" s="166"/>
      <c r="PVH44" s="166"/>
      <c r="PVI44" s="166"/>
      <c r="PVJ44" s="166"/>
      <c r="PVK44" s="166"/>
      <c r="PVL44" s="166"/>
      <c r="PVM44" s="166"/>
      <c r="PVN44" s="166"/>
      <c r="PVO44" s="166"/>
      <c r="PVP44" s="166"/>
      <c r="PVQ44" s="166"/>
      <c r="PVR44" s="166"/>
      <c r="PVS44" s="166"/>
      <c r="PVT44" s="166"/>
      <c r="PVU44" s="166"/>
      <c r="PVV44" s="166"/>
      <c r="PVW44" s="166"/>
      <c r="PVX44" s="166"/>
      <c r="PVY44" s="166"/>
      <c r="PVZ44" s="166"/>
      <c r="PWA44" s="166"/>
      <c r="PWB44" s="166"/>
      <c r="PWC44" s="166"/>
      <c r="PWD44" s="166"/>
      <c r="PWE44" s="166"/>
      <c r="PWF44" s="166"/>
      <c r="PWG44" s="166"/>
      <c r="PWH44" s="166"/>
      <c r="PWI44" s="166"/>
      <c r="PWJ44" s="166"/>
      <c r="PWK44" s="166"/>
      <c r="PWL44" s="166"/>
      <c r="PWM44" s="166"/>
      <c r="PWN44" s="166"/>
      <c r="PWO44" s="166"/>
      <c r="PWP44" s="166"/>
      <c r="PWQ44" s="166"/>
      <c r="PWR44" s="166"/>
      <c r="PWS44" s="166"/>
      <c r="PWT44" s="166"/>
      <c r="PWU44" s="166"/>
      <c r="PWV44" s="166"/>
      <c r="PWW44" s="166"/>
      <c r="PWX44" s="166"/>
      <c r="PWY44" s="166"/>
      <c r="PWZ44" s="166"/>
      <c r="PXA44" s="166"/>
      <c r="PXB44" s="166"/>
      <c r="PXC44" s="166"/>
      <c r="PXD44" s="166"/>
      <c r="PXE44" s="166"/>
      <c r="PXF44" s="166"/>
      <c r="PXG44" s="166"/>
      <c r="PXH44" s="166"/>
      <c r="PXI44" s="166"/>
      <c r="PXJ44" s="166"/>
      <c r="PXK44" s="166"/>
      <c r="PXL44" s="166"/>
      <c r="PXM44" s="166"/>
      <c r="PXN44" s="166"/>
      <c r="PXO44" s="166"/>
      <c r="PXP44" s="166"/>
      <c r="PXQ44" s="166"/>
      <c r="PXR44" s="166"/>
      <c r="PXS44" s="166"/>
      <c r="PXT44" s="166"/>
      <c r="PXU44" s="166"/>
      <c r="PXV44" s="166"/>
      <c r="PXW44" s="166"/>
      <c r="PXX44" s="166"/>
      <c r="PXY44" s="166"/>
      <c r="PXZ44" s="166"/>
      <c r="PYA44" s="166"/>
      <c r="PYB44" s="166"/>
      <c r="PYC44" s="166"/>
      <c r="PYD44" s="166"/>
      <c r="PYE44" s="166"/>
      <c r="PYF44" s="166"/>
      <c r="PYG44" s="166"/>
      <c r="PYH44" s="166"/>
      <c r="PYI44" s="166"/>
      <c r="PYJ44" s="166"/>
      <c r="PYK44" s="166"/>
      <c r="PYL44" s="166"/>
      <c r="PYM44" s="166"/>
      <c r="PYN44" s="166"/>
      <c r="PYO44" s="166"/>
      <c r="PYP44" s="166"/>
      <c r="PYQ44" s="166"/>
      <c r="PYR44" s="166"/>
      <c r="PYS44" s="166"/>
      <c r="PYT44" s="166"/>
      <c r="PYU44" s="166"/>
      <c r="PYV44" s="166"/>
      <c r="PYW44" s="166"/>
      <c r="PYX44" s="166"/>
      <c r="PYY44" s="166"/>
      <c r="PYZ44" s="166"/>
      <c r="PZA44" s="166"/>
      <c r="PZB44" s="166"/>
      <c r="PZC44" s="166"/>
      <c r="PZD44" s="166"/>
      <c r="PZE44" s="166"/>
      <c r="PZF44" s="166"/>
      <c r="PZG44" s="166"/>
      <c r="PZH44" s="166"/>
      <c r="PZI44" s="166"/>
      <c r="PZJ44" s="166"/>
      <c r="PZK44" s="166"/>
      <c r="PZL44" s="166"/>
      <c r="PZM44" s="166"/>
      <c r="PZN44" s="166"/>
      <c r="PZO44" s="166"/>
      <c r="PZP44" s="166"/>
      <c r="PZQ44" s="166"/>
      <c r="PZR44" s="166"/>
      <c r="PZS44" s="166"/>
      <c r="PZT44" s="166"/>
      <c r="PZU44" s="166"/>
      <c r="PZV44" s="166"/>
      <c r="PZW44" s="166"/>
      <c r="PZX44" s="166"/>
      <c r="PZY44" s="166"/>
      <c r="PZZ44" s="166"/>
      <c r="QAA44" s="166"/>
      <c r="QAB44" s="166"/>
      <c r="QAC44" s="166"/>
      <c r="QAD44" s="166"/>
      <c r="QAE44" s="166"/>
      <c r="QAF44" s="166"/>
      <c r="QAG44" s="166"/>
      <c r="QAH44" s="166"/>
      <c r="QAI44" s="166"/>
      <c r="QAJ44" s="166"/>
      <c r="QAK44" s="166"/>
      <c r="QAL44" s="166"/>
      <c r="QAM44" s="166"/>
      <c r="QAN44" s="166"/>
      <c r="QAO44" s="166"/>
      <c r="QAP44" s="166"/>
      <c r="QAQ44" s="166"/>
      <c r="QAR44" s="166"/>
      <c r="QAS44" s="166"/>
      <c r="QAT44" s="166"/>
      <c r="QAU44" s="166"/>
      <c r="QAV44" s="166"/>
      <c r="QAW44" s="166"/>
      <c r="QAX44" s="166"/>
      <c r="QAY44" s="166"/>
      <c r="QAZ44" s="166"/>
      <c r="QBA44" s="166"/>
      <c r="QBB44" s="166"/>
      <c r="QBC44" s="166"/>
      <c r="QBD44" s="166"/>
      <c r="QBE44" s="166"/>
      <c r="QBF44" s="166"/>
      <c r="QBG44" s="166"/>
      <c r="QBH44" s="166"/>
      <c r="QBI44" s="166"/>
      <c r="QBJ44" s="166"/>
      <c r="QBK44" s="166"/>
      <c r="QBL44" s="166"/>
      <c r="QBM44" s="166"/>
      <c r="QBN44" s="166"/>
      <c r="QBO44" s="166"/>
      <c r="QBP44" s="166"/>
      <c r="QBQ44" s="166"/>
      <c r="QBR44" s="166"/>
      <c r="QBS44" s="166"/>
      <c r="QBT44" s="166"/>
      <c r="QBU44" s="166"/>
      <c r="QBV44" s="166"/>
      <c r="QBW44" s="166"/>
      <c r="QBX44" s="166"/>
      <c r="QBY44" s="166"/>
      <c r="QBZ44" s="166"/>
      <c r="QCA44" s="166"/>
      <c r="QCB44" s="166"/>
      <c r="QCC44" s="166"/>
      <c r="QCD44" s="166"/>
      <c r="QCE44" s="166"/>
      <c r="QCF44" s="166"/>
      <c r="QCG44" s="166"/>
      <c r="QCH44" s="166"/>
      <c r="QCI44" s="166"/>
      <c r="QCJ44" s="166"/>
      <c r="QCK44" s="166"/>
      <c r="QCL44" s="166"/>
      <c r="QCM44" s="166"/>
      <c r="QCN44" s="166"/>
      <c r="QCO44" s="166"/>
      <c r="QCP44" s="166"/>
      <c r="QCQ44" s="166"/>
      <c r="QCR44" s="166"/>
      <c r="QCS44" s="166"/>
      <c r="QCT44" s="166"/>
      <c r="QCU44" s="166"/>
      <c r="QCV44" s="166"/>
      <c r="QCW44" s="166"/>
      <c r="QCX44" s="166"/>
      <c r="QCY44" s="166"/>
      <c r="QCZ44" s="166"/>
      <c r="QDA44" s="166"/>
      <c r="QDB44" s="166"/>
      <c r="QDC44" s="166"/>
      <c r="QDD44" s="166"/>
      <c r="QDE44" s="166"/>
      <c r="QDF44" s="166"/>
      <c r="QDG44" s="166"/>
      <c r="QDH44" s="166"/>
      <c r="QDI44" s="166"/>
      <c r="QDJ44" s="166"/>
      <c r="QDK44" s="166"/>
      <c r="QDL44" s="166"/>
      <c r="QDM44" s="166"/>
      <c r="QDN44" s="166"/>
      <c r="QDO44" s="166"/>
      <c r="QDP44" s="166"/>
      <c r="QDQ44" s="166"/>
      <c r="QDR44" s="166"/>
      <c r="QDS44" s="166"/>
      <c r="QDT44" s="166"/>
      <c r="QDU44" s="166"/>
      <c r="QDV44" s="166"/>
      <c r="QDW44" s="166"/>
      <c r="QDX44" s="166"/>
      <c r="QDY44" s="166"/>
      <c r="QDZ44" s="166"/>
      <c r="QEA44" s="166"/>
      <c r="QEB44" s="166"/>
      <c r="QEC44" s="166"/>
      <c r="QED44" s="166"/>
      <c r="QEE44" s="166"/>
      <c r="QEF44" s="166"/>
      <c r="QEG44" s="166"/>
      <c r="QEH44" s="166"/>
      <c r="QEI44" s="166"/>
      <c r="QEJ44" s="166"/>
      <c r="QEK44" s="166"/>
      <c r="QEL44" s="166"/>
      <c r="QEM44" s="166"/>
      <c r="QEN44" s="166"/>
      <c r="QEO44" s="166"/>
      <c r="QEP44" s="166"/>
      <c r="QEQ44" s="166"/>
      <c r="QER44" s="166"/>
      <c r="QES44" s="166"/>
      <c r="QET44" s="166"/>
      <c r="QEU44" s="166"/>
      <c r="QEV44" s="166"/>
      <c r="QEW44" s="166"/>
      <c r="QEX44" s="166"/>
      <c r="QEY44" s="166"/>
      <c r="QEZ44" s="166"/>
      <c r="QFA44" s="166"/>
      <c r="QFB44" s="166"/>
      <c r="QFC44" s="166"/>
      <c r="QFD44" s="166"/>
      <c r="QFE44" s="166"/>
      <c r="QFF44" s="166"/>
      <c r="QFG44" s="166"/>
      <c r="QFH44" s="166"/>
      <c r="QFI44" s="166"/>
      <c r="QFJ44" s="166"/>
      <c r="QFK44" s="166"/>
      <c r="QFL44" s="166"/>
      <c r="QFM44" s="166"/>
      <c r="QFN44" s="166"/>
      <c r="QFO44" s="166"/>
      <c r="QFP44" s="166"/>
      <c r="QFQ44" s="166"/>
      <c r="QFR44" s="166"/>
      <c r="QFS44" s="166"/>
      <c r="QFT44" s="166"/>
      <c r="QFU44" s="166"/>
      <c r="QFV44" s="166"/>
      <c r="QFW44" s="166"/>
      <c r="QFX44" s="166"/>
      <c r="QFY44" s="166"/>
      <c r="QFZ44" s="166"/>
      <c r="QGA44" s="166"/>
      <c r="QGB44" s="166"/>
      <c r="QGC44" s="166"/>
      <c r="QGD44" s="166"/>
      <c r="QGE44" s="166"/>
      <c r="QGF44" s="166"/>
      <c r="QGG44" s="166"/>
      <c r="QGH44" s="166"/>
      <c r="QGI44" s="166"/>
      <c r="QGJ44" s="166"/>
      <c r="QGK44" s="166"/>
      <c r="QGL44" s="166"/>
      <c r="QGM44" s="166"/>
      <c r="QGN44" s="166"/>
      <c r="QGO44" s="166"/>
      <c r="QGP44" s="166"/>
      <c r="QGQ44" s="166"/>
      <c r="QGR44" s="166"/>
      <c r="QGS44" s="166"/>
      <c r="QGT44" s="166"/>
      <c r="QGU44" s="166"/>
      <c r="QGV44" s="166"/>
      <c r="QGW44" s="166"/>
      <c r="QGX44" s="166"/>
      <c r="QGY44" s="166"/>
      <c r="QGZ44" s="166"/>
      <c r="QHA44" s="166"/>
      <c r="QHB44" s="166"/>
      <c r="QHC44" s="166"/>
      <c r="QHD44" s="166"/>
      <c r="QHE44" s="166"/>
      <c r="QHF44" s="166"/>
      <c r="QHG44" s="166"/>
      <c r="QHH44" s="166"/>
      <c r="QHI44" s="166"/>
      <c r="QHJ44" s="166"/>
      <c r="QHK44" s="166"/>
      <c r="QHL44" s="166"/>
      <c r="QHM44" s="166"/>
      <c r="QHN44" s="166"/>
      <c r="QHO44" s="166"/>
      <c r="QHP44" s="166"/>
      <c r="QHQ44" s="166"/>
      <c r="QHR44" s="166"/>
      <c r="QHS44" s="166"/>
      <c r="QHT44" s="166"/>
      <c r="QHU44" s="166"/>
      <c r="QHV44" s="166"/>
      <c r="QHW44" s="166"/>
      <c r="QHX44" s="166"/>
      <c r="QHY44" s="166"/>
      <c r="QHZ44" s="166"/>
      <c r="QIA44" s="166"/>
      <c r="QIB44" s="166"/>
      <c r="QIC44" s="166"/>
      <c r="QID44" s="166"/>
      <c r="QIE44" s="166"/>
      <c r="QIF44" s="166"/>
      <c r="QIG44" s="166"/>
      <c r="QIH44" s="166"/>
      <c r="QII44" s="166"/>
      <c r="QIJ44" s="166"/>
      <c r="QIK44" s="166"/>
      <c r="QIL44" s="166"/>
      <c r="QIM44" s="166"/>
      <c r="QIN44" s="166"/>
      <c r="QIO44" s="166"/>
      <c r="QIP44" s="166"/>
      <c r="QIQ44" s="166"/>
      <c r="QIR44" s="166"/>
      <c r="QIS44" s="166"/>
      <c r="QIT44" s="166"/>
      <c r="QIU44" s="166"/>
      <c r="QIV44" s="166"/>
      <c r="QIW44" s="166"/>
      <c r="QIX44" s="166"/>
      <c r="QIY44" s="166"/>
      <c r="QIZ44" s="166"/>
      <c r="QJA44" s="166"/>
      <c r="QJB44" s="166"/>
      <c r="QJC44" s="166"/>
      <c r="QJD44" s="166"/>
      <c r="QJE44" s="166"/>
      <c r="QJF44" s="166"/>
      <c r="QJG44" s="166"/>
      <c r="QJH44" s="166"/>
      <c r="QJI44" s="166"/>
      <c r="QJJ44" s="166"/>
      <c r="QJK44" s="166"/>
      <c r="QJL44" s="166"/>
      <c r="QJM44" s="166"/>
      <c r="QJN44" s="166"/>
      <c r="QJO44" s="166"/>
      <c r="QJP44" s="166"/>
      <c r="QJQ44" s="166"/>
      <c r="QJR44" s="166"/>
      <c r="QJS44" s="166"/>
      <c r="QJT44" s="166"/>
      <c r="QJU44" s="166"/>
      <c r="QJV44" s="166"/>
      <c r="QJW44" s="166"/>
      <c r="QJX44" s="166"/>
      <c r="QJY44" s="166"/>
      <c r="QJZ44" s="166"/>
      <c r="QKA44" s="166"/>
      <c r="QKB44" s="166"/>
      <c r="QKC44" s="166"/>
      <c r="QKD44" s="166"/>
      <c r="QKE44" s="166"/>
      <c r="QKF44" s="166"/>
      <c r="QKG44" s="166"/>
      <c r="QKH44" s="166"/>
      <c r="QKI44" s="166"/>
      <c r="QKJ44" s="166"/>
      <c r="QKK44" s="166"/>
      <c r="QKL44" s="166"/>
      <c r="QKM44" s="166"/>
      <c r="QKN44" s="166"/>
      <c r="QKO44" s="166"/>
      <c r="QKP44" s="166"/>
      <c r="QKQ44" s="166"/>
      <c r="QKR44" s="166"/>
      <c r="QKS44" s="166"/>
      <c r="QKT44" s="166"/>
      <c r="QKU44" s="166"/>
      <c r="QKV44" s="166"/>
      <c r="QKW44" s="166"/>
      <c r="QKX44" s="166"/>
      <c r="QKY44" s="166"/>
      <c r="QKZ44" s="166"/>
      <c r="QLA44" s="166"/>
      <c r="QLB44" s="166"/>
      <c r="QLC44" s="166"/>
      <c r="QLD44" s="166"/>
      <c r="QLE44" s="166"/>
      <c r="QLF44" s="166"/>
      <c r="QLG44" s="166"/>
      <c r="QLH44" s="166"/>
      <c r="QLI44" s="166"/>
      <c r="QLJ44" s="166"/>
      <c r="QLK44" s="166"/>
      <c r="QLL44" s="166"/>
      <c r="QLM44" s="166"/>
      <c r="QLN44" s="166"/>
      <c r="QLO44" s="166"/>
      <c r="QLP44" s="166"/>
      <c r="QLQ44" s="166"/>
      <c r="QLR44" s="166"/>
      <c r="QLS44" s="166"/>
      <c r="QLT44" s="166"/>
      <c r="QLU44" s="166"/>
      <c r="QLV44" s="166"/>
      <c r="QLW44" s="166"/>
      <c r="QLX44" s="166"/>
      <c r="QLY44" s="166"/>
      <c r="QLZ44" s="166"/>
      <c r="QMA44" s="166"/>
      <c r="QMB44" s="166"/>
      <c r="QMC44" s="166"/>
      <c r="QMD44" s="166"/>
      <c r="QME44" s="166"/>
      <c r="QMF44" s="166"/>
      <c r="QMG44" s="166"/>
      <c r="QMH44" s="166"/>
      <c r="QMI44" s="166"/>
      <c r="QMJ44" s="166"/>
      <c r="QMK44" s="166"/>
      <c r="QML44" s="166"/>
      <c r="QMM44" s="166"/>
      <c r="QMN44" s="166"/>
      <c r="QMO44" s="166"/>
      <c r="QMP44" s="166"/>
      <c r="QMQ44" s="166"/>
      <c r="QMR44" s="166"/>
      <c r="QMS44" s="166"/>
      <c r="QMT44" s="166"/>
      <c r="QMU44" s="166"/>
      <c r="QMV44" s="166"/>
      <c r="QMW44" s="166"/>
      <c r="QMX44" s="166"/>
      <c r="QMY44" s="166"/>
      <c r="QMZ44" s="166"/>
      <c r="QNA44" s="166"/>
      <c r="QNB44" s="166"/>
      <c r="QNC44" s="166"/>
      <c r="QND44" s="166"/>
      <c r="QNE44" s="166"/>
      <c r="QNF44" s="166"/>
      <c r="QNG44" s="166"/>
      <c r="QNH44" s="166"/>
      <c r="QNI44" s="166"/>
      <c r="QNJ44" s="166"/>
      <c r="QNK44" s="166"/>
      <c r="QNL44" s="166"/>
      <c r="QNM44" s="166"/>
      <c r="QNN44" s="166"/>
      <c r="QNO44" s="166"/>
      <c r="QNP44" s="166"/>
      <c r="QNQ44" s="166"/>
      <c r="QNR44" s="166"/>
      <c r="QNS44" s="166"/>
      <c r="QNT44" s="166"/>
      <c r="QNU44" s="166"/>
      <c r="QNV44" s="166"/>
      <c r="QNW44" s="166"/>
      <c r="QNX44" s="166"/>
      <c r="QNY44" s="166"/>
      <c r="QNZ44" s="166"/>
      <c r="QOA44" s="166"/>
      <c r="QOB44" s="166"/>
      <c r="QOC44" s="166"/>
      <c r="QOD44" s="166"/>
      <c r="QOE44" s="166"/>
      <c r="QOF44" s="166"/>
      <c r="QOG44" s="166"/>
      <c r="QOH44" s="166"/>
      <c r="QOI44" s="166"/>
      <c r="QOJ44" s="166"/>
      <c r="QOK44" s="166"/>
      <c r="QOL44" s="166"/>
      <c r="QOM44" s="166"/>
      <c r="QON44" s="166"/>
      <c r="QOO44" s="166"/>
      <c r="QOP44" s="166"/>
      <c r="QOQ44" s="166"/>
      <c r="QOR44" s="166"/>
      <c r="QOS44" s="166"/>
      <c r="QOT44" s="166"/>
      <c r="QOU44" s="166"/>
      <c r="QOV44" s="166"/>
      <c r="QOW44" s="166"/>
      <c r="QOX44" s="166"/>
      <c r="QOY44" s="166"/>
      <c r="QOZ44" s="166"/>
      <c r="QPA44" s="166"/>
      <c r="QPB44" s="166"/>
      <c r="QPC44" s="166"/>
      <c r="QPD44" s="166"/>
      <c r="QPE44" s="166"/>
      <c r="QPF44" s="166"/>
      <c r="QPG44" s="166"/>
      <c r="QPH44" s="166"/>
      <c r="QPI44" s="166"/>
      <c r="QPJ44" s="166"/>
      <c r="QPK44" s="166"/>
      <c r="QPL44" s="166"/>
      <c r="QPM44" s="166"/>
      <c r="QPN44" s="166"/>
      <c r="QPO44" s="166"/>
      <c r="QPP44" s="166"/>
      <c r="QPQ44" s="166"/>
      <c r="QPR44" s="166"/>
      <c r="QPS44" s="166"/>
      <c r="QPT44" s="166"/>
      <c r="QPU44" s="166"/>
      <c r="QPV44" s="166"/>
      <c r="QPW44" s="166"/>
      <c r="QPX44" s="166"/>
      <c r="QPY44" s="166"/>
      <c r="QPZ44" s="166"/>
      <c r="QQA44" s="166"/>
      <c r="QQB44" s="166"/>
      <c r="QQC44" s="166"/>
      <c r="QQD44" s="166"/>
      <c r="QQE44" s="166"/>
      <c r="QQF44" s="166"/>
      <c r="QQG44" s="166"/>
      <c r="QQH44" s="166"/>
      <c r="QQI44" s="166"/>
      <c r="QQJ44" s="166"/>
      <c r="QQK44" s="166"/>
      <c r="QQL44" s="166"/>
      <c r="QQM44" s="166"/>
      <c r="QQN44" s="166"/>
      <c r="QQO44" s="166"/>
      <c r="QQP44" s="166"/>
      <c r="QQQ44" s="166"/>
      <c r="QQR44" s="166"/>
      <c r="QQS44" s="166"/>
      <c r="QQT44" s="166"/>
      <c r="QQU44" s="166"/>
      <c r="QQV44" s="166"/>
      <c r="QQW44" s="166"/>
      <c r="QQX44" s="166"/>
      <c r="QQY44" s="166"/>
      <c r="QQZ44" s="166"/>
      <c r="QRA44" s="166"/>
      <c r="QRB44" s="166"/>
      <c r="QRC44" s="166"/>
      <c r="QRD44" s="166"/>
      <c r="QRE44" s="166"/>
      <c r="QRF44" s="166"/>
      <c r="QRG44" s="166"/>
      <c r="QRH44" s="166"/>
      <c r="QRI44" s="166"/>
      <c r="QRJ44" s="166"/>
      <c r="QRK44" s="166"/>
      <c r="QRL44" s="166"/>
      <c r="QRM44" s="166"/>
      <c r="QRN44" s="166"/>
      <c r="QRO44" s="166"/>
      <c r="QRP44" s="166"/>
      <c r="QRQ44" s="166"/>
      <c r="QRR44" s="166"/>
      <c r="QRS44" s="166"/>
      <c r="QRT44" s="166"/>
      <c r="QRU44" s="166"/>
      <c r="QRV44" s="166"/>
      <c r="QRW44" s="166"/>
      <c r="QRX44" s="166"/>
      <c r="QRY44" s="166"/>
      <c r="QRZ44" s="166"/>
      <c r="QSA44" s="166"/>
      <c r="QSB44" s="166"/>
      <c r="QSC44" s="166"/>
      <c r="QSD44" s="166"/>
      <c r="QSE44" s="166"/>
      <c r="QSF44" s="166"/>
      <c r="QSG44" s="166"/>
      <c r="QSH44" s="166"/>
      <c r="QSI44" s="166"/>
      <c r="QSJ44" s="166"/>
      <c r="QSK44" s="166"/>
      <c r="QSL44" s="166"/>
      <c r="QSM44" s="166"/>
      <c r="QSN44" s="166"/>
      <c r="QSO44" s="166"/>
      <c r="QSP44" s="166"/>
      <c r="QSQ44" s="166"/>
      <c r="QSR44" s="166"/>
      <c r="QSS44" s="166"/>
      <c r="QST44" s="166"/>
      <c r="QSU44" s="166"/>
      <c r="QSV44" s="166"/>
      <c r="QSW44" s="166"/>
      <c r="QSX44" s="166"/>
      <c r="QSY44" s="166"/>
      <c r="QSZ44" s="166"/>
      <c r="QTA44" s="166"/>
      <c r="QTB44" s="166"/>
      <c r="QTC44" s="166"/>
      <c r="QTD44" s="166"/>
      <c r="QTE44" s="166"/>
      <c r="QTF44" s="166"/>
      <c r="QTG44" s="166"/>
      <c r="QTH44" s="166"/>
      <c r="QTI44" s="166"/>
      <c r="QTJ44" s="166"/>
      <c r="QTK44" s="166"/>
      <c r="QTL44" s="166"/>
      <c r="QTM44" s="166"/>
      <c r="QTN44" s="166"/>
      <c r="QTO44" s="166"/>
      <c r="QTP44" s="166"/>
      <c r="QTQ44" s="166"/>
      <c r="QTR44" s="166"/>
      <c r="QTS44" s="166"/>
      <c r="QTT44" s="166"/>
      <c r="QTU44" s="166"/>
      <c r="QTV44" s="166"/>
      <c r="QTW44" s="166"/>
      <c r="QTX44" s="166"/>
      <c r="QTY44" s="166"/>
      <c r="QTZ44" s="166"/>
      <c r="QUA44" s="166"/>
      <c r="QUB44" s="166"/>
      <c r="QUC44" s="166"/>
      <c r="QUD44" s="166"/>
      <c r="QUE44" s="166"/>
      <c r="QUF44" s="166"/>
      <c r="QUG44" s="166"/>
      <c r="QUH44" s="166"/>
      <c r="QUI44" s="166"/>
      <c r="QUJ44" s="166"/>
      <c r="QUK44" s="166"/>
      <c r="QUL44" s="166"/>
      <c r="QUM44" s="166"/>
      <c r="QUN44" s="166"/>
      <c r="QUO44" s="166"/>
      <c r="QUP44" s="166"/>
      <c r="QUQ44" s="166"/>
      <c r="QUR44" s="166"/>
      <c r="QUS44" s="166"/>
      <c r="QUT44" s="166"/>
      <c r="QUU44" s="166"/>
      <c r="QUV44" s="166"/>
      <c r="QUW44" s="166"/>
      <c r="QUX44" s="166"/>
      <c r="QUY44" s="166"/>
      <c r="QUZ44" s="166"/>
      <c r="QVA44" s="166"/>
      <c r="QVB44" s="166"/>
      <c r="QVC44" s="166"/>
      <c r="QVD44" s="166"/>
      <c r="QVE44" s="166"/>
      <c r="QVF44" s="166"/>
      <c r="QVG44" s="166"/>
      <c r="QVH44" s="166"/>
      <c r="QVI44" s="166"/>
      <c r="QVJ44" s="166"/>
      <c r="QVK44" s="166"/>
      <c r="QVL44" s="166"/>
      <c r="QVM44" s="166"/>
      <c r="QVN44" s="166"/>
      <c r="QVO44" s="166"/>
      <c r="QVP44" s="166"/>
      <c r="QVQ44" s="166"/>
      <c r="QVR44" s="166"/>
      <c r="QVS44" s="166"/>
      <c r="QVT44" s="166"/>
      <c r="QVU44" s="166"/>
      <c r="QVV44" s="166"/>
      <c r="QVW44" s="166"/>
      <c r="QVX44" s="166"/>
      <c r="QVY44" s="166"/>
      <c r="QVZ44" s="166"/>
      <c r="QWA44" s="166"/>
      <c r="QWB44" s="166"/>
      <c r="QWC44" s="166"/>
      <c r="QWD44" s="166"/>
      <c r="QWE44" s="166"/>
      <c r="QWF44" s="166"/>
      <c r="QWG44" s="166"/>
      <c r="QWH44" s="166"/>
      <c r="QWI44" s="166"/>
      <c r="QWJ44" s="166"/>
      <c r="QWK44" s="166"/>
      <c r="QWL44" s="166"/>
      <c r="QWM44" s="166"/>
      <c r="QWN44" s="166"/>
      <c r="QWO44" s="166"/>
      <c r="QWP44" s="166"/>
      <c r="QWQ44" s="166"/>
      <c r="QWR44" s="166"/>
      <c r="QWS44" s="166"/>
      <c r="QWT44" s="166"/>
      <c r="QWU44" s="166"/>
      <c r="QWV44" s="166"/>
      <c r="QWW44" s="166"/>
      <c r="QWX44" s="166"/>
      <c r="QWY44" s="166"/>
      <c r="QWZ44" s="166"/>
      <c r="QXA44" s="166"/>
      <c r="QXB44" s="166"/>
      <c r="QXC44" s="166"/>
      <c r="QXD44" s="166"/>
      <c r="QXE44" s="166"/>
      <c r="QXF44" s="166"/>
      <c r="QXG44" s="166"/>
      <c r="QXH44" s="166"/>
      <c r="QXI44" s="166"/>
      <c r="QXJ44" s="166"/>
      <c r="QXK44" s="166"/>
      <c r="QXL44" s="166"/>
      <c r="QXM44" s="166"/>
      <c r="QXN44" s="166"/>
      <c r="QXO44" s="166"/>
      <c r="QXP44" s="166"/>
      <c r="QXQ44" s="166"/>
      <c r="QXR44" s="166"/>
      <c r="QXS44" s="166"/>
      <c r="QXT44" s="166"/>
      <c r="QXU44" s="166"/>
      <c r="QXV44" s="166"/>
      <c r="QXW44" s="166"/>
      <c r="QXX44" s="166"/>
      <c r="QXY44" s="166"/>
      <c r="QXZ44" s="166"/>
      <c r="QYA44" s="166"/>
      <c r="QYB44" s="166"/>
      <c r="QYC44" s="166"/>
      <c r="QYD44" s="166"/>
      <c r="QYE44" s="166"/>
      <c r="QYF44" s="166"/>
      <c r="QYG44" s="166"/>
      <c r="QYH44" s="166"/>
      <c r="QYI44" s="166"/>
      <c r="QYJ44" s="166"/>
      <c r="QYK44" s="166"/>
      <c r="QYL44" s="166"/>
      <c r="QYM44" s="166"/>
      <c r="QYN44" s="166"/>
      <c r="QYO44" s="166"/>
      <c r="QYP44" s="166"/>
      <c r="QYQ44" s="166"/>
      <c r="QYR44" s="166"/>
      <c r="QYS44" s="166"/>
      <c r="QYT44" s="166"/>
      <c r="QYU44" s="166"/>
      <c r="QYV44" s="166"/>
      <c r="QYW44" s="166"/>
      <c r="QYX44" s="166"/>
      <c r="QYY44" s="166"/>
      <c r="QYZ44" s="166"/>
      <c r="QZA44" s="166"/>
      <c r="QZB44" s="166"/>
      <c r="QZC44" s="166"/>
      <c r="QZD44" s="166"/>
      <c r="QZE44" s="166"/>
      <c r="QZF44" s="166"/>
      <c r="QZG44" s="166"/>
      <c r="QZH44" s="166"/>
      <c r="QZI44" s="166"/>
      <c r="QZJ44" s="166"/>
      <c r="QZK44" s="166"/>
      <c r="QZL44" s="166"/>
      <c r="QZM44" s="166"/>
      <c r="QZN44" s="166"/>
      <c r="QZO44" s="166"/>
      <c r="QZP44" s="166"/>
      <c r="QZQ44" s="166"/>
      <c r="QZR44" s="166"/>
      <c r="QZS44" s="166"/>
      <c r="QZT44" s="166"/>
      <c r="QZU44" s="166"/>
      <c r="QZV44" s="166"/>
      <c r="QZW44" s="166"/>
      <c r="QZX44" s="166"/>
      <c r="QZY44" s="166"/>
      <c r="QZZ44" s="166"/>
      <c r="RAA44" s="166"/>
      <c r="RAB44" s="166"/>
      <c r="RAC44" s="166"/>
      <c r="RAD44" s="166"/>
      <c r="RAE44" s="166"/>
      <c r="RAF44" s="166"/>
      <c r="RAG44" s="166"/>
      <c r="RAH44" s="166"/>
      <c r="RAI44" s="166"/>
      <c r="RAJ44" s="166"/>
      <c r="RAK44" s="166"/>
      <c r="RAL44" s="166"/>
      <c r="RAM44" s="166"/>
      <c r="RAN44" s="166"/>
      <c r="RAO44" s="166"/>
      <c r="RAP44" s="166"/>
      <c r="RAQ44" s="166"/>
      <c r="RAR44" s="166"/>
      <c r="RAS44" s="166"/>
      <c r="RAT44" s="166"/>
      <c r="RAU44" s="166"/>
      <c r="RAV44" s="166"/>
      <c r="RAW44" s="166"/>
      <c r="RAX44" s="166"/>
      <c r="RAY44" s="166"/>
      <c r="RAZ44" s="166"/>
      <c r="RBA44" s="166"/>
      <c r="RBB44" s="166"/>
      <c r="RBC44" s="166"/>
      <c r="RBD44" s="166"/>
      <c r="RBE44" s="166"/>
      <c r="RBF44" s="166"/>
      <c r="RBG44" s="166"/>
      <c r="RBH44" s="166"/>
      <c r="RBI44" s="166"/>
      <c r="RBJ44" s="166"/>
      <c r="RBK44" s="166"/>
      <c r="RBL44" s="166"/>
      <c r="RBM44" s="166"/>
      <c r="RBN44" s="166"/>
      <c r="RBO44" s="166"/>
      <c r="RBP44" s="166"/>
      <c r="RBQ44" s="166"/>
      <c r="RBR44" s="166"/>
      <c r="RBS44" s="166"/>
      <c r="RBT44" s="166"/>
      <c r="RBU44" s="166"/>
      <c r="RBV44" s="166"/>
      <c r="RBW44" s="166"/>
      <c r="RBX44" s="166"/>
      <c r="RBY44" s="166"/>
      <c r="RBZ44" s="166"/>
      <c r="RCA44" s="166"/>
      <c r="RCB44" s="166"/>
      <c r="RCC44" s="166"/>
      <c r="RCD44" s="166"/>
      <c r="RCE44" s="166"/>
      <c r="RCF44" s="166"/>
      <c r="RCG44" s="166"/>
      <c r="RCH44" s="166"/>
      <c r="RCI44" s="166"/>
      <c r="RCJ44" s="166"/>
      <c r="RCK44" s="166"/>
      <c r="RCL44" s="166"/>
      <c r="RCM44" s="166"/>
      <c r="RCN44" s="166"/>
      <c r="RCO44" s="166"/>
      <c r="RCP44" s="166"/>
      <c r="RCQ44" s="166"/>
      <c r="RCR44" s="166"/>
      <c r="RCS44" s="166"/>
      <c r="RCT44" s="166"/>
      <c r="RCU44" s="166"/>
      <c r="RCV44" s="166"/>
      <c r="RCW44" s="166"/>
      <c r="RCX44" s="166"/>
      <c r="RCY44" s="166"/>
      <c r="RCZ44" s="166"/>
      <c r="RDA44" s="166"/>
      <c r="RDB44" s="166"/>
      <c r="RDC44" s="166"/>
      <c r="RDD44" s="166"/>
      <c r="RDE44" s="166"/>
      <c r="RDF44" s="166"/>
      <c r="RDG44" s="166"/>
      <c r="RDH44" s="166"/>
      <c r="RDI44" s="166"/>
      <c r="RDJ44" s="166"/>
      <c r="RDK44" s="166"/>
      <c r="RDL44" s="166"/>
      <c r="RDM44" s="166"/>
      <c r="RDN44" s="166"/>
      <c r="RDO44" s="166"/>
      <c r="RDP44" s="166"/>
      <c r="RDQ44" s="166"/>
      <c r="RDR44" s="166"/>
      <c r="RDS44" s="166"/>
      <c r="RDT44" s="166"/>
      <c r="RDU44" s="166"/>
      <c r="RDV44" s="166"/>
      <c r="RDW44" s="166"/>
      <c r="RDX44" s="166"/>
      <c r="RDY44" s="166"/>
      <c r="RDZ44" s="166"/>
      <c r="REA44" s="166"/>
      <c r="REB44" s="166"/>
      <c r="REC44" s="166"/>
      <c r="RED44" s="166"/>
      <c r="REE44" s="166"/>
      <c r="REF44" s="166"/>
      <c r="REG44" s="166"/>
      <c r="REH44" s="166"/>
      <c r="REI44" s="166"/>
      <c r="REJ44" s="166"/>
      <c r="REK44" s="166"/>
      <c r="REL44" s="166"/>
      <c r="REM44" s="166"/>
      <c r="REN44" s="166"/>
      <c r="REO44" s="166"/>
      <c r="REP44" s="166"/>
      <c r="REQ44" s="166"/>
      <c r="RER44" s="166"/>
      <c r="RES44" s="166"/>
      <c r="RET44" s="166"/>
      <c r="REU44" s="166"/>
      <c r="REV44" s="166"/>
      <c r="REW44" s="166"/>
      <c r="REX44" s="166"/>
      <c r="REY44" s="166"/>
      <c r="REZ44" s="166"/>
      <c r="RFA44" s="166"/>
      <c r="RFB44" s="166"/>
      <c r="RFC44" s="166"/>
      <c r="RFD44" s="166"/>
      <c r="RFE44" s="166"/>
      <c r="RFF44" s="166"/>
      <c r="RFG44" s="166"/>
      <c r="RFH44" s="166"/>
      <c r="RFI44" s="166"/>
      <c r="RFJ44" s="166"/>
      <c r="RFK44" s="166"/>
      <c r="RFL44" s="166"/>
      <c r="RFM44" s="166"/>
      <c r="RFN44" s="166"/>
      <c r="RFO44" s="166"/>
      <c r="RFP44" s="166"/>
      <c r="RFQ44" s="166"/>
      <c r="RFR44" s="166"/>
      <c r="RFS44" s="166"/>
      <c r="RFT44" s="166"/>
      <c r="RFU44" s="166"/>
      <c r="RFV44" s="166"/>
      <c r="RFW44" s="166"/>
      <c r="RFX44" s="166"/>
      <c r="RFY44" s="166"/>
      <c r="RFZ44" s="166"/>
      <c r="RGA44" s="166"/>
      <c r="RGB44" s="166"/>
      <c r="RGC44" s="166"/>
      <c r="RGD44" s="166"/>
      <c r="RGE44" s="166"/>
      <c r="RGF44" s="166"/>
      <c r="RGG44" s="166"/>
      <c r="RGH44" s="166"/>
      <c r="RGI44" s="166"/>
      <c r="RGJ44" s="166"/>
      <c r="RGK44" s="166"/>
      <c r="RGL44" s="166"/>
      <c r="RGM44" s="166"/>
      <c r="RGN44" s="166"/>
      <c r="RGO44" s="166"/>
      <c r="RGP44" s="166"/>
      <c r="RGQ44" s="166"/>
      <c r="RGR44" s="166"/>
      <c r="RGS44" s="166"/>
      <c r="RGT44" s="166"/>
      <c r="RGU44" s="166"/>
      <c r="RGV44" s="166"/>
      <c r="RGW44" s="166"/>
      <c r="RGX44" s="166"/>
      <c r="RGY44" s="166"/>
      <c r="RGZ44" s="166"/>
      <c r="RHA44" s="166"/>
      <c r="RHB44" s="166"/>
      <c r="RHC44" s="166"/>
      <c r="RHD44" s="166"/>
      <c r="RHE44" s="166"/>
      <c r="RHF44" s="166"/>
      <c r="RHG44" s="166"/>
      <c r="RHH44" s="166"/>
      <c r="RHI44" s="166"/>
      <c r="RHJ44" s="166"/>
      <c r="RHK44" s="166"/>
      <c r="RHL44" s="166"/>
      <c r="RHM44" s="166"/>
      <c r="RHN44" s="166"/>
      <c r="RHO44" s="166"/>
      <c r="RHP44" s="166"/>
      <c r="RHQ44" s="166"/>
      <c r="RHR44" s="166"/>
      <c r="RHS44" s="166"/>
      <c r="RHT44" s="166"/>
      <c r="RHU44" s="166"/>
      <c r="RHV44" s="166"/>
      <c r="RHW44" s="166"/>
      <c r="RHX44" s="166"/>
      <c r="RHY44" s="166"/>
      <c r="RHZ44" s="166"/>
      <c r="RIA44" s="166"/>
      <c r="RIB44" s="166"/>
      <c r="RIC44" s="166"/>
      <c r="RID44" s="166"/>
      <c r="RIE44" s="166"/>
      <c r="RIF44" s="166"/>
      <c r="RIG44" s="166"/>
      <c r="RIH44" s="166"/>
      <c r="RII44" s="166"/>
      <c r="RIJ44" s="166"/>
      <c r="RIK44" s="166"/>
      <c r="RIL44" s="166"/>
      <c r="RIM44" s="166"/>
      <c r="RIN44" s="166"/>
      <c r="RIO44" s="166"/>
      <c r="RIP44" s="166"/>
      <c r="RIQ44" s="166"/>
      <c r="RIR44" s="166"/>
      <c r="RIS44" s="166"/>
      <c r="RIT44" s="166"/>
      <c r="RIU44" s="166"/>
      <c r="RIV44" s="166"/>
      <c r="RIW44" s="166"/>
      <c r="RIX44" s="166"/>
      <c r="RIY44" s="166"/>
      <c r="RIZ44" s="166"/>
      <c r="RJA44" s="166"/>
      <c r="RJB44" s="166"/>
      <c r="RJC44" s="166"/>
      <c r="RJD44" s="166"/>
      <c r="RJE44" s="166"/>
      <c r="RJF44" s="166"/>
      <c r="RJG44" s="166"/>
      <c r="RJH44" s="166"/>
      <c r="RJI44" s="166"/>
      <c r="RJJ44" s="166"/>
      <c r="RJK44" s="166"/>
      <c r="RJL44" s="166"/>
      <c r="RJM44" s="166"/>
      <c r="RJN44" s="166"/>
      <c r="RJO44" s="166"/>
      <c r="RJP44" s="166"/>
      <c r="RJQ44" s="166"/>
      <c r="RJR44" s="166"/>
      <c r="RJS44" s="166"/>
      <c r="RJT44" s="166"/>
      <c r="RJU44" s="166"/>
      <c r="RJV44" s="166"/>
      <c r="RJW44" s="166"/>
      <c r="RJX44" s="166"/>
      <c r="RJY44" s="166"/>
      <c r="RJZ44" s="166"/>
      <c r="RKA44" s="166"/>
      <c r="RKB44" s="166"/>
      <c r="RKC44" s="166"/>
      <c r="RKD44" s="166"/>
      <c r="RKE44" s="166"/>
      <c r="RKF44" s="166"/>
      <c r="RKG44" s="166"/>
      <c r="RKH44" s="166"/>
      <c r="RKI44" s="166"/>
      <c r="RKJ44" s="166"/>
      <c r="RKK44" s="166"/>
      <c r="RKL44" s="166"/>
      <c r="RKM44" s="166"/>
      <c r="RKN44" s="166"/>
      <c r="RKO44" s="166"/>
      <c r="RKP44" s="166"/>
      <c r="RKQ44" s="166"/>
      <c r="RKR44" s="166"/>
      <c r="RKS44" s="166"/>
      <c r="RKT44" s="166"/>
      <c r="RKU44" s="166"/>
      <c r="RKV44" s="166"/>
      <c r="RKW44" s="166"/>
      <c r="RKX44" s="166"/>
      <c r="RKY44" s="166"/>
      <c r="RKZ44" s="166"/>
      <c r="RLA44" s="166"/>
      <c r="RLB44" s="166"/>
      <c r="RLC44" s="166"/>
      <c r="RLD44" s="166"/>
      <c r="RLE44" s="166"/>
      <c r="RLF44" s="166"/>
      <c r="RLG44" s="166"/>
      <c r="RLH44" s="166"/>
      <c r="RLI44" s="166"/>
      <c r="RLJ44" s="166"/>
      <c r="RLK44" s="166"/>
      <c r="RLL44" s="166"/>
      <c r="RLM44" s="166"/>
      <c r="RLN44" s="166"/>
      <c r="RLO44" s="166"/>
      <c r="RLP44" s="166"/>
      <c r="RLQ44" s="166"/>
      <c r="RLR44" s="166"/>
      <c r="RLS44" s="166"/>
      <c r="RLT44" s="166"/>
      <c r="RLU44" s="166"/>
      <c r="RLV44" s="166"/>
      <c r="RLW44" s="166"/>
      <c r="RLX44" s="166"/>
      <c r="RLY44" s="166"/>
      <c r="RLZ44" s="166"/>
      <c r="RMA44" s="166"/>
      <c r="RMB44" s="166"/>
      <c r="RMC44" s="166"/>
      <c r="RMD44" s="166"/>
      <c r="RME44" s="166"/>
      <c r="RMF44" s="166"/>
      <c r="RMG44" s="166"/>
      <c r="RMH44" s="166"/>
      <c r="RMI44" s="166"/>
      <c r="RMJ44" s="166"/>
      <c r="RMK44" s="166"/>
      <c r="RML44" s="166"/>
      <c r="RMM44" s="166"/>
      <c r="RMN44" s="166"/>
      <c r="RMO44" s="166"/>
      <c r="RMP44" s="166"/>
      <c r="RMQ44" s="166"/>
      <c r="RMR44" s="166"/>
      <c r="RMS44" s="166"/>
      <c r="RMT44" s="166"/>
      <c r="RMU44" s="166"/>
      <c r="RMV44" s="166"/>
      <c r="RMW44" s="166"/>
      <c r="RMX44" s="166"/>
      <c r="RMY44" s="166"/>
      <c r="RMZ44" s="166"/>
      <c r="RNA44" s="166"/>
      <c r="RNB44" s="166"/>
      <c r="RNC44" s="166"/>
      <c r="RND44" s="166"/>
      <c r="RNE44" s="166"/>
      <c r="RNF44" s="166"/>
      <c r="RNG44" s="166"/>
      <c r="RNH44" s="166"/>
      <c r="RNI44" s="166"/>
      <c r="RNJ44" s="166"/>
      <c r="RNK44" s="166"/>
      <c r="RNL44" s="166"/>
      <c r="RNM44" s="166"/>
      <c r="RNN44" s="166"/>
      <c r="RNO44" s="166"/>
      <c r="RNP44" s="166"/>
      <c r="RNQ44" s="166"/>
      <c r="RNR44" s="166"/>
      <c r="RNS44" s="166"/>
      <c r="RNT44" s="166"/>
      <c r="RNU44" s="166"/>
      <c r="RNV44" s="166"/>
      <c r="RNW44" s="166"/>
      <c r="RNX44" s="166"/>
      <c r="RNY44" s="166"/>
      <c r="RNZ44" s="166"/>
      <c r="ROA44" s="166"/>
      <c r="ROB44" s="166"/>
      <c r="ROC44" s="166"/>
      <c r="ROD44" s="166"/>
      <c r="ROE44" s="166"/>
      <c r="ROF44" s="166"/>
      <c r="ROG44" s="166"/>
      <c r="ROH44" s="166"/>
      <c r="ROI44" s="166"/>
      <c r="ROJ44" s="166"/>
      <c r="ROK44" s="166"/>
      <c r="ROL44" s="166"/>
      <c r="ROM44" s="166"/>
      <c r="RON44" s="166"/>
      <c r="ROO44" s="166"/>
      <c r="ROP44" s="166"/>
      <c r="ROQ44" s="166"/>
      <c r="ROR44" s="166"/>
      <c r="ROS44" s="166"/>
      <c r="ROT44" s="166"/>
      <c r="ROU44" s="166"/>
      <c r="ROV44" s="166"/>
      <c r="ROW44" s="166"/>
      <c r="ROX44" s="166"/>
      <c r="ROY44" s="166"/>
      <c r="ROZ44" s="166"/>
      <c r="RPA44" s="166"/>
      <c r="RPB44" s="166"/>
      <c r="RPC44" s="166"/>
      <c r="RPD44" s="166"/>
      <c r="RPE44" s="166"/>
      <c r="RPF44" s="166"/>
      <c r="RPG44" s="166"/>
      <c r="RPH44" s="166"/>
      <c r="RPI44" s="166"/>
      <c r="RPJ44" s="166"/>
      <c r="RPK44" s="166"/>
      <c r="RPL44" s="166"/>
      <c r="RPM44" s="166"/>
      <c r="RPN44" s="166"/>
      <c r="RPO44" s="166"/>
      <c r="RPP44" s="166"/>
      <c r="RPQ44" s="166"/>
      <c r="RPR44" s="166"/>
      <c r="RPS44" s="166"/>
      <c r="RPT44" s="166"/>
      <c r="RPU44" s="166"/>
      <c r="RPV44" s="166"/>
      <c r="RPW44" s="166"/>
      <c r="RPX44" s="166"/>
      <c r="RPY44" s="166"/>
      <c r="RPZ44" s="166"/>
      <c r="RQA44" s="166"/>
      <c r="RQB44" s="166"/>
      <c r="RQC44" s="166"/>
      <c r="RQD44" s="166"/>
      <c r="RQE44" s="166"/>
      <c r="RQF44" s="166"/>
      <c r="RQG44" s="166"/>
      <c r="RQH44" s="166"/>
      <c r="RQI44" s="166"/>
      <c r="RQJ44" s="166"/>
      <c r="RQK44" s="166"/>
      <c r="RQL44" s="166"/>
      <c r="RQM44" s="166"/>
      <c r="RQN44" s="166"/>
      <c r="RQO44" s="166"/>
      <c r="RQP44" s="166"/>
      <c r="RQQ44" s="166"/>
      <c r="RQR44" s="166"/>
      <c r="RQS44" s="166"/>
      <c r="RQT44" s="166"/>
      <c r="RQU44" s="166"/>
      <c r="RQV44" s="166"/>
      <c r="RQW44" s="166"/>
      <c r="RQX44" s="166"/>
      <c r="RQY44" s="166"/>
      <c r="RQZ44" s="166"/>
      <c r="RRA44" s="166"/>
      <c r="RRB44" s="166"/>
      <c r="RRC44" s="166"/>
      <c r="RRD44" s="166"/>
      <c r="RRE44" s="166"/>
      <c r="RRF44" s="166"/>
      <c r="RRG44" s="166"/>
      <c r="RRH44" s="166"/>
      <c r="RRI44" s="166"/>
      <c r="RRJ44" s="166"/>
      <c r="RRK44" s="166"/>
      <c r="RRL44" s="166"/>
      <c r="RRM44" s="166"/>
      <c r="RRN44" s="166"/>
      <c r="RRO44" s="166"/>
      <c r="RRP44" s="166"/>
      <c r="RRQ44" s="166"/>
      <c r="RRR44" s="166"/>
      <c r="RRS44" s="166"/>
      <c r="RRT44" s="166"/>
      <c r="RRU44" s="166"/>
      <c r="RRV44" s="166"/>
      <c r="RRW44" s="166"/>
      <c r="RRX44" s="166"/>
      <c r="RRY44" s="166"/>
      <c r="RRZ44" s="166"/>
      <c r="RSA44" s="166"/>
      <c r="RSB44" s="166"/>
      <c r="RSC44" s="166"/>
      <c r="RSD44" s="166"/>
      <c r="RSE44" s="166"/>
      <c r="RSF44" s="166"/>
      <c r="RSG44" s="166"/>
      <c r="RSH44" s="166"/>
      <c r="RSI44" s="166"/>
      <c r="RSJ44" s="166"/>
      <c r="RSK44" s="166"/>
      <c r="RSL44" s="166"/>
      <c r="RSM44" s="166"/>
      <c r="RSN44" s="166"/>
      <c r="RSO44" s="166"/>
      <c r="RSP44" s="166"/>
      <c r="RSQ44" s="166"/>
      <c r="RSR44" s="166"/>
      <c r="RSS44" s="166"/>
      <c r="RST44" s="166"/>
      <c r="RSU44" s="166"/>
      <c r="RSV44" s="166"/>
      <c r="RSW44" s="166"/>
      <c r="RSX44" s="166"/>
      <c r="RSY44" s="166"/>
      <c r="RSZ44" s="166"/>
      <c r="RTA44" s="166"/>
      <c r="RTB44" s="166"/>
      <c r="RTC44" s="166"/>
      <c r="RTD44" s="166"/>
      <c r="RTE44" s="166"/>
      <c r="RTF44" s="166"/>
      <c r="RTG44" s="166"/>
      <c r="RTH44" s="166"/>
      <c r="RTI44" s="166"/>
      <c r="RTJ44" s="166"/>
      <c r="RTK44" s="166"/>
      <c r="RTL44" s="166"/>
      <c r="RTM44" s="166"/>
      <c r="RTN44" s="166"/>
      <c r="RTO44" s="166"/>
      <c r="RTP44" s="166"/>
      <c r="RTQ44" s="166"/>
      <c r="RTR44" s="166"/>
      <c r="RTS44" s="166"/>
      <c r="RTT44" s="166"/>
      <c r="RTU44" s="166"/>
      <c r="RTV44" s="166"/>
      <c r="RTW44" s="166"/>
      <c r="RTX44" s="166"/>
      <c r="RTY44" s="166"/>
      <c r="RTZ44" s="166"/>
      <c r="RUA44" s="166"/>
      <c r="RUB44" s="166"/>
      <c r="RUC44" s="166"/>
      <c r="RUD44" s="166"/>
      <c r="RUE44" s="166"/>
      <c r="RUF44" s="166"/>
      <c r="RUG44" s="166"/>
      <c r="RUH44" s="166"/>
      <c r="RUI44" s="166"/>
      <c r="RUJ44" s="166"/>
      <c r="RUK44" s="166"/>
      <c r="RUL44" s="166"/>
      <c r="RUM44" s="166"/>
      <c r="RUN44" s="166"/>
      <c r="RUO44" s="166"/>
      <c r="RUP44" s="166"/>
      <c r="RUQ44" s="166"/>
      <c r="RUR44" s="166"/>
      <c r="RUS44" s="166"/>
      <c r="RUT44" s="166"/>
      <c r="RUU44" s="166"/>
      <c r="RUV44" s="166"/>
      <c r="RUW44" s="166"/>
      <c r="RUX44" s="166"/>
      <c r="RUY44" s="166"/>
      <c r="RUZ44" s="166"/>
      <c r="RVA44" s="166"/>
      <c r="RVB44" s="166"/>
      <c r="RVC44" s="166"/>
      <c r="RVD44" s="166"/>
      <c r="RVE44" s="166"/>
      <c r="RVF44" s="166"/>
      <c r="RVG44" s="166"/>
      <c r="RVH44" s="166"/>
      <c r="RVI44" s="166"/>
      <c r="RVJ44" s="166"/>
      <c r="RVK44" s="166"/>
      <c r="RVL44" s="166"/>
      <c r="RVM44" s="166"/>
      <c r="RVN44" s="166"/>
      <c r="RVO44" s="166"/>
      <c r="RVP44" s="166"/>
      <c r="RVQ44" s="166"/>
      <c r="RVR44" s="166"/>
      <c r="RVS44" s="166"/>
      <c r="RVT44" s="166"/>
      <c r="RVU44" s="166"/>
      <c r="RVV44" s="166"/>
      <c r="RVW44" s="166"/>
      <c r="RVX44" s="166"/>
      <c r="RVY44" s="166"/>
      <c r="RVZ44" s="166"/>
      <c r="RWA44" s="166"/>
      <c r="RWB44" s="166"/>
      <c r="RWC44" s="166"/>
      <c r="RWD44" s="166"/>
      <c r="RWE44" s="166"/>
      <c r="RWF44" s="166"/>
      <c r="RWG44" s="166"/>
      <c r="RWH44" s="166"/>
      <c r="RWI44" s="166"/>
      <c r="RWJ44" s="166"/>
      <c r="RWK44" s="166"/>
      <c r="RWL44" s="166"/>
      <c r="RWM44" s="166"/>
      <c r="RWN44" s="166"/>
      <c r="RWO44" s="166"/>
      <c r="RWP44" s="166"/>
      <c r="RWQ44" s="166"/>
      <c r="RWR44" s="166"/>
      <c r="RWS44" s="166"/>
      <c r="RWT44" s="166"/>
      <c r="RWU44" s="166"/>
      <c r="RWV44" s="166"/>
      <c r="RWW44" s="166"/>
      <c r="RWX44" s="166"/>
      <c r="RWY44" s="166"/>
      <c r="RWZ44" s="166"/>
      <c r="RXA44" s="166"/>
      <c r="RXB44" s="166"/>
      <c r="RXC44" s="166"/>
      <c r="RXD44" s="166"/>
      <c r="RXE44" s="166"/>
      <c r="RXF44" s="166"/>
      <c r="RXG44" s="166"/>
      <c r="RXH44" s="166"/>
      <c r="RXI44" s="166"/>
      <c r="RXJ44" s="166"/>
      <c r="RXK44" s="166"/>
      <c r="RXL44" s="166"/>
      <c r="RXM44" s="166"/>
      <c r="RXN44" s="166"/>
      <c r="RXO44" s="166"/>
      <c r="RXP44" s="166"/>
      <c r="RXQ44" s="166"/>
      <c r="RXR44" s="166"/>
      <c r="RXS44" s="166"/>
      <c r="RXT44" s="166"/>
      <c r="RXU44" s="166"/>
      <c r="RXV44" s="166"/>
      <c r="RXW44" s="166"/>
      <c r="RXX44" s="166"/>
      <c r="RXY44" s="166"/>
      <c r="RXZ44" s="166"/>
      <c r="RYA44" s="166"/>
      <c r="RYB44" s="166"/>
      <c r="RYC44" s="166"/>
      <c r="RYD44" s="166"/>
      <c r="RYE44" s="166"/>
      <c r="RYF44" s="166"/>
      <c r="RYG44" s="166"/>
      <c r="RYH44" s="166"/>
      <c r="RYI44" s="166"/>
      <c r="RYJ44" s="166"/>
      <c r="RYK44" s="166"/>
      <c r="RYL44" s="166"/>
      <c r="RYM44" s="166"/>
      <c r="RYN44" s="166"/>
      <c r="RYO44" s="166"/>
      <c r="RYP44" s="166"/>
      <c r="RYQ44" s="166"/>
      <c r="RYR44" s="166"/>
      <c r="RYS44" s="166"/>
      <c r="RYT44" s="166"/>
      <c r="RYU44" s="166"/>
      <c r="RYV44" s="166"/>
      <c r="RYW44" s="166"/>
      <c r="RYX44" s="166"/>
      <c r="RYY44" s="166"/>
      <c r="RYZ44" s="166"/>
      <c r="RZA44" s="166"/>
      <c r="RZB44" s="166"/>
      <c r="RZC44" s="166"/>
      <c r="RZD44" s="166"/>
      <c r="RZE44" s="166"/>
      <c r="RZF44" s="166"/>
      <c r="RZG44" s="166"/>
      <c r="RZH44" s="166"/>
      <c r="RZI44" s="166"/>
      <c r="RZJ44" s="166"/>
      <c r="RZK44" s="166"/>
      <c r="RZL44" s="166"/>
      <c r="RZM44" s="166"/>
      <c r="RZN44" s="166"/>
      <c r="RZO44" s="166"/>
      <c r="RZP44" s="166"/>
      <c r="RZQ44" s="166"/>
      <c r="RZR44" s="166"/>
      <c r="RZS44" s="166"/>
      <c r="RZT44" s="166"/>
      <c r="RZU44" s="166"/>
      <c r="RZV44" s="166"/>
      <c r="RZW44" s="166"/>
      <c r="RZX44" s="166"/>
      <c r="RZY44" s="166"/>
      <c r="RZZ44" s="166"/>
      <c r="SAA44" s="166"/>
      <c r="SAB44" s="166"/>
      <c r="SAC44" s="166"/>
      <c r="SAD44" s="166"/>
      <c r="SAE44" s="166"/>
      <c r="SAF44" s="166"/>
      <c r="SAG44" s="166"/>
      <c r="SAH44" s="166"/>
      <c r="SAI44" s="166"/>
      <c r="SAJ44" s="166"/>
      <c r="SAK44" s="166"/>
      <c r="SAL44" s="166"/>
      <c r="SAM44" s="166"/>
      <c r="SAN44" s="166"/>
      <c r="SAO44" s="166"/>
      <c r="SAP44" s="166"/>
      <c r="SAQ44" s="166"/>
      <c r="SAR44" s="166"/>
      <c r="SAS44" s="166"/>
      <c r="SAT44" s="166"/>
      <c r="SAU44" s="166"/>
      <c r="SAV44" s="166"/>
      <c r="SAW44" s="166"/>
      <c r="SAX44" s="166"/>
      <c r="SAY44" s="166"/>
      <c r="SAZ44" s="166"/>
      <c r="SBA44" s="166"/>
      <c r="SBB44" s="166"/>
      <c r="SBC44" s="166"/>
      <c r="SBD44" s="166"/>
      <c r="SBE44" s="166"/>
      <c r="SBF44" s="166"/>
      <c r="SBG44" s="166"/>
      <c r="SBH44" s="166"/>
      <c r="SBI44" s="166"/>
      <c r="SBJ44" s="166"/>
      <c r="SBK44" s="166"/>
      <c r="SBL44" s="166"/>
      <c r="SBM44" s="166"/>
      <c r="SBN44" s="166"/>
      <c r="SBO44" s="166"/>
      <c r="SBP44" s="166"/>
      <c r="SBQ44" s="166"/>
      <c r="SBR44" s="166"/>
      <c r="SBS44" s="166"/>
      <c r="SBT44" s="166"/>
      <c r="SBU44" s="166"/>
      <c r="SBV44" s="166"/>
      <c r="SBW44" s="166"/>
      <c r="SBX44" s="166"/>
      <c r="SBY44" s="166"/>
      <c r="SBZ44" s="166"/>
      <c r="SCA44" s="166"/>
      <c r="SCB44" s="166"/>
      <c r="SCC44" s="166"/>
      <c r="SCD44" s="166"/>
      <c r="SCE44" s="166"/>
      <c r="SCF44" s="166"/>
      <c r="SCG44" s="166"/>
      <c r="SCH44" s="166"/>
      <c r="SCI44" s="166"/>
      <c r="SCJ44" s="166"/>
      <c r="SCK44" s="166"/>
      <c r="SCL44" s="166"/>
      <c r="SCM44" s="166"/>
      <c r="SCN44" s="166"/>
      <c r="SCO44" s="166"/>
      <c r="SCP44" s="166"/>
      <c r="SCQ44" s="166"/>
      <c r="SCR44" s="166"/>
      <c r="SCS44" s="166"/>
      <c r="SCT44" s="166"/>
      <c r="SCU44" s="166"/>
      <c r="SCV44" s="166"/>
      <c r="SCW44" s="166"/>
      <c r="SCX44" s="166"/>
      <c r="SCY44" s="166"/>
      <c r="SCZ44" s="166"/>
      <c r="SDA44" s="166"/>
      <c r="SDB44" s="166"/>
      <c r="SDC44" s="166"/>
      <c r="SDD44" s="166"/>
      <c r="SDE44" s="166"/>
      <c r="SDF44" s="166"/>
      <c r="SDG44" s="166"/>
      <c r="SDH44" s="166"/>
      <c r="SDI44" s="166"/>
      <c r="SDJ44" s="166"/>
      <c r="SDK44" s="166"/>
      <c r="SDL44" s="166"/>
      <c r="SDM44" s="166"/>
      <c r="SDN44" s="166"/>
      <c r="SDO44" s="166"/>
      <c r="SDP44" s="166"/>
      <c r="SDQ44" s="166"/>
      <c r="SDR44" s="166"/>
      <c r="SDS44" s="166"/>
      <c r="SDT44" s="166"/>
      <c r="SDU44" s="166"/>
      <c r="SDV44" s="166"/>
      <c r="SDW44" s="166"/>
      <c r="SDX44" s="166"/>
      <c r="SDY44" s="166"/>
      <c r="SDZ44" s="166"/>
      <c r="SEA44" s="166"/>
      <c r="SEB44" s="166"/>
      <c r="SEC44" s="166"/>
      <c r="SED44" s="166"/>
      <c r="SEE44" s="166"/>
      <c r="SEF44" s="166"/>
      <c r="SEG44" s="166"/>
      <c r="SEH44" s="166"/>
      <c r="SEI44" s="166"/>
      <c r="SEJ44" s="166"/>
      <c r="SEK44" s="166"/>
      <c r="SEL44" s="166"/>
      <c r="SEM44" s="166"/>
      <c r="SEN44" s="166"/>
      <c r="SEO44" s="166"/>
      <c r="SEP44" s="166"/>
      <c r="SEQ44" s="166"/>
      <c r="SER44" s="166"/>
      <c r="SES44" s="166"/>
      <c r="SET44" s="166"/>
      <c r="SEU44" s="166"/>
      <c r="SEV44" s="166"/>
      <c r="SEW44" s="166"/>
      <c r="SEX44" s="166"/>
      <c r="SEY44" s="166"/>
      <c r="SEZ44" s="166"/>
      <c r="SFA44" s="166"/>
      <c r="SFB44" s="166"/>
      <c r="SFC44" s="166"/>
      <c r="SFD44" s="166"/>
      <c r="SFE44" s="166"/>
      <c r="SFF44" s="166"/>
      <c r="SFG44" s="166"/>
      <c r="SFH44" s="166"/>
      <c r="SFI44" s="166"/>
      <c r="SFJ44" s="166"/>
      <c r="SFK44" s="166"/>
      <c r="SFL44" s="166"/>
      <c r="SFM44" s="166"/>
      <c r="SFN44" s="166"/>
      <c r="SFO44" s="166"/>
      <c r="SFP44" s="166"/>
      <c r="SFQ44" s="166"/>
      <c r="SFR44" s="166"/>
      <c r="SFS44" s="166"/>
      <c r="SFT44" s="166"/>
      <c r="SFU44" s="166"/>
      <c r="SFV44" s="166"/>
      <c r="SFW44" s="166"/>
      <c r="SFX44" s="166"/>
      <c r="SFY44" s="166"/>
      <c r="SFZ44" s="166"/>
      <c r="SGA44" s="166"/>
      <c r="SGB44" s="166"/>
      <c r="SGC44" s="166"/>
      <c r="SGD44" s="166"/>
      <c r="SGE44" s="166"/>
      <c r="SGF44" s="166"/>
      <c r="SGG44" s="166"/>
      <c r="SGH44" s="166"/>
      <c r="SGI44" s="166"/>
      <c r="SGJ44" s="166"/>
      <c r="SGK44" s="166"/>
      <c r="SGL44" s="166"/>
      <c r="SGM44" s="166"/>
      <c r="SGN44" s="166"/>
      <c r="SGO44" s="166"/>
      <c r="SGP44" s="166"/>
      <c r="SGQ44" s="166"/>
      <c r="SGR44" s="166"/>
      <c r="SGS44" s="166"/>
      <c r="SGT44" s="166"/>
      <c r="SGU44" s="166"/>
      <c r="SGV44" s="166"/>
      <c r="SGW44" s="166"/>
      <c r="SGX44" s="166"/>
      <c r="SGY44" s="166"/>
      <c r="SGZ44" s="166"/>
      <c r="SHA44" s="166"/>
      <c r="SHB44" s="166"/>
      <c r="SHC44" s="166"/>
      <c r="SHD44" s="166"/>
      <c r="SHE44" s="166"/>
      <c r="SHF44" s="166"/>
      <c r="SHG44" s="166"/>
      <c r="SHH44" s="166"/>
      <c r="SHI44" s="166"/>
      <c r="SHJ44" s="166"/>
      <c r="SHK44" s="166"/>
      <c r="SHL44" s="166"/>
      <c r="SHM44" s="166"/>
      <c r="SHN44" s="166"/>
      <c r="SHO44" s="166"/>
      <c r="SHP44" s="166"/>
      <c r="SHQ44" s="166"/>
      <c r="SHR44" s="166"/>
      <c r="SHS44" s="166"/>
      <c r="SHT44" s="166"/>
      <c r="SHU44" s="166"/>
      <c r="SHV44" s="166"/>
      <c r="SHW44" s="166"/>
      <c r="SHX44" s="166"/>
      <c r="SHY44" s="166"/>
      <c r="SHZ44" s="166"/>
      <c r="SIA44" s="166"/>
      <c r="SIB44" s="166"/>
      <c r="SIC44" s="166"/>
      <c r="SID44" s="166"/>
      <c r="SIE44" s="166"/>
      <c r="SIF44" s="166"/>
      <c r="SIG44" s="166"/>
      <c r="SIH44" s="166"/>
      <c r="SII44" s="166"/>
      <c r="SIJ44" s="166"/>
      <c r="SIK44" s="166"/>
      <c r="SIL44" s="166"/>
      <c r="SIM44" s="166"/>
      <c r="SIN44" s="166"/>
      <c r="SIO44" s="166"/>
      <c r="SIP44" s="166"/>
      <c r="SIQ44" s="166"/>
      <c r="SIR44" s="166"/>
      <c r="SIS44" s="166"/>
      <c r="SIT44" s="166"/>
      <c r="SIU44" s="166"/>
      <c r="SIV44" s="166"/>
      <c r="SIW44" s="166"/>
      <c r="SIX44" s="166"/>
      <c r="SIY44" s="166"/>
      <c r="SIZ44" s="166"/>
      <c r="SJA44" s="166"/>
      <c r="SJB44" s="166"/>
      <c r="SJC44" s="166"/>
      <c r="SJD44" s="166"/>
      <c r="SJE44" s="166"/>
      <c r="SJF44" s="166"/>
      <c r="SJG44" s="166"/>
      <c r="SJH44" s="166"/>
      <c r="SJI44" s="166"/>
      <c r="SJJ44" s="166"/>
      <c r="SJK44" s="166"/>
      <c r="SJL44" s="166"/>
      <c r="SJM44" s="166"/>
      <c r="SJN44" s="166"/>
      <c r="SJO44" s="166"/>
      <c r="SJP44" s="166"/>
      <c r="SJQ44" s="166"/>
      <c r="SJR44" s="166"/>
      <c r="SJS44" s="166"/>
      <c r="SJT44" s="166"/>
      <c r="SJU44" s="166"/>
      <c r="SJV44" s="166"/>
      <c r="SJW44" s="166"/>
      <c r="SJX44" s="166"/>
      <c r="SJY44" s="166"/>
      <c r="SJZ44" s="166"/>
      <c r="SKA44" s="166"/>
      <c r="SKB44" s="166"/>
      <c r="SKC44" s="166"/>
      <c r="SKD44" s="166"/>
      <c r="SKE44" s="166"/>
      <c r="SKF44" s="166"/>
      <c r="SKG44" s="166"/>
      <c r="SKH44" s="166"/>
      <c r="SKI44" s="166"/>
      <c r="SKJ44" s="166"/>
      <c r="SKK44" s="166"/>
      <c r="SKL44" s="166"/>
      <c r="SKM44" s="166"/>
      <c r="SKN44" s="166"/>
      <c r="SKO44" s="166"/>
      <c r="SKP44" s="166"/>
      <c r="SKQ44" s="166"/>
      <c r="SKR44" s="166"/>
      <c r="SKS44" s="166"/>
      <c r="SKT44" s="166"/>
      <c r="SKU44" s="166"/>
      <c r="SKV44" s="166"/>
      <c r="SKW44" s="166"/>
      <c r="SKX44" s="166"/>
      <c r="SKY44" s="166"/>
      <c r="SKZ44" s="166"/>
      <c r="SLA44" s="166"/>
      <c r="SLB44" s="166"/>
      <c r="SLC44" s="166"/>
      <c r="SLD44" s="166"/>
      <c r="SLE44" s="166"/>
      <c r="SLF44" s="166"/>
      <c r="SLG44" s="166"/>
      <c r="SLH44" s="166"/>
      <c r="SLI44" s="166"/>
      <c r="SLJ44" s="166"/>
      <c r="SLK44" s="166"/>
      <c r="SLL44" s="166"/>
      <c r="SLM44" s="166"/>
      <c r="SLN44" s="166"/>
      <c r="SLO44" s="166"/>
      <c r="SLP44" s="166"/>
      <c r="SLQ44" s="166"/>
      <c r="SLR44" s="166"/>
      <c r="SLS44" s="166"/>
      <c r="SLT44" s="166"/>
      <c r="SLU44" s="166"/>
      <c r="SLV44" s="166"/>
      <c r="SLW44" s="166"/>
      <c r="SLX44" s="166"/>
      <c r="SLY44" s="166"/>
      <c r="SLZ44" s="166"/>
      <c r="SMA44" s="166"/>
      <c r="SMB44" s="166"/>
      <c r="SMC44" s="166"/>
      <c r="SMD44" s="166"/>
      <c r="SME44" s="166"/>
      <c r="SMF44" s="166"/>
      <c r="SMG44" s="166"/>
      <c r="SMH44" s="166"/>
      <c r="SMI44" s="166"/>
      <c r="SMJ44" s="166"/>
      <c r="SMK44" s="166"/>
      <c r="SML44" s="166"/>
      <c r="SMM44" s="166"/>
      <c r="SMN44" s="166"/>
      <c r="SMO44" s="166"/>
      <c r="SMP44" s="166"/>
      <c r="SMQ44" s="166"/>
      <c r="SMR44" s="166"/>
      <c r="SMS44" s="166"/>
      <c r="SMT44" s="166"/>
      <c r="SMU44" s="166"/>
      <c r="SMV44" s="166"/>
      <c r="SMW44" s="166"/>
      <c r="SMX44" s="166"/>
      <c r="SMY44" s="166"/>
      <c r="SMZ44" s="166"/>
      <c r="SNA44" s="166"/>
      <c r="SNB44" s="166"/>
      <c r="SNC44" s="166"/>
      <c r="SND44" s="166"/>
      <c r="SNE44" s="166"/>
      <c r="SNF44" s="166"/>
      <c r="SNG44" s="166"/>
      <c r="SNH44" s="166"/>
      <c r="SNI44" s="166"/>
      <c r="SNJ44" s="166"/>
      <c r="SNK44" s="166"/>
      <c r="SNL44" s="166"/>
      <c r="SNM44" s="166"/>
      <c r="SNN44" s="166"/>
      <c r="SNO44" s="166"/>
      <c r="SNP44" s="166"/>
      <c r="SNQ44" s="166"/>
      <c r="SNR44" s="166"/>
      <c r="SNS44" s="166"/>
      <c r="SNT44" s="166"/>
      <c r="SNU44" s="166"/>
      <c r="SNV44" s="166"/>
      <c r="SNW44" s="166"/>
      <c r="SNX44" s="166"/>
      <c r="SNY44" s="166"/>
      <c r="SNZ44" s="166"/>
      <c r="SOA44" s="166"/>
      <c r="SOB44" s="166"/>
      <c r="SOC44" s="166"/>
      <c r="SOD44" s="166"/>
      <c r="SOE44" s="166"/>
      <c r="SOF44" s="166"/>
      <c r="SOG44" s="166"/>
      <c r="SOH44" s="166"/>
      <c r="SOI44" s="166"/>
      <c r="SOJ44" s="166"/>
      <c r="SOK44" s="166"/>
      <c r="SOL44" s="166"/>
      <c r="SOM44" s="166"/>
      <c r="SON44" s="166"/>
      <c r="SOO44" s="166"/>
      <c r="SOP44" s="166"/>
      <c r="SOQ44" s="166"/>
      <c r="SOR44" s="166"/>
      <c r="SOS44" s="166"/>
      <c r="SOT44" s="166"/>
      <c r="SOU44" s="166"/>
      <c r="SOV44" s="166"/>
      <c r="SOW44" s="166"/>
      <c r="SOX44" s="166"/>
      <c r="SOY44" s="166"/>
      <c r="SOZ44" s="166"/>
      <c r="SPA44" s="166"/>
      <c r="SPB44" s="166"/>
      <c r="SPC44" s="166"/>
      <c r="SPD44" s="166"/>
      <c r="SPE44" s="166"/>
      <c r="SPF44" s="166"/>
      <c r="SPG44" s="166"/>
      <c r="SPH44" s="166"/>
      <c r="SPI44" s="166"/>
      <c r="SPJ44" s="166"/>
      <c r="SPK44" s="166"/>
      <c r="SPL44" s="166"/>
      <c r="SPM44" s="166"/>
      <c r="SPN44" s="166"/>
      <c r="SPO44" s="166"/>
      <c r="SPP44" s="166"/>
      <c r="SPQ44" s="166"/>
      <c r="SPR44" s="166"/>
      <c r="SPS44" s="166"/>
      <c r="SPT44" s="166"/>
      <c r="SPU44" s="166"/>
      <c r="SPV44" s="166"/>
      <c r="SPW44" s="166"/>
      <c r="SPX44" s="166"/>
      <c r="SPY44" s="166"/>
      <c r="SPZ44" s="166"/>
      <c r="SQA44" s="166"/>
      <c r="SQB44" s="166"/>
      <c r="SQC44" s="166"/>
      <c r="SQD44" s="166"/>
      <c r="SQE44" s="166"/>
      <c r="SQF44" s="166"/>
      <c r="SQG44" s="166"/>
      <c r="SQH44" s="166"/>
      <c r="SQI44" s="166"/>
      <c r="SQJ44" s="166"/>
      <c r="SQK44" s="166"/>
      <c r="SQL44" s="166"/>
      <c r="SQM44" s="166"/>
      <c r="SQN44" s="166"/>
      <c r="SQO44" s="166"/>
      <c r="SQP44" s="166"/>
      <c r="SQQ44" s="166"/>
      <c r="SQR44" s="166"/>
      <c r="SQS44" s="166"/>
      <c r="SQT44" s="166"/>
      <c r="SQU44" s="166"/>
      <c r="SQV44" s="166"/>
      <c r="SQW44" s="166"/>
      <c r="SQX44" s="166"/>
      <c r="SQY44" s="166"/>
      <c r="SQZ44" s="166"/>
      <c r="SRA44" s="166"/>
      <c r="SRB44" s="166"/>
      <c r="SRC44" s="166"/>
      <c r="SRD44" s="166"/>
      <c r="SRE44" s="166"/>
      <c r="SRF44" s="166"/>
      <c r="SRG44" s="166"/>
      <c r="SRH44" s="166"/>
      <c r="SRI44" s="166"/>
      <c r="SRJ44" s="166"/>
      <c r="SRK44" s="166"/>
      <c r="SRL44" s="166"/>
      <c r="SRM44" s="166"/>
      <c r="SRN44" s="166"/>
      <c r="SRO44" s="166"/>
      <c r="SRP44" s="166"/>
      <c r="SRQ44" s="166"/>
      <c r="SRR44" s="166"/>
      <c r="SRS44" s="166"/>
      <c r="SRT44" s="166"/>
      <c r="SRU44" s="166"/>
      <c r="SRV44" s="166"/>
      <c r="SRW44" s="166"/>
      <c r="SRX44" s="166"/>
      <c r="SRY44" s="166"/>
      <c r="SRZ44" s="166"/>
      <c r="SSA44" s="166"/>
      <c r="SSB44" s="166"/>
      <c r="SSC44" s="166"/>
      <c r="SSD44" s="166"/>
      <c r="SSE44" s="166"/>
      <c r="SSF44" s="166"/>
      <c r="SSG44" s="166"/>
      <c r="SSH44" s="166"/>
      <c r="SSI44" s="166"/>
      <c r="SSJ44" s="166"/>
      <c r="SSK44" s="166"/>
      <c r="SSL44" s="166"/>
      <c r="SSM44" s="166"/>
      <c r="SSN44" s="166"/>
      <c r="SSO44" s="166"/>
      <c r="SSP44" s="166"/>
      <c r="SSQ44" s="166"/>
      <c r="SSR44" s="166"/>
      <c r="SSS44" s="166"/>
      <c r="SST44" s="166"/>
      <c r="SSU44" s="166"/>
      <c r="SSV44" s="166"/>
      <c r="SSW44" s="166"/>
      <c r="SSX44" s="166"/>
      <c r="SSY44" s="166"/>
      <c r="SSZ44" s="166"/>
      <c r="STA44" s="166"/>
      <c r="STB44" s="166"/>
      <c r="STC44" s="166"/>
      <c r="STD44" s="166"/>
      <c r="STE44" s="166"/>
      <c r="STF44" s="166"/>
      <c r="STG44" s="166"/>
      <c r="STH44" s="166"/>
      <c r="STI44" s="166"/>
      <c r="STJ44" s="166"/>
      <c r="STK44" s="166"/>
      <c r="STL44" s="166"/>
      <c r="STM44" s="166"/>
      <c r="STN44" s="166"/>
      <c r="STO44" s="166"/>
      <c r="STP44" s="166"/>
      <c r="STQ44" s="166"/>
      <c r="STR44" s="166"/>
      <c r="STS44" s="166"/>
      <c r="STT44" s="166"/>
      <c r="STU44" s="166"/>
      <c r="STV44" s="166"/>
      <c r="STW44" s="166"/>
      <c r="STX44" s="166"/>
      <c r="STY44" s="166"/>
      <c r="STZ44" s="166"/>
      <c r="SUA44" s="166"/>
      <c r="SUB44" s="166"/>
      <c r="SUC44" s="166"/>
      <c r="SUD44" s="166"/>
      <c r="SUE44" s="166"/>
      <c r="SUF44" s="166"/>
      <c r="SUG44" s="166"/>
      <c r="SUH44" s="166"/>
      <c r="SUI44" s="166"/>
      <c r="SUJ44" s="166"/>
      <c r="SUK44" s="166"/>
      <c r="SUL44" s="166"/>
      <c r="SUM44" s="166"/>
      <c r="SUN44" s="166"/>
      <c r="SUO44" s="166"/>
      <c r="SUP44" s="166"/>
      <c r="SUQ44" s="166"/>
      <c r="SUR44" s="166"/>
      <c r="SUS44" s="166"/>
      <c r="SUT44" s="166"/>
      <c r="SUU44" s="166"/>
      <c r="SUV44" s="166"/>
      <c r="SUW44" s="166"/>
      <c r="SUX44" s="166"/>
      <c r="SUY44" s="166"/>
      <c r="SUZ44" s="166"/>
      <c r="SVA44" s="166"/>
      <c r="SVB44" s="166"/>
      <c r="SVC44" s="166"/>
      <c r="SVD44" s="166"/>
      <c r="SVE44" s="166"/>
      <c r="SVF44" s="166"/>
      <c r="SVG44" s="166"/>
      <c r="SVH44" s="166"/>
      <c r="SVI44" s="166"/>
      <c r="SVJ44" s="166"/>
      <c r="SVK44" s="166"/>
      <c r="SVL44" s="166"/>
      <c r="SVM44" s="166"/>
      <c r="SVN44" s="166"/>
      <c r="SVO44" s="166"/>
      <c r="SVP44" s="166"/>
      <c r="SVQ44" s="166"/>
      <c r="SVR44" s="166"/>
      <c r="SVS44" s="166"/>
      <c r="SVT44" s="166"/>
      <c r="SVU44" s="166"/>
      <c r="SVV44" s="166"/>
      <c r="SVW44" s="166"/>
      <c r="SVX44" s="166"/>
      <c r="SVY44" s="166"/>
      <c r="SVZ44" s="166"/>
      <c r="SWA44" s="166"/>
      <c r="SWB44" s="166"/>
      <c r="SWC44" s="166"/>
      <c r="SWD44" s="166"/>
      <c r="SWE44" s="166"/>
      <c r="SWF44" s="166"/>
      <c r="SWG44" s="166"/>
      <c r="SWH44" s="166"/>
      <c r="SWI44" s="166"/>
      <c r="SWJ44" s="166"/>
      <c r="SWK44" s="166"/>
      <c r="SWL44" s="166"/>
      <c r="SWM44" s="166"/>
      <c r="SWN44" s="166"/>
      <c r="SWO44" s="166"/>
      <c r="SWP44" s="166"/>
      <c r="SWQ44" s="166"/>
      <c r="SWR44" s="166"/>
      <c r="SWS44" s="166"/>
      <c r="SWT44" s="166"/>
      <c r="SWU44" s="166"/>
      <c r="SWV44" s="166"/>
      <c r="SWW44" s="166"/>
      <c r="SWX44" s="166"/>
      <c r="SWY44" s="166"/>
      <c r="SWZ44" s="166"/>
      <c r="SXA44" s="166"/>
      <c r="SXB44" s="166"/>
      <c r="SXC44" s="166"/>
      <c r="SXD44" s="166"/>
      <c r="SXE44" s="166"/>
      <c r="SXF44" s="166"/>
      <c r="SXG44" s="166"/>
      <c r="SXH44" s="166"/>
      <c r="SXI44" s="166"/>
      <c r="SXJ44" s="166"/>
      <c r="SXK44" s="166"/>
      <c r="SXL44" s="166"/>
      <c r="SXM44" s="166"/>
      <c r="SXN44" s="166"/>
      <c r="SXO44" s="166"/>
      <c r="SXP44" s="166"/>
      <c r="SXQ44" s="166"/>
      <c r="SXR44" s="166"/>
      <c r="SXS44" s="166"/>
      <c r="SXT44" s="166"/>
      <c r="SXU44" s="166"/>
      <c r="SXV44" s="166"/>
      <c r="SXW44" s="166"/>
      <c r="SXX44" s="166"/>
      <c r="SXY44" s="166"/>
      <c r="SXZ44" s="166"/>
      <c r="SYA44" s="166"/>
      <c r="SYB44" s="166"/>
      <c r="SYC44" s="166"/>
      <c r="SYD44" s="166"/>
      <c r="SYE44" s="166"/>
      <c r="SYF44" s="166"/>
      <c r="SYG44" s="166"/>
      <c r="SYH44" s="166"/>
      <c r="SYI44" s="166"/>
      <c r="SYJ44" s="166"/>
      <c r="SYK44" s="166"/>
      <c r="SYL44" s="166"/>
      <c r="SYM44" s="166"/>
      <c r="SYN44" s="166"/>
      <c r="SYO44" s="166"/>
      <c r="SYP44" s="166"/>
      <c r="SYQ44" s="166"/>
      <c r="SYR44" s="166"/>
      <c r="SYS44" s="166"/>
      <c r="SYT44" s="166"/>
      <c r="SYU44" s="166"/>
      <c r="SYV44" s="166"/>
      <c r="SYW44" s="166"/>
      <c r="SYX44" s="166"/>
      <c r="SYY44" s="166"/>
      <c r="SYZ44" s="166"/>
      <c r="SZA44" s="166"/>
      <c r="SZB44" s="166"/>
      <c r="SZC44" s="166"/>
      <c r="SZD44" s="166"/>
      <c r="SZE44" s="166"/>
      <c r="SZF44" s="166"/>
      <c r="SZG44" s="166"/>
      <c r="SZH44" s="166"/>
      <c r="SZI44" s="166"/>
      <c r="SZJ44" s="166"/>
      <c r="SZK44" s="166"/>
      <c r="SZL44" s="166"/>
      <c r="SZM44" s="166"/>
      <c r="SZN44" s="166"/>
      <c r="SZO44" s="166"/>
      <c r="SZP44" s="166"/>
      <c r="SZQ44" s="166"/>
      <c r="SZR44" s="166"/>
      <c r="SZS44" s="166"/>
      <c r="SZT44" s="166"/>
      <c r="SZU44" s="166"/>
      <c r="SZV44" s="166"/>
      <c r="SZW44" s="166"/>
      <c r="SZX44" s="166"/>
      <c r="SZY44" s="166"/>
      <c r="SZZ44" s="166"/>
      <c r="TAA44" s="166"/>
      <c r="TAB44" s="166"/>
      <c r="TAC44" s="166"/>
      <c r="TAD44" s="166"/>
      <c r="TAE44" s="166"/>
      <c r="TAF44" s="166"/>
      <c r="TAG44" s="166"/>
      <c r="TAH44" s="166"/>
      <c r="TAI44" s="166"/>
      <c r="TAJ44" s="166"/>
      <c r="TAK44" s="166"/>
      <c r="TAL44" s="166"/>
      <c r="TAM44" s="166"/>
      <c r="TAN44" s="166"/>
      <c r="TAO44" s="166"/>
      <c r="TAP44" s="166"/>
      <c r="TAQ44" s="166"/>
      <c r="TAR44" s="166"/>
      <c r="TAS44" s="166"/>
      <c r="TAT44" s="166"/>
      <c r="TAU44" s="166"/>
      <c r="TAV44" s="166"/>
      <c r="TAW44" s="166"/>
      <c r="TAX44" s="166"/>
      <c r="TAY44" s="166"/>
      <c r="TAZ44" s="166"/>
      <c r="TBA44" s="166"/>
      <c r="TBB44" s="166"/>
      <c r="TBC44" s="166"/>
      <c r="TBD44" s="166"/>
      <c r="TBE44" s="166"/>
      <c r="TBF44" s="166"/>
      <c r="TBG44" s="166"/>
      <c r="TBH44" s="166"/>
      <c r="TBI44" s="166"/>
      <c r="TBJ44" s="166"/>
      <c r="TBK44" s="166"/>
      <c r="TBL44" s="166"/>
      <c r="TBM44" s="166"/>
      <c r="TBN44" s="166"/>
      <c r="TBO44" s="166"/>
      <c r="TBP44" s="166"/>
      <c r="TBQ44" s="166"/>
      <c r="TBR44" s="166"/>
      <c r="TBS44" s="166"/>
      <c r="TBT44" s="166"/>
      <c r="TBU44" s="166"/>
      <c r="TBV44" s="166"/>
      <c r="TBW44" s="166"/>
      <c r="TBX44" s="166"/>
      <c r="TBY44" s="166"/>
      <c r="TBZ44" s="166"/>
      <c r="TCA44" s="166"/>
      <c r="TCB44" s="166"/>
      <c r="TCC44" s="166"/>
      <c r="TCD44" s="166"/>
      <c r="TCE44" s="166"/>
      <c r="TCF44" s="166"/>
      <c r="TCG44" s="166"/>
      <c r="TCH44" s="166"/>
      <c r="TCI44" s="166"/>
      <c r="TCJ44" s="166"/>
      <c r="TCK44" s="166"/>
      <c r="TCL44" s="166"/>
      <c r="TCM44" s="166"/>
      <c r="TCN44" s="166"/>
      <c r="TCO44" s="166"/>
      <c r="TCP44" s="166"/>
      <c r="TCQ44" s="166"/>
      <c r="TCR44" s="166"/>
      <c r="TCS44" s="166"/>
      <c r="TCT44" s="166"/>
      <c r="TCU44" s="166"/>
      <c r="TCV44" s="166"/>
      <c r="TCW44" s="166"/>
      <c r="TCX44" s="166"/>
      <c r="TCY44" s="166"/>
      <c r="TCZ44" s="166"/>
      <c r="TDA44" s="166"/>
      <c r="TDB44" s="166"/>
      <c r="TDC44" s="166"/>
      <c r="TDD44" s="166"/>
      <c r="TDE44" s="166"/>
      <c r="TDF44" s="166"/>
      <c r="TDG44" s="166"/>
      <c r="TDH44" s="166"/>
      <c r="TDI44" s="166"/>
      <c r="TDJ44" s="166"/>
      <c r="TDK44" s="166"/>
      <c r="TDL44" s="166"/>
      <c r="TDM44" s="166"/>
      <c r="TDN44" s="166"/>
      <c r="TDO44" s="166"/>
      <c r="TDP44" s="166"/>
      <c r="TDQ44" s="166"/>
      <c r="TDR44" s="166"/>
      <c r="TDS44" s="166"/>
      <c r="TDT44" s="166"/>
      <c r="TDU44" s="166"/>
      <c r="TDV44" s="166"/>
      <c r="TDW44" s="166"/>
      <c r="TDX44" s="166"/>
      <c r="TDY44" s="166"/>
      <c r="TDZ44" s="166"/>
      <c r="TEA44" s="166"/>
      <c r="TEB44" s="166"/>
      <c r="TEC44" s="166"/>
      <c r="TED44" s="166"/>
      <c r="TEE44" s="166"/>
      <c r="TEF44" s="166"/>
      <c r="TEG44" s="166"/>
      <c r="TEH44" s="166"/>
      <c r="TEI44" s="166"/>
      <c r="TEJ44" s="166"/>
      <c r="TEK44" s="166"/>
      <c r="TEL44" s="166"/>
      <c r="TEM44" s="166"/>
      <c r="TEN44" s="166"/>
      <c r="TEO44" s="166"/>
      <c r="TEP44" s="166"/>
      <c r="TEQ44" s="166"/>
      <c r="TER44" s="166"/>
      <c r="TES44" s="166"/>
      <c r="TET44" s="166"/>
      <c r="TEU44" s="166"/>
      <c r="TEV44" s="166"/>
      <c r="TEW44" s="166"/>
      <c r="TEX44" s="166"/>
      <c r="TEY44" s="166"/>
      <c r="TEZ44" s="166"/>
      <c r="TFA44" s="166"/>
      <c r="TFB44" s="166"/>
      <c r="TFC44" s="166"/>
      <c r="TFD44" s="166"/>
      <c r="TFE44" s="166"/>
      <c r="TFF44" s="166"/>
      <c r="TFG44" s="166"/>
      <c r="TFH44" s="166"/>
      <c r="TFI44" s="166"/>
      <c r="TFJ44" s="166"/>
      <c r="TFK44" s="166"/>
      <c r="TFL44" s="166"/>
      <c r="TFM44" s="166"/>
      <c r="TFN44" s="166"/>
      <c r="TFO44" s="166"/>
      <c r="TFP44" s="166"/>
      <c r="TFQ44" s="166"/>
      <c r="TFR44" s="166"/>
      <c r="TFS44" s="166"/>
      <c r="TFT44" s="166"/>
      <c r="TFU44" s="166"/>
      <c r="TFV44" s="166"/>
      <c r="TFW44" s="166"/>
      <c r="TFX44" s="166"/>
      <c r="TFY44" s="166"/>
      <c r="TFZ44" s="166"/>
      <c r="TGA44" s="166"/>
      <c r="TGB44" s="166"/>
      <c r="TGC44" s="166"/>
      <c r="TGD44" s="166"/>
      <c r="TGE44" s="166"/>
      <c r="TGF44" s="166"/>
      <c r="TGG44" s="166"/>
      <c r="TGH44" s="166"/>
      <c r="TGI44" s="166"/>
      <c r="TGJ44" s="166"/>
      <c r="TGK44" s="166"/>
      <c r="TGL44" s="166"/>
      <c r="TGM44" s="166"/>
      <c r="TGN44" s="166"/>
      <c r="TGO44" s="166"/>
      <c r="TGP44" s="166"/>
      <c r="TGQ44" s="166"/>
      <c r="TGR44" s="166"/>
      <c r="TGS44" s="166"/>
      <c r="TGT44" s="166"/>
      <c r="TGU44" s="166"/>
      <c r="TGV44" s="166"/>
      <c r="TGW44" s="166"/>
      <c r="TGX44" s="166"/>
      <c r="TGY44" s="166"/>
      <c r="TGZ44" s="166"/>
      <c r="THA44" s="166"/>
      <c r="THB44" s="166"/>
      <c r="THC44" s="166"/>
      <c r="THD44" s="166"/>
      <c r="THE44" s="166"/>
      <c r="THF44" s="166"/>
      <c r="THG44" s="166"/>
      <c r="THH44" s="166"/>
      <c r="THI44" s="166"/>
      <c r="THJ44" s="166"/>
      <c r="THK44" s="166"/>
      <c r="THL44" s="166"/>
      <c r="THM44" s="166"/>
      <c r="THN44" s="166"/>
      <c r="THO44" s="166"/>
      <c r="THP44" s="166"/>
      <c r="THQ44" s="166"/>
      <c r="THR44" s="166"/>
      <c r="THS44" s="166"/>
      <c r="THT44" s="166"/>
      <c r="THU44" s="166"/>
      <c r="THV44" s="166"/>
      <c r="THW44" s="166"/>
      <c r="THX44" s="166"/>
      <c r="THY44" s="166"/>
      <c r="THZ44" s="166"/>
      <c r="TIA44" s="166"/>
      <c r="TIB44" s="166"/>
      <c r="TIC44" s="166"/>
      <c r="TID44" s="166"/>
      <c r="TIE44" s="166"/>
      <c r="TIF44" s="166"/>
      <c r="TIG44" s="166"/>
      <c r="TIH44" s="166"/>
      <c r="TII44" s="166"/>
      <c r="TIJ44" s="166"/>
      <c r="TIK44" s="166"/>
      <c r="TIL44" s="166"/>
      <c r="TIM44" s="166"/>
      <c r="TIN44" s="166"/>
      <c r="TIO44" s="166"/>
      <c r="TIP44" s="166"/>
      <c r="TIQ44" s="166"/>
      <c r="TIR44" s="166"/>
      <c r="TIS44" s="166"/>
      <c r="TIT44" s="166"/>
      <c r="TIU44" s="166"/>
      <c r="TIV44" s="166"/>
      <c r="TIW44" s="166"/>
      <c r="TIX44" s="166"/>
      <c r="TIY44" s="166"/>
      <c r="TIZ44" s="166"/>
      <c r="TJA44" s="166"/>
      <c r="TJB44" s="166"/>
      <c r="TJC44" s="166"/>
      <c r="TJD44" s="166"/>
      <c r="TJE44" s="166"/>
      <c r="TJF44" s="166"/>
      <c r="TJG44" s="166"/>
      <c r="TJH44" s="166"/>
      <c r="TJI44" s="166"/>
      <c r="TJJ44" s="166"/>
      <c r="TJK44" s="166"/>
      <c r="TJL44" s="166"/>
      <c r="TJM44" s="166"/>
      <c r="TJN44" s="166"/>
      <c r="TJO44" s="166"/>
      <c r="TJP44" s="166"/>
      <c r="TJQ44" s="166"/>
      <c r="TJR44" s="166"/>
      <c r="TJS44" s="166"/>
      <c r="TJT44" s="166"/>
      <c r="TJU44" s="166"/>
      <c r="TJV44" s="166"/>
      <c r="TJW44" s="166"/>
      <c r="TJX44" s="166"/>
      <c r="TJY44" s="166"/>
      <c r="TJZ44" s="166"/>
      <c r="TKA44" s="166"/>
      <c r="TKB44" s="166"/>
      <c r="TKC44" s="166"/>
      <c r="TKD44" s="166"/>
      <c r="TKE44" s="166"/>
      <c r="TKF44" s="166"/>
      <c r="TKG44" s="166"/>
      <c r="TKH44" s="166"/>
      <c r="TKI44" s="166"/>
      <c r="TKJ44" s="166"/>
      <c r="TKK44" s="166"/>
      <c r="TKL44" s="166"/>
      <c r="TKM44" s="166"/>
      <c r="TKN44" s="166"/>
      <c r="TKO44" s="166"/>
      <c r="TKP44" s="166"/>
      <c r="TKQ44" s="166"/>
      <c r="TKR44" s="166"/>
      <c r="TKS44" s="166"/>
      <c r="TKT44" s="166"/>
      <c r="TKU44" s="166"/>
      <c r="TKV44" s="166"/>
      <c r="TKW44" s="166"/>
      <c r="TKX44" s="166"/>
      <c r="TKY44" s="166"/>
      <c r="TKZ44" s="166"/>
      <c r="TLA44" s="166"/>
      <c r="TLB44" s="166"/>
      <c r="TLC44" s="166"/>
      <c r="TLD44" s="166"/>
      <c r="TLE44" s="166"/>
      <c r="TLF44" s="166"/>
      <c r="TLG44" s="166"/>
      <c r="TLH44" s="166"/>
      <c r="TLI44" s="166"/>
      <c r="TLJ44" s="166"/>
      <c r="TLK44" s="166"/>
      <c r="TLL44" s="166"/>
      <c r="TLM44" s="166"/>
      <c r="TLN44" s="166"/>
      <c r="TLO44" s="166"/>
      <c r="TLP44" s="166"/>
      <c r="TLQ44" s="166"/>
      <c r="TLR44" s="166"/>
      <c r="TLS44" s="166"/>
      <c r="TLT44" s="166"/>
      <c r="TLU44" s="166"/>
      <c r="TLV44" s="166"/>
      <c r="TLW44" s="166"/>
      <c r="TLX44" s="166"/>
      <c r="TLY44" s="166"/>
      <c r="TLZ44" s="166"/>
      <c r="TMA44" s="166"/>
      <c r="TMB44" s="166"/>
      <c r="TMC44" s="166"/>
      <c r="TMD44" s="166"/>
      <c r="TME44" s="166"/>
      <c r="TMF44" s="166"/>
      <c r="TMG44" s="166"/>
      <c r="TMH44" s="166"/>
      <c r="TMI44" s="166"/>
      <c r="TMJ44" s="166"/>
      <c r="TMK44" s="166"/>
      <c r="TML44" s="166"/>
      <c r="TMM44" s="166"/>
      <c r="TMN44" s="166"/>
      <c r="TMO44" s="166"/>
      <c r="TMP44" s="166"/>
      <c r="TMQ44" s="166"/>
      <c r="TMR44" s="166"/>
      <c r="TMS44" s="166"/>
      <c r="TMT44" s="166"/>
      <c r="TMU44" s="166"/>
      <c r="TMV44" s="166"/>
      <c r="TMW44" s="166"/>
      <c r="TMX44" s="166"/>
      <c r="TMY44" s="166"/>
      <c r="TMZ44" s="166"/>
      <c r="TNA44" s="166"/>
      <c r="TNB44" s="166"/>
      <c r="TNC44" s="166"/>
      <c r="TND44" s="166"/>
      <c r="TNE44" s="166"/>
      <c r="TNF44" s="166"/>
      <c r="TNG44" s="166"/>
      <c r="TNH44" s="166"/>
      <c r="TNI44" s="166"/>
      <c r="TNJ44" s="166"/>
      <c r="TNK44" s="166"/>
      <c r="TNL44" s="166"/>
      <c r="TNM44" s="166"/>
      <c r="TNN44" s="166"/>
      <c r="TNO44" s="166"/>
      <c r="TNP44" s="166"/>
      <c r="TNQ44" s="166"/>
      <c r="TNR44" s="166"/>
      <c r="TNS44" s="166"/>
      <c r="TNT44" s="166"/>
      <c r="TNU44" s="166"/>
      <c r="TNV44" s="166"/>
      <c r="TNW44" s="166"/>
      <c r="TNX44" s="166"/>
      <c r="TNY44" s="166"/>
      <c r="TNZ44" s="166"/>
      <c r="TOA44" s="166"/>
      <c r="TOB44" s="166"/>
      <c r="TOC44" s="166"/>
      <c r="TOD44" s="166"/>
      <c r="TOE44" s="166"/>
      <c r="TOF44" s="166"/>
      <c r="TOG44" s="166"/>
      <c r="TOH44" s="166"/>
      <c r="TOI44" s="166"/>
      <c r="TOJ44" s="166"/>
      <c r="TOK44" s="166"/>
      <c r="TOL44" s="166"/>
      <c r="TOM44" s="166"/>
      <c r="TON44" s="166"/>
      <c r="TOO44" s="166"/>
      <c r="TOP44" s="166"/>
      <c r="TOQ44" s="166"/>
      <c r="TOR44" s="166"/>
      <c r="TOS44" s="166"/>
      <c r="TOT44" s="166"/>
      <c r="TOU44" s="166"/>
      <c r="TOV44" s="166"/>
      <c r="TOW44" s="166"/>
      <c r="TOX44" s="166"/>
      <c r="TOY44" s="166"/>
      <c r="TOZ44" s="166"/>
      <c r="TPA44" s="166"/>
      <c r="TPB44" s="166"/>
      <c r="TPC44" s="166"/>
      <c r="TPD44" s="166"/>
      <c r="TPE44" s="166"/>
      <c r="TPF44" s="166"/>
      <c r="TPG44" s="166"/>
      <c r="TPH44" s="166"/>
      <c r="TPI44" s="166"/>
      <c r="TPJ44" s="166"/>
      <c r="TPK44" s="166"/>
      <c r="TPL44" s="166"/>
      <c r="TPM44" s="166"/>
      <c r="TPN44" s="166"/>
      <c r="TPO44" s="166"/>
      <c r="TPP44" s="166"/>
      <c r="TPQ44" s="166"/>
      <c r="TPR44" s="166"/>
      <c r="TPS44" s="166"/>
      <c r="TPT44" s="166"/>
      <c r="TPU44" s="166"/>
      <c r="TPV44" s="166"/>
      <c r="TPW44" s="166"/>
      <c r="TPX44" s="166"/>
      <c r="TPY44" s="166"/>
      <c r="TPZ44" s="166"/>
      <c r="TQA44" s="166"/>
      <c r="TQB44" s="166"/>
      <c r="TQC44" s="166"/>
      <c r="TQD44" s="166"/>
      <c r="TQE44" s="166"/>
      <c r="TQF44" s="166"/>
      <c r="TQG44" s="166"/>
      <c r="TQH44" s="166"/>
      <c r="TQI44" s="166"/>
      <c r="TQJ44" s="166"/>
      <c r="TQK44" s="166"/>
      <c r="TQL44" s="166"/>
      <c r="TQM44" s="166"/>
      <c r="TQN44" s="166"/>
      <c r="TQO44" s="166"/>
      <c r="TQP44" s="166"/>
      <c r="TQQ44" s="166"/>
      <c r="TQR44" s="166"/>
      <c r="TQS44" s="166"/>
      <c r="TQT44" s="166"/>
      <c r="TQU44" s="166"/>
      <c r="TQV44" s="166"/>
      <c r="TQW44" s="166"/>
      <c r="TQX44" s="166"/>
      <c r="TQY44" s="166"/>
      <c r="TQZ44" s="166"/>
      <c r="TRA44" s="166"/>
      <c r="TRB44" s="166"/>
      <c r="TRC44" s="166"/>
      <c r="TRD44" s="166"/>
      <c r="TRE44" s="166"/>
      <c r="TRF44" s="166"/>
      <c r="TRG44" s="166"/>
      <c r="TRH44" s="166"/>
      <c r="TRI44" s="166"/>
      <c r="TRJ44" s="166"/>
      <c r="TRK44" s="166"/>
      <c r="TRL44" s="166"/>
      <c r="TRM44" s="166"/>
      <c r="TRN44" s="166"/>
      <c r="TRO44" s="166"/>
      <c r="TRP44" s="166"/>
      <c r="TRQ44" s="166"/>
      <c r="TRR44" s="166"/>
      <c r="TRS44" s="166"/>
      <c r="TRT44" s="166"/>
      <c r="TRU44" s="166"/>
      <c r="TRV44" s="166"/>
      <c r="TRW44" s="166"/>
      <c r="TRX44" s="166"/>
      <c r="TRY44" s="166"/>
      <c r="TRZ44" s="166"/>
      <c r="TSA44" s="166"/>
      <c r="TSB44" s="166"/>
      <c r="TSC44" s="166"/>
      <c r="TSD44" s="166"/>
      <c r="TSE44" s="166"/>
      <c r="TSF44" s="166"/>
      <c r="TSG44" s="166"/>
      <c r="TSH44" s="166"/>
      <c r="TSI44" s="166"/>
      <c r="TSJ44" s="166"/>
      <c r="TSK44" s="166"/>
      <c r="TSL44" s="166"/>
      <c r="TSM44" s="166"/>
      <c r="TSN44" s="166"/>
      <c r="TSO44" s="166"/>
      <c r="TSP44" s="166"/>
      <c r="TSQ44" s="166"/>
      <c r="TSR44" s="166"/>
      <c r="TSS44" s="166"/>
      <c r="TST44" s="166"/>
      <c r="TSU44" s="166"/>
      <c r="TSV44" s="166"/>
      <c r="TSW44" s="166"/>
      <c r="TSX44" s="166"/>
      <c r="TSY44" s="166"/>
      <c r="TSZ44" s="166"/>
      <c r="TTA44" s="166"/>
      <c r="TTB44" s="166"/>
      <c r="TTC44" s="166"/>
      <c r="TTD44" s="166"/>
      <c r="TTE44" s="166"/>
      <c r="TTF44" s="166"/>
      <c r="TTG44" s="166"/>
      <c r="TTH44" s="166"/>
      <c r="TTI44" s="166"/>
      <c r="TTJ44" s="166"/>
      <c r="TTK44" s="166"/>
      <c r="TTL44" s="166"/>
      <c r="TTM44" s="166"/>
      <c r="TTN44" s="166"/>
      <c r="TTO44" s="166"/>
      <c r="TTP44" s="166"/>
      <c r="TTQ44" s="166"/>
      <c r="TTR44" s="166"/>
      <c r="TTS44" s="166"/>
      <c r="TTT44" s="166"/>
      <c r="TTU44" s="166"/>
      <c r="TTV44" s="166"/>
      <c r="TTW44" s="166"/>
      <c r="TTX44" s="166"/>
      <c r="TTY44" s="166"/>
      <c r="TTZ44" s="166"/>
      <c r="TUA44" s="166"/>
      <c r="TUB44" s="166"/>
      <c r="TUC44" s="166"/>
      <c r="TUD44" s="166"/>
      <c r="TUE44" s="166"/>
      <c r="TUF44" s="166"/>
      <c r="TUG44" s="166"/>
      <c r="TUH44" s="166"/>
      <c r="TUI44" s="166"/>
      <c r="TUJ44" s="166"/>
      <c r="TUK44" s="166"/>
      <c r="TUL44" s="166"/>
      <c r="TUM44" s="166"/>
      <c r="TUN44" s="166"/>
      <c r="TUO44" s="166"/>
      <c r="TUP44" s="166"/>
      <c r="TUQ44" s="166"/>
      <c r="TUR44" s="166"/>
      <c r="TUS44" s="166"/>
      <c r="TUT44" s="166"/>
      <c r="TUU44" s="166"/>
      <c r="TUV44" s="166"/>
      <c r="TUW44" s="166"/>
      <c r="TUX44" s="166"/>
      <c r="TUY44" s="166"/>
      <c r="TUZ44" s="166"/>
      <c r="TVA44" s="166"/>
      <c r="TVB44" s="166"/>
      <c r="TVC44" s="166"/>
      <c r="TVD44" s="166"/>
      <c r="TVE44" s="166"/>
      <c r="TVF44" s="166"/>
      <c r="TVG44" s="166"/>
      <c r="TVH44" s="166"/>
      <c r="TVI44" s="166"/>
      <c r="TVJ44" s="166"/>
      <c r="TVK44" s="166"/>
      <c r="TVL44" s="166"/>
      <c r="TVM44" s="166"/>
      <c r="TVN44" s="166"/>
      <c r="TVO44" s="166"/>
      <c r="TVP44" s="166"/>
      <c r="TVQ44" s="166"/>
      <c r="TVR44" s="166"/>
      <c r="TVS44" s="166"/>
      <c r="TVT44" s="166"/>
      <c r="TVU44" s="166"/>
      <c r="TVV44" s="166"/>
      <c r="TVW44" s="166"/>
      <c r="TVX44" s="166"/>
      <c r="TVY44" s="166"/>
      <c r="TVZ44" s="166"/>
      <c r="TWA44" s="166"/>
      <c r="TWB44" s="166"/>
      <c r="TWC44" s="166"/>
      <c r="TWD44" s="166"/>
      <c r="TWE44" s="166"/>
      <c r="TWF44" s="166"/>
      <c r="TWG44" s="166"/>
      <c r="TWH44" s="166"/>
      <c r="TWI44" s="166"/>
      <c r="TWJ44" s="166"/>
      <c r="TWK44" s="166"/>
      <c r="TWL44" s="166"/>
      <c r="TWM44" s="166"/>
      <c r="TWN44" s="166"/>
      <c r="TWO44" s="166"/>
      <c r="TWP44" s="166"/>
      <c r="TWQ44" s="166"/>
      <c r="TWR44" s="166"/>
      <c r="TWS44" s="166"/>
      <c r="TWT44" s="166"/>
      <c r="TWU44" s="166"/>
      <c r="TWV44" s="166"/>
      <c r="TWW44" s="166"/>
      <c r="TWX44" s="166"/>
      <c r="TWY44" s="166"/>
      <c r="TWZ44" s="166"/>
      <c r="TXA44" s="166"/>
      <c r="TXB44" s="166"/>
      <c r="TXC44" s="166"/>
      <c r="TXD44" s="166"/>
      <c r="TXE44" s="166"/>
      <c r="TXF44" s="166"/>
      <c r="TXG44" s="166"/>
      <c r="TXH44" s="166"/>
      <c r="TXI44" s="166"/>
      <c r="TXJ44" s="166"/>
      <c r="TXK44" s="166"/>
      <c r="TXL44" s="166"/>
      <c r="TXM44" s="166"/>
      <c r="TXN44" s="166"/>
      <c r="TXO44" s="166"/>
      <c r="TXP44" s="166"/>
      <c r="TXQ44" s="166"/>
      <c r="TXR44" s="166"/>
      <c r="TXS44" s="166"/>
      <c r="TXT44" s="166"/>
      <c r="TXU44" s="166"/>
      <c r="TXV44" s="166"/>
      <c r="TXW44" s="166"/>
      <c r="TXX44" s="166"/>
      <c r="TXY44" s="166"/>
      <c r="TXZ44" s="166"/>
      <c r="TYA44" s="166"/>
      <c r="TYB44" s="166"/>
      <c r="TYC44" s="166"/>
      <c r="TYD44" s="166"/>
      <c r="TYE44" s="166"/>
      <c r="TYF44" s="166"/>
      <c r="TYG44" s="166"/>
      <c r="TYH44" s="166"/>
      <c r="TYI44" s="166"/>
      <c r="TYJ44" s="166"/>
      <c r="TYK44" s="166"/>
      <c r="TYL44" s="166"/>
      <c r="TYM44" s="166"/>
      <c r="TYN44" s="166"/>
      <c r="TYO44" s="166"/>
      <c r="TYP44" s="166"/>
      <c r="TYQ44" s="166"/>
      <c r="TYR44" s="166"/>
      <c r="TYS44" s="166"/>
      <c r="TYT44" s="166"/>
      <c r="TYU44" s="166"/>
      <c r="TYV44" s="166"/>
      <c r="TYW44" s="166"/>
      <c r="TYX44" s="166"/>
      <c r="TYY44" s="166"/>
      <c r="TYZ44" s="166"/>
      <c r="TZA44" s="166"/>
      <c r="TZB44" s="166"/>
      <c r="TZC44" s="166"/>
      <c r="TZD44" s="166"/>
      <c r="TZE44" s="166"/>
      <c r="TZF44" s="166"/>
      <c r="TZG44" s="166"/>
      <c r="TZH44" s="166"/>
      <c r="TZI44" s="166"/>
      <c r="TZJ44" s="166"/>
      <c r="TZK44" s="166"/>
      <c r="TZL44" s="166"/>
      <c r="TZM44" s="166"/>
      <c r="TZN44" s="166"/>
      <c r="TZO44" s="166"/>
      <c r="TZP44" s="166"/>
      <c r="TZQ44" s="166"/>
      <c r="TZR44" s="166"/>
      <c r="TZS44" s="166"/>
      <c r="TZT44" s="166"/>
      <c r="TZU44" s="166"/>
      <c r="TZV44" s="166"/>
      <c r="TZW44" s="166"/>
      <c r="TZX44" s="166"/>
      <c r="TZY44" s="166"/>
      <c r="TZZ44" s="166"/>
      <c r="UAA44" s="166"/>
      <c r="UAB44" s="166"/>
      <c r="UAC44" s="166"/>
      <c r="UAD44" s="166"/>
      <c r="UAE44" s="166"/>
      <c r="UAF44" s="166"/>
      <c r="UAG44" s="166"/>
      <c r="UAH44" s="166"/>
      <c r="UAI44" s="166"/>
      <c r="UAJ44" s="166"/>
      <c r="UAK44" s="166"/>
      <c r="UAL44" s="166"/>
      <c r="UAM44" s="166"/>
      <c r="UAN44" s="166"/>
      <c r="UAO44" s="166"/>
      <c r="UAP44" s="166"/>
      <c r="UAQ44" s="166"/>
      <c r="UAR44" s="166"/>
      <c r="UAS44" s="166"/>
      <c r="UAT44" s="166"/>
      <c r="UAU44" s="166"/>
      <c r="UAV44" s="166"/>
      <c r="UAW44" s="166"/>
      <c r="UAX44" s="166"/>
      <c r="UAY44" s="166"/>
      <c r="UAZ44" s="166"/>
      <c r="UBA44" s="166"/>
      <c r="UBB44" s="166"/>
      <c r="UBC44" s="166"/>
      <c r="UBD44" s="166"/>
      <c r="UBE44" s="166"/>
      <c r="UBF44" s="166"/>
      <c r="UBG44" s="166"/>
      <c r="UBH44" s="166"/>
      <c r="UBI44" s="166"/>
      <c r="UBJ44" s="166"/>
      <c r="UBK44" s="166"/>
      <c r="UBL44" s="166"/>
      <c r="UBM44" s="166"/>
      <c r="UBN44" s="166"/>
      <c r="UBO44" s="166"/>
      <c r="UBP44" s="166"/>
      <c r="UBQ44" s="166"/>
      <c r="UBR44" s="166"/>
      <c r="UBS44" s="166"/>
      <c r="UBT44" s="166"/>
      <c r="UBU44" s="166"/>
      <c r="UBV44" s="166"/>
      <c r="UBW44" s="166"/>
      <c r="UBX44" s="166"/>
      <c r="UBY44" s="166"/>
      <c r="UBZ44" s="166"/>
      <c r="UCA44" s="166"/>
      <c r="UCB44" s="166"/>
      <c r="UCC44" s="166"/>
      <c r="UCD44" s="166"/>
      <c r="UCE44" s="166"/>
      <c r="UCF44" s="166"/>
      <c r="UCG44" s="166"/>
      <c r="UCH44" s="166"/>
      <c r="UCI44" s="166"/>
      <c r="UCJ44" s="166"/>
      <c r="UCK44" s="166"/>
      <c r="UCL44" s="166"/>
      <c r="UCM44" s="166"/>
      <c r="UCN44" s="166"/>
      <c r="UCO44" s="166"/>
      <c r="UCP44" s="166"/>
      <c r="UCQ44" s="166"/>
      <c r="UCR44" s="166"/>
      <c r="UCS44" s="166"/>
      <c r="UCT44" s="166"/>
      <c r="UCU44" s="166"/>
      <c r="UCV44" s="166"/>
      <c r="UCW44" s="166"/>
      <c r="UCX44" s="166"/>
      <c r="UCY44" s="166"/>
      <c r="UCZ44" s="166"/>
      <c r="UDA44" s="166"/>
      <c r="UDB44" s="166"/>
      <c r="UDC44" s="166"/>
      <c r="UDD44" s="166"/>
      <c r="UDE44" s="166"/>
      <c r="UDF44" s="166"/>
      <c r="UDG44" s="166"/>
      <c r="UDH44" s="166"/>
      <c r="UDI44" s="166"/>
      <c r="UDJ44" s="166"/>
      <c r="UDK44" s="166"/>
      <c r="UDL44" s="166"/>
      <c r="UDM44" s="166"/>
      <c r="UDN44" s="166"/>
      <c r="UDO44" s="166"/>
      <c r="UDP44" s="166"/>
      <c r="UDQ44" s="166"/>
      <c r="UDR44" s="166"/>
      <c r="UDS44" s="166"/>
      <c r="UDT44" s="166"/>
      <c r="UDU44" s="166"/>
      <c r="UDV44" s="166"/>
      <c r="UDW44" s="166"/>
      <c r="UDX44" s="166"/>
      <c r="UDY44" s="166"/>
      <c r="UDZ44" s="166"/>
      <c r="UEA44" s="166"/>
      <c r="UEB44" s="166"/>
      <c r="UEC44" s="166"/>
      <c r="UED44" s="166"/>
      <c r="UEE44" s="166"/>
      <c r="UEF44" s="166"/>
      <c r="UEG44" s="166"/>
      <c r="UEH44" s="166"/>
      <c r="UEI44" s="166"/>
      <c r="UEJ44" s="166"/>
      <c r="UEK44" s="166"/>
      <c r="UEL44" s="166"/>
      <c r="UEM44" s="166"/>
      <c r="UEN44" s="166"/>
      <c r="UEO44" s="166"/>
      <c r="UEP44" s="166"/>
      <c r="UEQ44" s="166"/>
      <c r="UER44" s="166"/>
      <c r="UES44" s="166"/>
      <c r="UET44" s="166"/>
      <c r="UEU44" s="166"/>
      <c r="UEV44" s="166"/>
      <c r="UEW44" s="166"/>
      <c r="UEX44" s="166"/>
      <c r="UEY44" s="166"/>
      <c r="UEZ44" s="166"/>
      <c r="UFA44" s="166"/>
      <c r="UFB44" s="166"/>
      <c r="UFC44" s="166"/>
      <c r="UFD44" s="166"/>
      <c r="UFE44" s="166"/>
      <c r="UFF44" s="166"/>
      <c r="UFG44" s="166"/>
      <c r="UFH44" s="166"/>
      <c r="UFI44" s="166"/>
      <c r="UFJ44" s="166"/>
      <c r="UFK44" s="166"/>
      <c r="UFL44" s="166"/>
      <c r="UFM44" s="166"/>
      <c r="UFN44" s="166"/>
      <c r="UFO44" s="166"/>
      <c r="UFP44" s="166"/>
      <c r="UFQ44" s="166"/>
      <c r="UFR44" s="166"/>
      <c r="UFS44" s="166"/>
      <c r="UFT44" s="166"/>
      <c r="UFU44" s="166"/>
      <c r="UFV44" s="166"/>
      <c r="UFW44" s="166"/>
      <c r="UFX44" s="166"/>
      <c r="UFY44" s="166"/>
      <c r="UFZ44" s="166"/>
      <c r="UGA44" s="166"/>
      <c r="UGB44" s="166"/>
      <c r="UGC44" s="166"/>
      <c r="UGD44" s="166"/>
      <c r="UGE44" s="166"/>
      <c r="UGF44" s="166"/>
      <c r="UGG44" s="166"/>
      <c r="UGH44" s="166"/>
      <c r="UGI44" s="166"/>
      <c r="UGJ44" s="166"/>
      <c r="UGK44" s="166"/>
      <c r="UGL44" s="166"/>
      <c r="UGM44" s="166"/>
      <c r="UGN44" s="166"/>
      <c r="UGO44" s="166"/>
      <c r="UGP44" s="166"/>
      <c r="UGQ44" s="166"/>
      <c r="UGR44" s="166"/>
      <c r="UGS44" s="166"/>
      <c r="UGT44" s="166"/>
      <c r="UGU44" s="166"/>
      <c r="UGV44" s="166"/>
      <c r="UGW44" s="166"/>
      <c r="UGX44" s="166"/>
      <c r="UGY44" s="166"/>
      <c r="UGZ44" s="166"/>
      <c r="UHA44" s="166"/>
      <c r="UHB44" s="166"/>
      <c r="UHC44" s="166"/>
      <c r="UHD44" s="166"/>
      <c r="UHE44" s="166"/>
      <c r="UHF44" s="166"/>
      <c r="UHG44" s="166"/>
      <c r="UHH44" s="166"/>
      <c r="UHI44" s="166"/>
      <c r="UHJ44" s="166"/>
      <c r="UHK44" s="166"/>
      <c r="UHL44" s="166"/>
      <c r="UHM44" s="166"/>
      <c r="UHN44" s="166"/>
      <c r="UHO44" s="166"/>
      <c r="UHP44" s="166"/>
      <c r="UHQ44" s="166"/>
      <c r="UHR44" s="166"/>
      <c r="UHS44" s="166"/>
      <c r="UHT44" s="166"/>
      <c r="UHU44" s="166"/>
      <c r="UHV44" s="166"/>
      <c r="UHW44" s="166"/>
      <c r="UHX44" s="166"/>
      <c r="UHY44" s="166"/>
      <c r="UHZ44" s="166"/>
      <c r="UIA44" s="166"/>
      <c r="UIB44" s="166"/>
      <c r="UIC44" s="166"/>
      <c r="UID44" s="166"/>
      <c r="UIE44" s="166"/>
      <c r="UIF44" s="166"/>
      <c r="UIG44" s="166"/>
      <c r="UIH44" s="166"/>
      <c r="UII44" s="166"/>
      <c r="UIJ44" s="166"/>
      <c r="UIK44" s="166"/>
      <c r="UIL44" s="166"/>
      <c r="UIM44" s="166"/>
      <c r="UIN44" s="166"/>
      <c r="UIO44" s="166"/>
      <c r="UIP44" s="166"/>
      <c r="UIQ44" s="166"/>
      <c r="UIR44" s="166"/>
      <c r="UIS44" s="166"/>
      <c r="UIT44" s="166"/>
      <c r="UIU44" s="166"/>
      <c r="UIV44" s="166"/>
      <c r="UIW44" s="166"/>
      <c r="UIX44" s="166"/>
      <c r="UIY44" s="166"/>
      <c r="UIZ44" s="166"/>
      <c r="UJA44" s="166"/>
      <c r="UJB44" s="166"/>
      <c r="UJC44" s="166"/>
      <c r="UJD44" s="166"/>
      <c r="UJE44" s="166"/>
      <c r="UJF44" s="166"/>
      <c r="UJG44" s="166"/>
      <c r="UJH44" s="166"/>
      <c r="UJI44" s="166"/>
      <c r="UJJ44" s="166"/>
      <c r="UJK44" s="166"/>
      <c r="UJL44" s="166"/>
      <c r="UJM44" s="166"/>
      <c r="UJN44" s="166"/>
      <c r="UJO44" s="166"/>
      <c r="UJP44" s="166"/>
      <c r="UJQ44" s="166"/>
      <c r="UJR44" s="166"/>
      <c r="UJS44" s="166"/>
      <c r="UJT44" s="166"/>
      <c r="UJU44" s="166"/>
      <c r="UJV44" s="166"/>
      <c r="UJW44" s="166"/>
      <c r="UJX44" s="166"/>
      <c r="UJY44" s="166"/>
      <c r="UJZ44" s="166"/>
      <c r="UKA44" s="166"/>
      <c r="UKB44" s="166"/>
      <c r="UKC44" s="166"/>
      <c r="UKD44" s="166"/>
      <c r="UKE44" s="166"/>
      <c r="UKF44" s="166"/>
      <c r="UKG44" s="166"/>
      <c r="UKH44" s="166"/>
      <c r="UKI44" s="166"/>
      <c r="UKJ44" s="166"/>
      <c r="UKK44" s="166"/>
      <c r="UKL44" s="166"/>
      <c r="UKM44" s="166"/>
      <c r="UKN44" s="166"/>
      <c r="UKO44" s="166"/>
      <c r="UKP44" s="166"/>
      <c r="UKQ44" s="166"/>
      <c r="UKR44" s="166"/>
      <c r="UKS44" s="166"/>
      <c r="UKT44" s="166"/>
      <c r="UKU44" s="166"/>
      <c r="UKV44" s="166"/>
      <c r="UKW44" s="166"/>
      <c r="UKX44" s="166"/>
      <c r="UKY44" s="166"/>
      <c r="UKZ44" s="166"/>
      <c r="ULA44" s="166"/>
      <c r="ULB44" s="166"/>
      <c r="ULC44" s="166"/>
      <c r="ULD44" s="166"/>
      <c r="ULE44" s="166"/>
      <c r="ULF44" s="166"/>
      <c r="ULG44" s="166"/>
      <c r="ULH44" s="166"/>
      <c r="ULI44" s="166"/>
      <c r="ULJ44" s="166"/>
      <c r="ULK44" s="166"/>
      <c r="ULL44" s="166"/>
      <c r="ULM44" s="166"/>
      <c r="ULN44" s="166"/>
      <c r="ULO44" s="166"/>
      <c r="ULP44" s="166"/>
      <c r="ULQ44" s="166"/>
      <c r="ULR44" s="166"/>
      <c r="ULS44" s="166"/>
      <c r="ULT44" s="166"/>
      <c r="ULU44" s="166"/>
      <c r="ULV44" s="166"/>
      <c r="ULW44" s="166"/>
      <c r="ULX44" s="166"/>
      <c r="ULY44" s="166"/>
      <c r="ULZ44" s="166"/>
      <c r="UMA44" s="166"/>
      <c r="UMB44" s="166"/>
      <c r="UMC44" s="166"/>
      <c r="UMD44" s="166"/>
      <c r="UME44" s="166"/>
      <c r="UMF44" s="166"/>
      <c r="UMG44" s="166"/>
      <c r="UMH44" s="166"/>
      <c r="UMI44" s="166"/>
      <c r="UMJ44" s="166"/>
      <c r="UMK44" s="166"/>
      <c r="UML44" s="166"/>
      <c r="UMM44" s="166"/>
      <c r="UMN44" s="166"/>
      <c r="UMO44" s="166"/>
      <c r="UMP44" s="166"/>
      <c r="UMQ44" s="166"/>
      <c r="UMR44" s="166"/>
      <c r="UMS44" s="166"/>
      <c r="UMT44" s="166"/>
      <c r="UMU44" s="166"/>
      <c r="UMV44" s="166"/>
      <c r="UMW44" s="166"/>
      <c r="UMX44" s="166"/>
      <c r="UMY44" s="166"/>
      <c r="UMZ44" s="166"/>
      <c r="UNA44" s="166"/>
      <c r="UNB44" s="166"/>
      <c r="UNC44" s="166"/>
      <c r="UND44" s="166"/>
      <c r="UNE44" s="166"/>
      <c r="UNF44" s="166"/>
      <c r="UNG44" s="166"/>
      <c r="UNH44" s="166"/>
      <c r="UNI44" s="166"/>
      <c r="UNJ44" s="166"/>
      <c r="UNK44" s="166"/>
      <c r="UNL44" s="166"/>
      <c r="UNM44" s="166"/>
      <c r="UNN44" s="166"/>
      <c r="UNO44" s="166"/>
      <c r="UNP44" s="166"/>
      <c r="UNQ44" s="166"/>
      <c r="UNR44" s="166"/>
      <c r="UNS44" s="166"/>
      <c r="UNT44" s="166"/>
      <c r="UNU44" s="166"/>
      <c r="UNV44" s="166"/>
      <c r="UNW44" s="166"/>
      <c r="UNX44" s="166"/>
      <c r="UNY44" s="166"/>
      <c r="UNZ44" s="166"/>
      <c r="UOA44" s="166"/>
      <c r="UOB44" s="166"/>
      <c r="UOC44" s="166"/>
      <c r="UOD44" s="166"/>
      <c r="UOE44" s="166"/>
      <c r="UOF44" s="166"/>
      <c r="UOG44" s="166"/>
      <c r="UOH44" s="166"/>
      <c r="UOI44" s="166"/>
      <c r="UOJ44" s="166"/>
      <c r="UOK44" s="166"/>
      <c r="UOL44" s="166"/>
      <c r="UOM44" s="166"/>
      <c r="UON44" s="166"/>
      <c r="UOO44" s="166"/>
      <c r="UOP44" s="166"/>
      <c r="UOQ44" s="166"/>
      <c r="UOR44" s="166"/>
      <c r="UOS44" s="166"/>
      <c r="UOT44" s="166"/>
      <c r="UOU44" s="166"/>
      <c r="UOV44" s="166"/>
      <c r="UOW44" s="166"/>
      <c r="UOX44" s="166"/>
      <c r="UOY44" s="166"/>
      <c r="UOZ44" s="166"/>
      <c r="UPA44" s="166"/>
      <c r="UPB44" s="166"/>
      <c r="UPC44" s="166"/>
      <c r="UPD44" s="166"/>
      <c r="UPE44" s="166"/>
      <c r="UPF44" s="166"/>
      <c r="UPG44" s="166"/>
      <c r="UPH44" s="166"/>
      <c r="UPI44" s="166"/>
      <c r="UPJ44" s="166"/>
      <c r="UPK44" s="166"/>
      <c r="UPL44" s="166"/>
      <c r="UPM44" s="166"/>
      <c r="UPN44" s="166"/>
      <c r="UPO44" s="166"/>
      <c r="UPP44" s="166"/>
      <c r="UPQ44" s="166"/>
      <c r="UPR44" s="166"/>
      <c r="UPS44" s="166"/>
      <c r="UPT44" s="166"/>
      <c r="UPU44" s="166"/>
      <c r="UPV44" s="166"/>
      <c r="UPW44" s="166"/>
      <c r="UPX44" s="166"/>
      <c r="UPY44" s="166"/>
      <c r="UPZ44" s="166"/>
      <c r="UQA44" s="166"/>
      <c r="UQB44" s="166"/>
      <c r="UQC44" s="166"/>
      <c r="UQD44" s="166"/>
      <c r="UQE44" s="166"/>
      <c r="UQF44" s="166"/>
      <c r="UQG44" s="166"/>
      <c r="UQH44" s="166"/>
      <c r="UQI44" s="166"/>
      <c r="UQJ44" s="166"/>
      <c r="UQK44" s="166"/>
      <c r="UQL44" s="166"/>
      <c r="UQM44" s="166"/>
      <c r="UQN44" s="166"/>
      <c r="UQO44" s="166"/>
      <c r="UQP44" s="166"/>
      <c r="UQQ44" s="166"/>
      <c r="UQR44" s="166"/>
      <c r="UQS44" s="166"/>
      <c r="UQT44" s="166"/>
      <c r="UQU44" s="166"/>
      <c r="UQV44" s="166"/>
      <c r="UQW44" s="166"/>
      <c r="UQX44" s="166"/>
      <c r="UQY44" s="166"/>
      <c r="UQZ44" s="166"/>
      <c r="URA44" s="166"/>
      <c r="URB44" s="166"/>
      <c r="URC44" s="166"/>
      <c r="URD44" s="166"/>
      <c r="URE44" s="166"/>
      <c r="URF44" s="166"/>
      <c r="URG44" s="166"/>
      <c r="URH44" s="166"/>
      <c r="URI44" s="166"/>
      <c r="URJ44" s="166"/>
      <c r="URK44" s="166"/>
      <c r="URL44" s="166"/>
      <c r="URM44" s="166"/>
      <c r="URN44" s="166"/>
      <c r="URO44" s="166"/>
      <c r="URP44" s="166"/>
      <c r="URQ44" s="166"/>
      <c r="URR44" s="166"/>
      <c r="URS44" s="166"/>
      <c r="URT44" s="166"/>
      <c r="URU44" s="166"/>
      <c r="URV44" s="166"/>
      <c r="URW44" s="166"/>
      <c r="URX44" s="166"/>
      <c r="URY44" s="166"/>
      <c r="URZ44" s="166"/>
      <c r="USA44" s="166"/>
      <c r="USB44" s="166"/>
      <c r="USC44" s="166"/>
      <c r="USD44" s="166"/>
      <c r="USE44" s="166"/>
      <c r="USF44" s="166"/>
      <c r="USG44" s="166"/>
      <c r="USH44" s="166"/>
      <c r="USI44" s="166"/>
      <c r="USJ44" s="166"/>
      <c r="USK44" s="166"/>
      <c r="USL44" s="166"/>
      <c r="USM44" s="166"/>
      <c r="USN44" s="166"/>
      <c r="USO44" s="166"/>
      <c r="USP44" s="166"/>
      <c r="USQ44" s="166"/>
      <c r="USR44" s="166"/>
      <c r="USS44" s="166"/>
      <c r="UST44" s="166"/>
      <c r="USU44" s="166"/>
      <c r="USV44" s="166"/>
      <c r="USW44" s="166"/>
      <c r="USX44" s="166"/>
      <c r="USY44" s="166"/>
      <c r="USZ44" s="166"/>
      <c r="UTA44" s="166"/>
      <c r="UTB44" s="166"/>
      <c r="UTC44" s="166"/>
      <c r="UTD44" s="166"/>
      <c r="UTE44" s="166"/>
      <c r="UTF44" s="166"/>
      <c r="UTG44" s="166"/>
      <c r="UTH44" s="166"/>
      <c r="UTI44" s="166"/>
      <c r="UTJ44" s="166"/>
      <c r="UTK44" s="166"/>
      <c r="UTL44" s="166"/>
      <c r="UTM44" s="166"/>
      <c r="UTN44" s="166"/>
      <c r="UTO44" s="166"/>
      <c r="UTP44" s="166"/>
      <c r="UTQ44" s="166"/>
      <c r="UTR44" s="166"/>
      <c r="UTS44" s="166"/>
      <c r="UTT44" s="166"/>
      <c r="UTU44" s="166"/>
      <c r="UTV44" s="166"/>
      <c r="UTW44" s="166"/>
      <c r="UTX44" s="166"/>
      <c r="UTY44" s="166"/>
      <c r="UTZ44" s="166"/>
      <c r="UUA44" s="166"/>
      <c r="UUB44" s="166"/>
      <c r="UUC44" s="166"/>
      <c r="UUD44" s="166"/>
      <c r="UUE44" s="166"/>
      <c r="UUF44" s="166"/>
      <c r="UUG44" s="166"/>
      <c r="UUH44" s="166"/>
      <c r="UUI44" s="166"/>
      <c r="UUJ44" s="166"/>
      <c r="UUK44" s="166"/>
      <c r="UUL44" s="166"/>
      <c r="UUM44" s="166"/>
      <c r="UUN44" s="166"/>
      <c r="UUO44" s="166"/>
      <c r="UUP44" s="166"/>
      <c r="UUQ44" s="166"/>
      <c r="UUR44" s="166"/>
      <c r="UUS44" s="166"/>
      <c r="UUT44" s="166"/>
      <c r="UUU44" s="166"/>
      <c r="UUV44" s="166"/>
      <c r="UUW44" s="166"/>
      <c r="UUX44" s="166"/>
      <c r="UUY44" s="166"/>
      <c r="UUZ44" s="166"/>
      <c r="UVA44" s="166"/>
      <c r="UVB44" s="166"/>
      <c r="UVC44" s="166"/>
      <c r="UVD44" s="166"/>
      <c r="UVE44" s="166"/>
      <c r="UVF44" s="166"/>
      <c r="UVG44" s="166"/>
      <c r="UVH44" s="166"/>
      <c r="UVI44" s="166"/>
      <c r="UVJ44" s="166"/>
      <c r="UVK44" s="166"/>
      <c r="UVL44" s="166"/>
      <c r="UVM44" s="166"/>
      <c r="UVN44" s="166"/>
      <c r="UVO44" s="166"/>
      <c r="UVP44" s="166"/>
      <c r="UVQ44" s="166"/>
      <c r="UVR44" s="166"/>
      <c r="UVS44" s="166"/>
      <c r="UVT44" s="166"/>
      <c r="UVU44" s="166"/>
      <c r="UVV44" s="166"/>
      <c r="UVW44" s="166"/>
      <c r="UVX44" s="166"/>
      <c r="UVY44" s="166"/>
      <c r="UVZ44" s="166"/>
      <c r="UWA44" s="166"/>
      <c r="UWB44" s="166"/>
      <c r="UWC44" s="166"/>
      <c r="UWD44" s="166"/>
      <c r="UWE44" s="166"/>
      <c r="UWF44" s="166"/>
      <c r="UWG44" s="166"/>
      <c r="UWH44" s="166"/>
      <c r="UWI44" s="166"/>
      <c r="UWJ44" s="166"/>
      <c r="UWK44" s="166"/>
      <c r="UWL44" s="166"/>
      <c r="UWM44" s="166"/>
      <c r="UWN44" s="166"/>
      <c r="UWO44" s="166"/>
      <c r="UWP44" s="166"/>
      <c r="UWQ44" s="166"/>
      <c r="UWR44" s="166"/>
      <c r="UWS44" s="166"/>
      <c r="UWT44" s="166"/>
      <c r="UWU44" s="166"/>
      <c r="UWV44" s="166"/>
      <c r="UWW44" s="166"/>
      <c r="UWX44" s="166"/>
      <c r="UWY44" s="166"/>
      <c r="UWZ44" s="166"/>
      <c r="UXA44" s="166"/>
      <c r="UXB44" s="166"/>
      <c r="UXC44" s="166"/>
      <c r="UXD44" s="166"/>
      <c r="UXE44" s="166"/>
      <c r="UXF44" s="166"/>
      <c r="UXG44" s="166"/>
      <c r="UXH44" s="166"/>
      <c r="UXI44" s="166"/>
      <c r="UXJ44" s="166"/>
      <c r="UXK44" s="166"/>
      <c r="UXL44" s="166"/>
      <c r="UXM44" s="166"/>
      <c r="UXN44" s="166"/>
      <c r="UXO44" s="166"/>
      <c r="UXP44" s="166"/>
      <c r="UXQ44" s="166"/>
      <c r="UXR44" s="166"/>
      <c r="UXS44" s="166"/>
      <c r="UXT44" s="166"/>
      <c r="UXU44" s="166"/>
      <c r="UXV44" s="166"/>
      <c r="UXW44" s="166"/>
      <c r="UXX44" s="166"/>
      <c r="UXY44" s="166"/>
      <c r="UXZ44" s="166"/>
      <c r="UYA44" s="166"/>
      <c r="UYB44" s="166"/>
      <c r="UYC44" s="166"/>
      <c r="UYD44" s="166"/>
      <c r="UYE44" s="166"/>
      <c r="UYF44" s="166"/>
      <c r="UYG44" s="166"/>
      <c r="UYH44" s="166"/>
      <c r="UYI44" s="166"/>
      <c r="UYJ44" s="166"/>
      <c r="UYK44" s="166"/>
      <c r="UYL44" s="166"/>
      <c r="UYM44" s="166"/>
      <c r="UYN44" s="166"/>
      <c r="UYO44" s="166"/>
      <c r="UYP44" s="166"/>
      <c r="UYQ44" s="166"/>
      <c r="UYR44" s="166"/>
      <c r="UYS44" s="166"/>
      <c r="UYT44" s="166"/>
      <c r="UYU44" s="166"/>
      <c r="UYV44" s="166"/>
      <c r="UYW44" s="166"/>
      <c r="UYX44" s="166"/>
      <c r="UYY44" s="166"/>
      <c r="UYZ44" s="166"/>
      <c r="UZA44" s="166"/>
      <c r="UZB44" s="166"/>
      <c r="UZC44" s="166"/>
      <c r="UZD44" s="166"/>
      <c r="UZE44" s="166"/>
      <c r="UZF44" s="166"/>
      <c r="UZG44" s="166"/>
      <c r="UZH44" s="166"/>
      <c r="UZI44" s="166"/>
      <c r="UZJ44" s="166"/>
      <c r="UZK44" s="166"/>
      <c r="UZL44" s="166"/>
      <c r="UZM44" s="166"/>
      <c r="UZN44" s="166"/>
      <c r="UZO44" s="166"/>
      <c r="UZP44" s="166"/>
      <c r="UZQ44" s="166"/>
      <c r="UZR44" s="166"/>
      <c r="UZS44" s="166"/>
      <c r="UZT44" s="166"/>
      <c r="UZU44" s="166"/>
      <c r="UZV44" s="166"/>
      <c r="UZW44" s="166"/>
      <c r="UZX44" s="166"/>
      <c r="UZY44" s="166"/>
      <c r="UZZ44" s="166"/>
      <c r="VAA44" s="166"/>
      <c r="VAB44" s="166"/>
      <c r="VAC44" s="166"/>
      <c r="VAD44" s="166"/>
      <c r="VAE44" s="166"/>
      <c r="VAF44" s="166"/>
      <c r="VAG44" s="166"/>
      <c r="VAH44" s="166"/>
      <c r="VAI44" s="166"/>
      <c r="VAJ44" s="166"/>
      <c r="VAK44" s="166"/>
      <c r="VAL44" s="166"/>
      <c r="VAM44" s="166"/>
      <c r="VAN44" s="166"/>
      <c r="VAO44" s="166"/>
      <c r="VAP44" s="166"/>
      <c r="VAQ44" s="166"/>
      <c r="VAR44" s="166"/>
      <c r="VAS44" s="166"/>
      <c r="VAT44" s="166"/>
      <c r="VAU44" s="166"/>
      <c r="VAV44" s="166"/>
      <c r="VAW44" s="166"/>
      <c r="VAX44" s="166"/>
      <c r="VAY44" s="166"/>
      <c r="VAZ44" s="166"/>
      <c r="VBA44" s="166"/>
      <c r="VBB44" s="166"/>
      <c r="VBC44" s="166"/>
      <c r="VBD44" s="166"/>
      <c r="VBE44" s="166"/>
      <c r="VBF44" s="166"/>
      <c r="VBG44" s="166"/>
      <c r="VBH44" s="166"/>
      <c r="VBI44" s="166"/>
      <c r="VBJ44" s="166"/>
      <c r="VBK44" s="166"/>
      <c r="VBL44" s="166"/>
      <c r="VBM44" s="166"/>
      <c r="VBN44" s="166"/>
      <c r="VBO44" s="166"/>
      <c r="VBP44" s="166"/>
      <c r="VBQ44" s="166"/>
      <c r="VBR44" s="166"/>
      <c r="VBS44" s="166"/>
      <c r="VBT44" s="166"/>
      <c r="VBU44" s="166"/>
      <c r="VBV44" s="166"/>
      <c r="VBW44" s="166"/>
      <c r="VBX44" s="166"/>
      <c r="VBY44" s="166"/>
      <c r="VBZ44" s="166"/>
      <c r="VCA44" s="166"/>
      <c r="VCB44" s="166"/>
      <c r="VCC44" s="166"/>
      <c r="VCD44" s="166"/>
      <c r="VCE44" s="166"/>
      <c r="VCF44" s="166"/>
      <c r="VCG44" s="166"/>
      <c r="VCH44" s="166"/>
      <c r="VCI44" s="166"/>
      <c r="VCJ44" s="166"/>
      <c r="VCK44" s="166"/>
      <c r="VCL44" s="166"/>
      <c r="VCM44" s="166"/>
      <c r="VCN44" s="166"/>
      <c r="VCO44" s="166"/>
      <c r="VCP44" s="166"/>
      <c r="VCQ44" s="166"/>
      <c r="VCR44" s="166"/>
      <c r="VCS44" s="166"/>
      <c r="VCT44" s="166"/>
      <c r="VCU44" s="166"/>
      <c r="VCV44" s="166"/>
      <c r="VCW44" s="166"/>
      <c r="VCX44" s="166"/>
      <c r="VCY44" s="166"/>
      <c r="VCZ44" s="166"/>
      <c r="VDA44" s="166"/>
      <c r="VDB44" s="166"/>
      <c r="VDC44" s="166"/>
      <c r="VDD44" s="166"/>
      <c r="VDE44" s="166"/>
      <c r="VDF44" s="166"/>
      <c r="VDG44" s="166"/>
      <c r="VDH44" s="166"/>
      <c r="VDI44" s="166"/>
      <c r="VDJ44" s="166"/>
      <c r="VDK44" s="166"/>
      <c r="VDL44" s="166"/>
      <c r="VDM44" s="166"/>
      <c r="VDN44" s="166"/>
      <c r="VDO44" s="166"/>
      <c r="VDP44" s="166"/>
      <c r="VDQ44" s="166"/>
      <c r="VDR44" s="166"/>
      <c r="VDS44" s="166"/>
      <c r="VDT44" s="166"/>
      <c r="VDU44" s="166"/>
      <c r="VDV44" s="166"/>
      <c r="VDW44" s="166"/>
      <c r="VDX44" s="166"/>
      <c r="VDY44" s="166"/>
      <c r="VDZ44" s="166"/>
      <c r="VEA44" s="166"/>
      <c r="VEB44" s="166"/>
      <c r="VEC44" s="166"/>
      <c r="VED44" s="166"/>
      <c r="VEE44" s="166"/>
      <c r="VEF44" s="166"/>
      <c r="VEG44" s="166"/>
      <c r="VEH44" s="166"/>
      <c r="VEI44" s="166"/>
      <c r="VEJ44" s="166"/>
      <c r="VEK44" s="166"/>
      <c r="VEL44" s="166"/>
      <c r="VEM44" s="166"/>
      <c r="VEN44" s="166"/>
      <c r="VEO44" s="166"/>
      <c r="VEP44" s="166"/>
      <c r="VEQ44" s="166"/>
      <c r="VER44" s="166"/>
      <c r="VES44" s="166"/>
      <c r="VET44" s="166"/>
      <c r="VEU44" s="166"/>
      <c r="VEV44" s="166"/>
      <c r="VEW44" s="166"/>
      <c r="VEX44" s="166"/>
      <c r="VEY44" s="166"/>
      <c r="VEZ44" s="166"/>
      <c r="VFA44" s="166"/>
      <c r="VFB44" s="166"/>
      <c r="VFC44" s="166"/>
      <c r="VFD44" s="166"/>
      <c r="VFE44" s="166"/>
      <c r="VFF44" s="166"/>
      <c r="VFG44" s="166"/>
      <c r="VFH44" s="166"/>
      <c r="VFI44" s="166"/>
      <c r="VFJ44" s="166"/>
      <c r="VFK44" s="166"/>
      <c r="VFL44" s="166"/>
      <c r="VFM44" s="166"/>
      <c r="VFN44" s="166"/>
      <c r="VFO44" s="166"/>
      <c r="VFP44" s="166"/>
      <c r="VFQ44" s="166"/>
      <c r="VFR44" s="166"/>
      <c r="VFS44" s="166"/>
      <c r="VFT44" s="166"/>
      <c r="VFU44" s="166"/>
      <c r="VFV44" s="166"/>
      <c r="VFW44" s="166"/>
      <c r="VFX44" s="166"/>
      <c r="VFY44" s="166"/>
      <c r="VFZ44" s="166"/>
      <c r="VGA44" s="166"/>
      <c r="VGB44" s="166"/>
      <c r="VGC44" s="166"/>
      <c r="VGD44" s="166"/>
      <c r="VGE44" s="166"/>
      <c r="VGF44" s="166"/>
      <c r="VGG44" s="166"/>
      <c r="VGH44" s="166"/>
      <c r="VGI44" s="166"/>
      <c r="VGJ44" s="166"/>
      <c r="VGK44" s="166"/>
      <c r="VGL44" s="166"/>
      <c r="VGM44" s="166"/>
      <c r="VGN44" s="166"/>
      <c r="VGO44" s="166"/>
      <c r="VGP44" s="166"/>
      <c r="VGQ44" s="166"/>
      <c r="VGR44" s="166"/>
      <c r="VGS44" s="166"/>
      <c r="VGT44" s="166"/>
      <c r="VGU44" s="166"/>
      <c r="VGV44" s="166"/>
      <c r="VGW44" s="166"/>
      <c r="VGX44" s="166"/>
      <c r="VGY44" s="166"/>
      <c r="VGZ44" s="166"/>
      <c r="VHA44" s="166"/>
      <c r="VHB44" s="166"/>
      <c r="VHC44" s="166"/>
      <c r="VHD44" s="166"/>
      <c r="VHE44" s="166"/>
      <c r="VHF44" s="166"/>
      <c r="VHG44" s="166"/>
      <c r="VHH44" s="166"/>
      <c r="VHI44" s="166"/>
      <c r="VHJ44" s="166"/>
      <c r="VHK44" s="166"/>
      <c r="VHL44" s="166"/>
      <c r="VHM44" s="166"/>
      <c r="VHN44" s="166"/>
      <c r="VHO44" s="166"/>
      <c r="VHP44" s="166"/>
      <c r="VHQ44" s="166"/>
      <c r="VHR44" s="166"/>
      <c r="VHS44" s="166"/>
      <c r="VHT44" s="166"/>
      <c r="VHU44" s="166"/>
      <c r="VHV44" s="166"/>
      <c r="VHW44" s="166"/>
      <c r="VHX44" s="166"/>
      <c r="VHY44" s="166"/>
      <c r="VHZ44" s="166"/>
      <c r="VIA44" s="166"/>
      <c r="VIB44" s="166"/>
      <c r="VIC44" s="166"/>
      <c r="VID44" s="166"/>
      <c r="VIE44" s="166"/>
      <c r="VIF44" s="166"/>
      <c r="VIG44" s="166"/>
      <c r="VIH44" s="166"/>
      <c r="VII44" s="166"/>
      <c r="VIJ44" s="166"/>
      <c r="VIK44" s="166"/>
      <c r="VIL44" s="166"/>
      <c r="VIM44" s="166"/>
      <c r="VIN44" s="166"/>
      <c r="VIO44" s="166"/>
      <c r="VIP44" s="166"/>
      <c r="VIQ44" s="166"/>
      <c r="VIR44" s="166"/>
      <c r="VIS44" s="166"/>
      <c r="VIT44" s="166"/>
      <c r="VIU44" s="166"/>
      <c r="VIV44" s="166"/>
      <c r="VIW44" s="166"/>
      <c r="VIX44" s="166"/>
      <c r="VIY44" s="166"/>
      <c r="VIZ44" s="166"/>
      <c r="VJA44" s="166"/>
      <c r="VJB44" s="166"/>
      <c r="VJC44" s="166"/>
      <c r="VJD44" s="166"/>
      <c r="VJE44" s="166"/>
      <c r="VJF44" s="166"/>
      <c r="VJG44" s="166"/>
      <c r="VJH44" s="166"/>
      <c r="VJI44" s="166"/>
      <c r="VJJ44" s="166"/>
      <c r="VJK44" s="166"/>
      <c r="VJL44" s="166"/>
      <c r="VJM44" s="166"/>
      <c r="VJN44" s="166"/>
      <c r="VJO44" s="166"/>
      <c r="VJP44" s="166"/>
      <c r="VJQ44" s="166"/>
      <c r="VJR44" s="166"/>
      <c r="VJS44" s="166"/>
      <c r="VJT44" s="166"/>
      <c r="VJU44" s="166"/>
      <c r="VJV44" s="166"/>
      <c r="VJW44" s="166"/>
      <c r="VJX44" s="166"/>
      <c r="VJY44" s="166"/>
      <c r="VJZ44" s="166"/>
      <c r="VKA44" s="166"/>
      <c r="VKB44" s="166"/>
      <c r="VKC44" s="166"/>
      <c r="VKD44" s="166"/>
      <c r="VKE44" s="166"/>
      <c r="VKF44" s="166"/>
      <c r="VKG44" s="166"/>
      <c r="VKH44" s="166"/>
      <c r="VKI44" s="166"/>
      <c r="VKJ44" s="166"/>
      <c r="VKK44" s="166"/>
      <c r="VKL44" s="166"/>
      <c r="VKM44" s="166"/>
      <c r="VKN44" s="166"/>
      <c r="VKO44" s="166"/>
      <c r="VKP44" s="166"/>
      <c r="VKQ44" s="166"/>
      <c r="VKR44" s="166"/>
      <c r="VKS44" s="166"/>
      <c r="VKT44" s="166"/>
      <c r="VKU44" s="166"/>
      <c r="VKV44" s="166"/>
      <c r="VKW44" s="166"/>
      <c r="VKX44" s="166"/>
      <c r="VKY44" s="166"/>
      <c r="VKZ44" s="166"/>
      <c r="VLA44" s="166"/>
      <c r="VLB44" s="166"/>
      <c r="VLC44" s="166"/>
      <c r="VLD44" s="166"/>
      <c r="VLE44" s="166"/>
      <c r="VLF44" s="166"/>
      <c r="VLG44" s="166"/>
      <c r="VLH44" s="166"/>
      <c r="VLI44" s="166"/>
      <c r="VLJ44" s="166"/>
      <c r="VLK44" s="166"/>
      <c r="VLL44" s="166"/>
      <c r="VLM44" s="166"/>
      <c r="VLN44" s="166"/>
      <c r="VLO44" s="166"/>
      <c r="VLP44" s="166"/>
      <c r="VLQ44" s="166"/>
      <c r="VLR44" s="166"/>
      <c r="VLS44" s="166"/>
      <c r="VLT44" s="166"/>
      <c r="VLU44" s="166"/>
      <c r="VLV44" s="166"/>
      <c r="VLW44" s="166"/>
      <c r="VLX44" s="166"/>
      <c r="VLY44" s="166"/>
      <c r="VLZ44" s="166"/>
      <c r="VMA44" s="166"/>
      <c r="VMB44" s="166"/>
      <c r="VMC44" s="166"/>
      <c r="VMD44" s="166"/>
      <c r="VME44" s="166"/>
      <c r="VMF44" s="166"/>
      <c r="VMG44" s="166"/>
      <c r="VMH44" s="166"/>
      <c r="VMI44" s="166"/>
      <c r="VMJ44" s="166"/>
      <c r="VMK44" s="166"/>
      <c r="VML44" s="166"/>
      <c r="VMM44" s="166"/>
      <c r="VMN44" s="166"/>
      <c r="VMO44" s="166"/>
      <c r="VMP44" s="166"/>
      <c r="VMQ44" s="166"/>
      <c r="VMR44" s="166"/>
      <c r="VMS44" s="166"/>
      <c r="VMT44" s="166"/>
      <c r="VMU44" s="166"/>
      <c r="VMV44" s="166"/>
      <c r="VMW44" s="166"/>
      <c r="VMX44" s="166"/>
      <c r="VMY44" s="166"/>
      <c r="VMZ44" s="166"/>
      <c r="VNA44" s="166"/>
      <c r="VNB44" s="166"/>
      <c r="VNC44" s="166"/>
      <c r="VND44" s="166"/>
      <c r="VNE44" s="166"/>
      <c r="VNF44" s="166"/>
      <c r="VNG44" s="166"/>
      <c r="VNH44" s="166"/>
      <c r="VNI44" s="166"/>
      <c r="VNJ44" s="166"/>
      <c r="VNK44" s="166"/>
      <c r="VNL44" s="166"/>
      <c r="VNM44" s="166"/>
      <c r="VNN44" s="166"/>
      <c r="VNO44" s="166"/>
      <c r="VNP44" s="166"/>
      <c r="VNQ44" s="166"/>
      <c r="VNR44" s="166"/>
      <c r="VNS44" s="166"/>
      <c r="VNT44" s="166"/>
      <c r="VNU44" s="166"/>
      <c r="VNV44" s="166"/>
      <c r="VNW44" s="166"/>
      <c r="VNX44" s="166"/>
      <c r="VNY44" s="166"/>
      <c r="VNZ44" s="166"/>
      <c r="VOA44" s="166"/>
      <c r="VOB44" s="166"/>
      <c r="VOC44" s="166"/>
      <c r="VOD44" s="166"/>
      <c r="VOE44" s="166"/>
      <c r="VOF44" s="166"/>
      <c r="VOG44" s="166"/>
      <c r="VOH44" s="166"/>
      <c r="VOI44" s="166"/>
      <c r="VOJ44" s="166"/>
      <c r="VOK44" s="166"/>
      <c r="VOL44" s="166"/>
      <c r="VOM44" s="166"/>
      <c r="VON44" s="166"/>
      <c r="VOO44" s="166"/>
      <c r="VOP44" s="166"/>
      <c r="VOQ44" s="166"/>
      <c r="VOR44" s="166"/>
      <c r="VOS44" s="166"/>
      <c r="VOT44" s="166"/>
      <c r="VOU44" s="166"/>
      <c r="VOV44" s="166"/>
      <c r="VOW44" s="166"/>
      <c r="VOX44" s="166"/>
      <c r="VOY44" s="166"/>
      <c r="VOZ44" s="166"/>
      <c r="VPA44" s="166"/>
      <c r="VPB44" s="166"/>
      <c r="VPC44" s="166"/>
      <c r="VPD44" s="166"/>
      <c r="VPE44" s="166"/>
      <c r="VPF44" s="166"/>
      <c r="VPG44" s="166"/>
      <c r="VPH44" s="166"/>
      <c r="VPI44" s="166"/>
      <c r="VPJ44" s="166"/>
      <c r="VPK44" s="166"/>
      <c r="VPL44" s="166"/>
      <c r="VPM44" s="166"/>
      <c r="VPN44" s="166"/>
      <c r="VPO44" s="166"/>
      <c r="VPP44" s="166"/>
      <c r="VPQ44" s="166"/>
      <c r="VPR44" s="166"/>
      <c r="VPS44" s="166"/>
      <c r="VPT44" s="166"/>
      <c r="VPU44" s="166"/>
      <c r="VPV44" s="166"/>
      <c r="VPW44" s="166"/>
      <c r="VPX44" s="166"/>
      <c r="VPY44" s="166"/>
      <c r="VPZ44" s="166"/>
      <c r="VQA44" s="166"/>
      <c r="VQB44" s="166"/>
      <c r="VQC44" s="166"/>
      <c r="VQD44" s="166"/>
      <c r="VQE44" s="166"/>
      <c r="VQF44" s="166"/>
      <c r="VQG44" s="166"/>
      <c r="VQH44" s="166"/>
      <c r="VQI44" s="166"/>
      <c r="VQJ44" s="166"/>
      <c r="VQK44" s="166"/>
      <c r="VQL44" s="166"/>
      <c r="VQM44" s="166"/>
      <c r="VQN44" s="166"/>
      <c r="VQO44" s="166"/>
      <c r="VQP44" s="166"/>
      <c r="VQQ44" s="166"/>
      <c r="VQR44" s="166"/>
      <c r="VQS44" s="166"/>
      <c r="VQT44" s="166"/>
      <c r="VQU44" s="166"/>
      <c r="VQV44" s="166"/>
      <c r="VQW44" s="166"/>
      <c r="VQX44" s="166"/>
      <c r="VQY44" s="166"/>
      <c r="VQZ44" s="166"/>
      <c r="VRA44" s="166"/>
      <c r="VRB44" s="166"/>
      <c r="VRC44" s="166"/>
      <c r="VRD44" s="166"/>
      <c r="VRE44" s="166"/>
      <c r="VRF44" s="166"/>
      <c r="VRG44" s="166"/>
      <c r="VRH44" s="166"/>
      <c r="VRI44" s="166"/>
      <c r="VRJ44" s="166"/>
      <c r="VRK44" s="166"/>
      <c r="VRL44" s="166"/>
      <c r="VRM44" s="166"/>
      <c r="VRN44" s="166"/>
      <c r="VRO44" s="166"/>
      <c r="VRP44" s="166"/>
      <c r="VRQ44" s="166"/>
      <c r="VRR44" s="166"/>
      <c r="VRS44" s="166"/>
      <c r="VRT44" s="166"/>
      <c r="VRU44" s="166"/>
      <c r="VRV44" s="166"/>
      <c r="VRW44" s="166"/>
      <c r="VRX44" s="166"/>
      <c r="VRY44" s="166"/>
      <c r="VRZ44" s="166"/>
      <c r="VSA44" s="166"/>
      <c r="VSB44" s="166"/>
      <c r="VSC44" s="166"/>
      <c r="VSD44" s="166"/>
      <c r="VSE44" s="166"/>
      <c r="VSF44" s="166"/>
      <c r="VSG44" s="166"/>
      <c r="VSH44" s="166"/>
      <c r="VSI44" s="166"/>
      <c r="VSJ44" s="166"/>
      <c r="VSK44" s="166"/>
      <c r="VSL44" s="166"/>
      <c r="VSM44" s="166"/>
      <c r="VSN44" s="166"/>
      <c r="VSO44" s="166"/>
      <c r="VSP44" s="166"/>
      <c r="VSQ44" s="166"/>
      <c r="VSR44" s="166"/>
      <c r="VSS44" s="166"/>
      <c r="VST44" s="166"/>
      <c r="VSU44" s="166"/>
      <c r="VSV44" s="166"/>
      <c r="VSW44" s="166"/>
      <c r="VSX44" s="166"/>
      <c r="VSY44" s="166"/>
      <c r="VSZ44" s="166"/>
      <c r="VTA44" s="166"/>
      <c r="VTB44" s="166"/>
      <c r="VTC44" s="166"/>
      <c r="VTD44" s="166"/>
      <c r="VTE44" s="166"/>
      <c r="VTF44" s="166"/>
      <c r="VTG44" s="166"/>
      <c r="VTH44" s="166"/>
      <c r="VTI44" s="166"/>
      <c r="VTJ44" s="166"/>
      <c r="VTK44" s="166"/>
      <c r="VTL44" s="166"/>
      <c r="VTM44" s="166"/>
      <c r="VTN44" s="166"/>
      <c r="VTO44" s="166"/>
      <c r="VTP44" s="166"/>
      <c r="VTQ44" s="166"/>
      <c r="VTR44" s="166"/>
      <c r="VTS44" s="166"/>
      <c r="VTT44" s="166"/>
      <c r="VTU44" s="166"/>
      <c r="VTV44" s="166"/>
      <c r="VTW44" s="166"/>
      <c r="VTX44" s="166"/>
      <c r="VTY44" s="166"/>
      <c r="VTZ44" s="166"/>
      <c r="VUA44" s="166"/>
      <c r="VUB44" s="166"/>
      <c r="VUC44" s="166"/>
      <c r="VUD44" s="166"/>
      <c r="VUE44" s="166"/>
      <c r="VUF44" s="166"/>
      <c r="VUG44" s="166"/>
      <c r="VUH44" s="166"/>
      <c r="VUI44" s="166"/>
      <c r="VUJ44" s="166"/>
      <c r="VUK44" s="166"/>
      <c r="VUL44" s="166"/>
      <c r="VUM44" s="166"/>
      <c r="VUN44" s="166"/>
      <c r="VUO44" s="166"/>
      <c r="VUP44" s="166"/>
      <c r="VUQ44" s="166"/>
      <c r="VUR44" s="166"/>
      <c r="VUS44" s="166"/>
      <c r="VUT44" s="166"/>
      <c r="VUU44" s="166"/>
      <c r="VUV44" s="166"/>
      <c r="VUW44" s="166"/>
      <c r="VUX44" s="166"/>
      <c r="VUY44" s="166"/>
      <c r="VUZ44" s="166"/>
      <c r="VVA44" s="166"/>
      <c r="VVB44" s="166"/>
      <c r="VVC44" s="166"/>
      <c r="VVD44" s="166"/>
      <c r="VVE44" s="166"/>
      <c r="VVF44" s="166"/>
      <c r="VVG44" s="166"/>
      <c r="VVH44" s="166"/>
      <c r="VVI44" s="166"/>
      <c r="VVJ44" s="166"/>
      <c r="VVK44" s="166"/>
      <c r="VVL44" s="166"/>
      <c r="VVM44" s="166"/>
      <c r="VVN44" s="166"/>
      <c r="VVO44" s="166"/>
      <c r="VVP44" s="166"/>
      <c r="VVQ44" s="166"/>
      <c r="VVR44" s="166"/>
      <c r="VVS44" s="166"/>
      <c r="VVT44" s="166"/>
      <c r="VVU44" s="166"/>
      <c r="VVV44" s="166"/>
      <c r="VVW44" s="166"/>
      <c r="VVX44" s="166"/>
      <c r="VVY44" s="166"/>
      <c r="VVZ44" s="166"/>
      <c r="VWA44" s="166"/>
      <c r="VWB44" s="166"/>
      <c r="VWC44" s="166"/>
      <c r="VWD44" s="166"/>
      <c r="VWE44" s="166"/>
      <c r="VWF44" s="166"/>
      <c r="VWG44" s="166"/>
      <c r="VWH44" s="166"/>
      <c r="VWI44" s="166"/>
      <c r="VWJ44" s="166"/>
      <c r="VWK44" s="166"/>
      <c r="VWL44" s="166"/>
      <c r="VWM44" s="166"/>
      <c r="VWN44" s="166"/>
      <c r="VWO44" s="166"/>
      <c r="VWP44" s="166"/>
      <c r="VWQ44" s="166"/>
      <c r="VWR44" s="166"/>
      <c r="VWS44" s="166"/>
      <c r="VWT44" s="166"/>
      <c r="VWU44" s="166"/>
      <c r="VWV44" s="166"/>
      <c r="VWW44" s="166"/>
      <c r="VWX44" s="166"/>
      <c r="VWY44" s="166"/>
      <c r="VWZ44" s="166"/>
      <c r="VXA44" s="166"/>
      <c r="VXB44" s="166"/>
      <c r="VXC44" s="166"/>
      <c r="VXD44" s="166"/>
      <c r="VXE44" s="166"/>
      <c r="VXF44" s="166"/>
      <c r="VXG44" s="166"/>
      <c r="VXH44" s="166"/>
      <c r="VXI44" s="166"/>
      <c r="VXJ44" s="166"/>
      <c r="VXK44" s="166"/>
      <c r="VXL44" s="166"/>
      <c r="VXM44" s="166"/>
      <c r="VXN44" s="166"/>
      <c r="VXO44" s="166"/>
      <c r="VXP44" s="166"/>
      <c r="VXQ44" s="166"/>
      <c r="VXR44" s="166"/>
      <c r="VXS44" s="166"/>
      <c r="VXT44" s="166"/>
      <c r="VXU44" s="166"/>
      <c r="VXV44" s="166"/>
      <c r="VXW44" s="166"/>
      <c r="VXX44" s="166"/>
      <c r="VXY44" s="166"/>
      <c r="VXZ44" s="166"/>
      <c r="VYA44" s="166"/>
      <c r="VYB44" s="166"/>
      <c r="VYC44" s="166"/>
      <c r="VYD44" s="166"/>
      <c r="VYE44" s="166"/>
      <c r="VYF44" s="166"/>
      <c r="VYG44" s="166"/>
      <c r="VYH44" s="166"/>
      <c r="VYI44" s="166"/>
      <c r="VYJ44" s="166"/>
      <c r="VYK44" s="166"/>
      <c r="VYL44" s="166"/>
      <c r="VYM44" s="166"/>
      <c r="VYN44" s="166"/>
      <c r="VYO44" s="166"/>
      <c r="VYP44" s="166"/>
      <c r="VYQ44" s="166"/>
      <c r="VYR44" s="166"/>
      <c r="VYS44" s="166"/>
      <c r="VYT44" s="166"/>
      <c r="VYU44" s="166"/>
      <c r="VYV44" s="166"/>
      <c r="VYW44" s="166"/>
      <c r="VYX44" s="166"/>
      <c r="VYY44" s="166"/>
      <c r="VYZ44" s="166"/>
      <c r="VZA44" s="166"/>
      <c r="VZB44" s="166"/>
      <c r="VZC44" s="166"/>
      <c r="VZD44" s="166"/>
      <c r="VZE44" s="166"/>
      <c r="VZF44" s="166"/>
      <c r="VZG44" s="166"/>
      <c r="VZH44" s="166"/>
      <c r="VZI44" s="166"/>
      <c r="VZJ44" s="166"/>
      <c r="VZK44" s="166"/>
      <c r="VZL44" s="166"/>
      <c r="VZM44" s="166"/>
      <c r="VZN44" s="166"/>
      <c r="VZO44" s="166"/>
      <c r="VZP44" s="166"/>
      <c r="VZQ44" s="166"/>
      <c r="VZR44" s="166"/>
      <c r="VZS44" s="166"/>
      <c r="VZT44" s="166"/>
      <c r="VZU44" s="166"/>
      <c r="VZV44" s="166"/>
      <c r="VZW44" s="166"/>
      <c r="VZX44" s="166"/>
      <c r="VZY44" s="166"/>
      <c r="VZZ44" s="166"/>
      <c r="WAA44" s="166"/>
      <c r="WAB44" s="166"/>
      <c r="WAC44" s="166"/>
      <c r="WAD44" s="166"/>
      <c r="WAE44" s="166"/>
      <c r="WAF44" s="166"/>
      <c r="WAG44" s="166"/>
      <c r="WAH44" s="166"/>
      <c r="WAI44" s="166"/>
      <c r="WAJ44" s="166"/>
      <c r="WAK44" s="166"/>
      <c r="WAL44" s="166"/>
      <c r="WAM44" s="166"/>
      <c r="WAN44" s="166"/>
      <c r="WAO44" s="166"/>
      <c r="WAP44" s="166"/>
      <c r="WAQ44" s="166"/>
      <c r="WAR44" s="166"/>
      <c r="WAS44" s="166"/>
      <c r="WAT44" s="166"/>
      <c r="WAU44" s="166"/>
      <c r="WAV44" s="166"/>
      <c r="WAW44" s="166"/>
      <c r="WAX44" s="166"/>
      <c r="WAY44" s="166"/>
      <c r="WAZ44" s="166"/>
      <c r="WBA44" s="166"/>
      <c r="WBB44" s="166"/>
      <c r="WBC44" s="166"/>
      <c r="WBD44" s="166"/>
      <c r="WBE44" s="166"/>
      <c r="WBF44" s="166"/>
      <c r="WBG44" s="166"/>
      <c r="WBH44" s="166"/>
      <c r="WBI44" s="166"/>
      <c r="WBJ44" s="166"/>
      <c r="WBK44" s="166"/>
      <c r="WBL44" s="166"/>
      <c r="WBM44" s="166"/>
      <c r="WBN44" s="166"/>
      <c r="WBO44" s="166"/>
      <c r="WBP44" s="166"/>
      <c r="WBQ44" s="166"/>
      <c r="WBR44" s="166"/>
      <c r="WBS44" s="166"/>
      <c r="WBT44" s="166"/>
      <c r="WBU44" s="166"/>
      <c r="WBV44" s="166"/>
      <c r="WBW44" s="166"/>
      <c r="WBX44" s="166"/>
      <c r="WBY44" s="166"/>
      <c r="WBZ44" s="166"/>
      <c r="WCA44" s="166"/>
      <c r="WCB44" s="166"/>
      <c r="WCC44" s="166"/>
      <c r="WCD44" s="166"/>
      <c r="WCE44" s="166"/>
      <c r="WCF44" s="166"/>
      <c r="WCG44" s="166"/>
      <c r="WCH44" s="166"/>
      <c r="WCI44" s="166"/>
      <c r="WCJ44" s="166"/>
      <c r="WCK44" s="166"/>
      <c r="WCL44" s="166"/>
      <c r="WCM44" s="166"/>
      <c r="WCN44" s="166"/>
      <c r="WCO44" s="166"/>
      <c r="WCP44" s="166"/>
      <c r="WCQ44" s="166"/>
      <c r="WCR44" s="166"/>
      <c r="WCS44" s="166"/>
      <c r="WCT44" s="166"/>
      <c r="WCU44" s="166"/>
      <c r="WCV44" s="166"/>
      <c r="WCW44" s="166"/>
      <c r="WCX44" s="166"/>
      <c r="WCY44" s="166"/>
      <c r="WCZ44" s="166"/>
      <c r="WDA44" s="166"/>
      <c r="WDB44" s="166"/>
      <c r="WDC44" s="166"/>
      <c r="WDD44" s="166"/>
      <c r="WDE44" s="166"/>
      <c r="WDF44" s="166"/>
      <c r="WDG44" s="166"/>
      <c r="WDH44" s="166"/>
      <c r="WDI44" s="166"/>
      <c r="WDJ44" s="166"/>
      <c r="WDK44" s="166"/>
      <c r="WDL44" s="166"/>
      <c r="WDM44" s="166"/>
      <c r="WDN44" s="166"/>
      <c r="WDO44" s="166"/>
      <c r="WDP44" s="166"/>
      <c r="WDQ44" s="166"/>
      <c r="WDR44" s="166"/>
      <c r="WDS44" s="166"/>
      <c r="WDT44" s="166"/>
      <c r="WDU44" s="166"/>
      <c r="WDV44" s="166"/>
      <c r="WDW44" s="166"/>
      <c r="WDX44" s="166"/>
      <c r="WDY44" s="166"/>
      <c r="WDZ44" s="166"/>
      <c r="WEA44" s="166"/>
      <c r="WEB44" s="166"/>
      <c r="WEC44" s="166"/>
      <c r="WED44" s="166"/>
      <c r="WEE44" s="166"/>
      <c r="WEF44" s="166"/>
      <c r="WEG44" s="166"/>
      <c r="WEH44" s="166"/>
      <c r="WEI44" s="166"/>
      <c r="WEJ44" s="166"/>
      <c r="WEK44" s="166"/>
      <c r="WEL44" s="166"/>
      <c r="WEM44" s="166"/>
      <c r="WEN44" s="166"/>
      <c r="WEO44" s="166"/>
      <c r="WEP44" s="166"/>
      <c r="WEQ44" s="166"/>
      <c r="WER44" s="166"/>
      <c r="WES44" s="166"/>
      <c r="WET44" s="166"/>
      <c r="WEU44" s="166"/>
      <c r="WEV44" s="166"/>
      <c r="WEW44" s="166"/>
      <c r="WEX44" s="166"/>
      <c r="WEY44" s="166"/>
      <c r="WEZ44" s="166"/>
      <c r="WFA44" s="166"/>
      <c r="WFB44" s="166"/>
      <c r="WFC44" s="166"/>
      <c r="WFD44" s="166"/>
      <c r="WFE44" s="166"/>
      <c r="WFF44" s="166"/>
      <c r="WFG44" s="166"/>
      <c r="WFH44" s="166"/>
      <c r="WFI44" s="166"/>
      <c r="WFJ44" s="166"/>
      <c r="WFK44" s="166"/>
      <c r="WFL44" s="166"/>
      <c r="WFM44" s="166"/>
      <c r="WFN44" s="166"/>
      <c r="WFO44" s="166"/>
      <c r="WFP44" s="166"/>
      <c r="WFQ44" s="166"/>
      <c r="WFR44" s="166"/>
      <c r="WFS44" s="166"/>
      <c r="WFT44" s="166"/>
      <c r="WFU44" s="166"/>
      <c r="WFV44" s="166"/>
      <c r="WFW44" s="166"/>
      <c r="WFX44" s="166"/>
      <c r="WFY44" s="166"/>
      <c r="WFZ44" s="166"/>
      <c r="WGA44" s="166"/>
      <c r="WGB44" s="166"/>
      <c r="WGC44" s="166"/>
      <c r="WGD44" s="166"/>
      <c r="WGE44" s="166"/>
      <c r="WGF44" s="166"/>
      <c r="WGG44" s="166"/>
      <c r="WGH44" s="166"/>
      <c r="WGI44" s="166"/>
      <c r="WGJ44" s="166"/>
      <c r="WGK44" s="166"/>
      <c r="WGL44" s="166"/>
      <c r="WGM44" s="166"/>
      <c r="WGN44" s="166"/>
      <c r="WGO44" s="166"/>
      <c r="WGP44" s="166"/>
      <c r="WGQ44" s="166"/>
      <c r="WGR44" s="166"/>
      <c r="WGS44" s="166"/>
      <c r="WGT44" s="166"/>
      <c r="WGU44" s="166"/>
      <c r="WGV44" s="166"/>
      <c r="WGW44" s="166"/>
      <c r="WGX44" s="166"/>
      <c r="WGY44" s="166"/>
      <c r="WGZ44" s="166"/>
      <c r="WHA44" s="166"/>
      <c r="WHB44" s="166"/>
      <c r="WHC44" s="166"/>
      <c r="WHD44" s="166"/>
      <c r="WHE44" s="166"/>
      <c r="WHF44" s="166"/>
      <c r="WHG44" s="166"/>
      <c r="WHH44" s="166"/>
      <c r="WHI44" s="166"/>
      <c r="WHJ44" s="166"/>
      <c r="WHK44" s="166"/>
      <c r="WHL44" s="166"/>
      <c r="WHM44" s="166"/>
      <c r="WHN44" s="166"/>
      <c r="WHO44" s="166"/>
      <c r="WHP44" s="166"/>
      <c r="WHQ44" s="166"/>
      <c r="WHR44" s="166"/>
      <c r="WHS44" s="166"/>
      <c r="WHT44" s="166"/>
      <c r="WHU44" s="166"/>
      <c r="WHV44" s="166"/>
      <c r="WHW44" s="166"/>
      <c r="WHX44" s="166"/>
      <c r="WHY44" s="166"/>
      <c r="WHZ44" s="166"/>
      <c r="WIA44" s="166"/>
      <c r="WIB44" s="166"/>
      <c r="WIC44" s="166"/>
      <c r="WID44" s="166"/>
      <c r="WIE44" s="166"/>
      <c r="WIF44" s="166"/>
      <c r="WIG44" s="166"/>
      <c r="WIH44" s="166"/>
      <c r="WII44" s="166"/>
      <c r="WIJ44" s="166"/>
      <c r="WIK44" s="166"/>
      <c r="WIL44" s="166"/>
      <c r="WIM44" s="166"/>
      <c r="WIN44" s="166"/>
      <c r="WIO44" s="166"/>
      <c r="WIP44" s="166"/>
      <c r="WIQ44" s="166"/>
      <c r="WIR44" s="166"/>
      <c r="WIS44" s="166"/>
      <c r="WIT44" s="166"/>
      <c r="WIU44" s="166"/>
      <c r="WIV44" s="166"/>
      <c r="WIW44" s="166"/>
      <c r="WIX44" s="166"/>
      <c r="WIY44" s="166"/>
      <c r="WIZ44" s="166"/>
      <c r="WJA44" s="166"/>
      <c r="WJB44" s="166"/>
      <c r="WJC44" s="166"/>
      <c r="WJD44" s="166"/>
      <c r="WJE44" s="166"/>
      <c r="WJF44" s="166"/>
      <c r="WJG44" s="166"/>
      <c r="WJH44" s="166"/>
      <c r="WJI44" s="166"/>
      <c r="WJJ44" s="166"/>
      <c r="WJK44" s="166"/>
      <c r="WJL44" s="166"/>
      <c r="WJM44" s="166"/>
      <c r="WJN44" s="166"/>
      <c r="WJO44" s="166"/>
      <c r="WJP44" s="166"/>
      <c r="WJQ44" s="166"/>
      <c r="WJR44" s="166"/>
      <c r="WJS44" s="166"/>
      <c r="WJT44" s="166"/>
      <c r="WJU44" s="166"/>
      <c r="WJV44" s="166"/>
      <c r="WJW44" s="166"/>
      <c r="WJX44" s="166"/>
      <c r="WJY44" s="166"/>
      <c r="WJZ44" s="166"/>
      <c r="WKA44" s="166"/>
      <c r="WKB44" s="166"/>
      <c r="WKC44" s="166"/>
      <c r="WKD44" s="166"/>
      <c r="WKE44" s="166"/>
      <c r="WKF44" s="166"/>
      <c r="WKG44" s="166"/>
      <c r="WKH44" s="166"/>
      <c r="WKI44" s="166"/>
      <c r="WKJ44" s="166"/>
      <c r="WKK44" s="166"/>
      <c r="WKL44" s="166"/>
      <c r="WKM44" s="166"/>
      <c r="WKN44" s="166"/>
      <c r="WKO44" s="166"/>
      <c r="WKP44" s="166"/>
      <c r="WKQ44" s="166"/>
      <c r="WKR44" s="166"/>
      <c r="WKS44" s="166"/>
      <c r="WKT44" s="166"/>
      <c r="WKU44" s="166"/>
      <c r="WKV44" s="166"/>
      <c r="WKW44" s="166"/>
      <c r="WKX44" s="166"/>
      <c r="WKY44" s="166"/>
      <c r="WKZ44" s="166"/>
      <c r="WLA44" s="166"/>
      <c r="WLB44" s="166"/>
      <c r="WLC44" s="166"/>
      <c r="WLD44" s="166"/>
      <c r="WLE44" s="166"/>
      <c r="WLF44" s="166"/>
      <c r="WLG44" s="166"/>
      <c r="WLH44" s="166"/>
      <c r="WLI44" s="166"/>
      <c r="WLJ44" s="166"/>
      <c r="WLK44" s="166"/>
      <c r="WLL44" s="166"/>
      <c r="WLM44" s="166"/>
      <c r="WLN44" s="166"/>
      <c r="WLO44" s="166"/>
      <c r="WLP44" s="166"/>
      <c r="WLQ44" s="166"/>
      <c r="WLR44" s="166"/>
      <c r="WLS44" s="166"/>
      <c r="WLT44" s="166"/>
      <c r="WLU44" s="166"/>
      <c r="WLV44" s="166"/>
      <c r="WLW44" s="166"/>
      <c r="WLX44" s="166"/>
      <c r="WLY44" s="166"/>
      <c r="WLZ44" s="166"/>
      <c r="WMA44" s="166"/>
      <c r="WMB44" s="166"/>
      <c r="WMC44" s="166"/>
      <c r="WMD44" s="166"/>
      <c r="WME44" s="166"/>
      <c r="WMF44" s="166"/>
      <c r="WMG44" s="166"/>
      <c r="WMH44" s="166"/>
      <c r="WMI44" s="166"/>
      <c r="WMJ44" s="166"/>
      <c r="WMK44" s="166"/>
      <c r="WML44" s="166"/>
      <c r="WMM44" s="166"/>
      <c r="WMN44" s="166"/>
      <c r="WMO44" s="166"/>
      <c r="WMP44" s="166"/>
      <c r="WMQ44" s="166"/>
      <c r="WMR44" s="166"/>
      <c r="WMS44" s="166"/>
      <c r="WMT44" s="166"/>
      <c r="WMU44" s="166"/>
      <c r="WMV44" s="166"/>
      <c r="WMW44" s="166"/>
      <c r="WMX44" s="166"/>
      <c r="WMY44" s="166"/>
      <c r="WMZ44" s="166"/>
      <c r="WNA44" s="166"/>
      <c r="WNB44" s="166"/>
      <c r="WNC44" s="166"/>
      <c r="WND44" s="166"/>
      <c r="WNE44" s="166"/>
      <c r="WNF44" s="166"/>
      <c r="WNG44" s="166"/>
      <c r="WNH44" s="166"/>
      <c r="WNI44" s="166"/>
      <c r="WNJ44" s="166"/>
      <c r="WNK44" s="166"/>
      <c r="WNL44" s="166"/>
      <c r="WNM44" s="166"/>
      <c r="WNN44" s="166"/>
      <c r="WNO44" s="166"/>
      <c r="WNP44" s="166"/>
      <c r="WNQ44" s="166"/>
      <c r="WNR44" s="166"/>
      <c r="WNS44" s="166"/>
      <c r="WNT44" s="166"/>
      <c r="WNU44" s="166"/>
      <c r="WNV44" s="166"/>
      <c r="WNW44" s="166"/>
      <c r="WNX44" s="166"/>
      <c r="WNY44" s="166"/>
      <c r="WNZ44" s="166"/>
      <c r="WOA44" s="166"/>
      <c r="WOB44" s="166"/>
      <c r="WOC44" s="166"/>
      <c r="WOD44" s="166"/>
      <c r="WOE44" s="166"/>
      <c r="WOF44" s="166"/>
      <c r="WOG44" s="166"/>
      <c r="WOH44" s="166"/>
      <c r="WOI44" s="166"/>
      <c r="WOJ44" s="166"/>
      <c r="WOK44" s="166"/>
      <c r="WOL44" s="166"/>
      <c r="WOM44" s="166"/>
      <c r="WON44" s="166"/>
      <c r="WOO44" s="166"/>
      <c r="WOP44" s="166"/>
      <c r="WOQ44" s="166"/>
      <c r="WOR44" s="166"/>
      <c r="WOS44" s="166"/>
      <c r="WOT44" s="166"/>
      <c r="WOU44" s="166"/>
      <c r="WOV44" s="166"/>
      <c r="WOW44" s="166"/>
      <c r="WOX44" s="166"/>
      <c r="WOY44" s="166"/>
      <c r="WOZ44" s="166"/>
      <c r="WPA44" s="166"/>
      <c r="WPB44" s="166"/>
      <c r="WPC44" s="166"/>
      <c r="WPD44" s="166"/>
      <c r="WPE44" s="166"/>
      <c r="WPF44" s="166"/>
      <c r="WPG44" s="166"/>
      <c r="WPH44" s="166"/>
      <c r="WPI44" s="166"/>
      <c r="WPJ44" s="166"/>
      <c r="WPK44" s="166"/>
      <c r="WPL44" s="166"/>
      <c r="WPM44" s="166"/>
      <c r="WPN44" s="166"/>
      <c r="WPO44" s="166"/>
      <c r="WPP44" s="166"/>
      <c r="WPQ44" s="166"/>
      <c r="WPR44" s="166"/>
      <c r="WPS44" s="166"/>
      <c r="WPT44" s="166"/>
      <c r="WPU44" s="166"/>
      <c r="WPV44" s="166"/>
      <c r="WPW44" s="166"/>
      <c r="WPX44" s="166"/>
      <c r="WPY44" s="166"/>
      <c r="WPZ44" s="166"/>
      <c r="WQA44" s="166"/>
      <c r="WQB44" s="166"/>
      <c r="WQC44" s="166"/>
      <c r="WQD44" s="166"/>
      <c r="WQE44" s="166"/>
      <c r="WQF44" s="166"/>
      <c r="WQG44" s="166"/>
      <c r="WQH44" s="166"/>
      <c r="WQI44" s="166"/>
      <c r="WQJ44" s="166"/>
      <c r="WQK44" s="166"/>
      <c r="WQL44" s="166"/>
      <c r="WQM44" s="166"/>
      <c r="WQN44" s="166"/>
      <c r="WQO44" s="166"/>
      <c r="WQP44" s="166"/>
      <c r="WQQ44" s="166"/>
      <c r="WQR44" s="166"/>
      <c r="WQS44" s="166"/>
      <c r="WQT44" s="166"/>
      <c r="WQU44" s="166"/>
      <c r="WQV44" s="166"/>
      <c r="WQW44" s="166"/>
      <c r="WQX44" s="166"/>
      <c r="WQY44" s="166"/>
      <c r="WQZ44" s="166"/>
      <c r="WRA44" s="166"/>
      <c r="WRB44" s="166"/>
      <c r="WRC44" s="166"/>
      <c r="WRD44" s="166"/>
      <c r="WRE44" s="166"/>
      <c r="WRF44" s="166"/>
      <c r="WRG44" s="166"/>
      <c r="WRH44" s="166"/>
      <c r="WRI44" s="166"/>
      <c r="WRJ44" s="166"/>
      <c r="WRK44" s="166"/>
      <c r="WRL44" s="166"/>
      <c r="WRM44" s="166"/>
      <c r="WRN44" s="166"/>
      <c r="WRO44" s="166"/>
      <c r="WRP44" s="166"/>
      <c r="WRQ44" s="166"/>
      <c r="WRR44" s="166"/>
      <c r="WRS44" s="166"/>
      <c r="WRT44" s="166"/>
      <c r="WRU44" s="166"/>
      <c r="WRV44" s="166"/>
      <c r="WRW44" s="166"/>
      <c r="WRX44" s="166"/>
      <c r="WRY44" s="166"/>
      <c r="WRZ44" s="166"/>
      <c r="WSA44" s="166"/>
      <c r="WSB44" s="166"/>
      <c r="WSC44" s="166"/>
      <c r="WSD44" s="166"/>
      <c r="WSE44" s="166"/>
      <c r="WSF44" s="166"/>
      <c r="WSG44" s="166"/>
      <c r="WSH44" s="166"/>
      <c r="WSI44" s="166"/>
      <c r="WSJ44" s="166"/>
      <c r="WSK44" s="166"/>
      <c r="WSL44" s="166"/>
      <c r="WSM44" s="166"/>
      <c r="WSN44" s="166"/>
      <c r="WSO44" s="166"/>
      <c r="WSP44" s="166"/>
      <c r="WSQ44" s="166"/>
      <c r="WSR44" s="166"/>
      <c r="WSS44" s="166"/>
      <c r="WST44" s="166"/>
      <c r="WSU44" s="166"/>
      <c r="WSV44" s="166"/>
      <c r="WSW44" s="166"/>
      <c r="WSX44" s="166"/>
      <c r="WSY44" s="166"/>
      <c r="WSZ44" s="166"/>
      <c r="WTA44" s="166"/>
      <c r="WTB44" s="166"/>
      <c r="WTC44" s="166"/>
      <c r="WTD44" s="166"/>
      <c r="WTE44" s="166"/>
      <c r="WTF44" s="166"/>
      <c r="WTG44" s="166"/>
      <c r="WTH44" s="166"/>
      <c r="WTI44" s="166"/>
      <c r="WTJ44" s="166"/>
      <c r="WTK44" s="166"/>
      <c r="WTL44" s="166"/>
      <c r="WTM44" s="166"/>
      <c r="WTN44" s="166"/>
      <c r="WTO44" s="166"/>
      <c r="WTP44" s="166"/>
      <c r="WTQ44" s="166"/>
      <c r="WTR44" s="166"/>
      <c r="WTS44" s="166"/>
      <c r="WTT44" s="166"/>
      <c r="WTU44" s="166"/>
      <c r="WTV44" s="166"/>
      <c r="WTW44" s="166"/>
      <c r="WTX44" s="166"/>
      <c r="WTY44" s="166"/>
      <c r="WTZ44" s="166"/>
      <c r="WUA44" s="166"/>
      <c r="WUB44" s="166"/>
      <c r="WUC44" s="166"/>
      <c r="WUD44" s="166"/>
      <c r="WUE44" s="166"/>
      <c r="WUF44" s="166"/>
      <c r="WUG44" s="166"/>
      <c r="WUH44" s="166"/>
      <c r="WUI44" s="166"/>
      <c r="WUJ44" s="166"/>
      <c r="WUK44" s="166"/>
      <c r="WUL44" s="166"/>
      <c r="WUM44" s="166"/>
      <c r="WUN44" s="166"/>
      <c r="WUO44" s="166"/>
      <c r="WUP44" s="166"/>
      <c r="WUQ44" s="166"/>
      <c r="WUR44" s="166"/>
      <c r="WUS44" s="166"/>
      <c r="WUT44" s="166"/>
      <c r="WUU44" s="166"/>
      <c r="WUV44" s="166"/>
      <c r="WUW44" s="166"/>
      <c r="WUX44" s="166"/>
      <c r="WUY44" s="166"/>
      <c r="WUZ44" s="166"/>
      <c r="WVA44" s="166"/>
      <c r="WVB44" s="166"/>
      <c r="WVC44" s="166"/>
      <c r="WVD44" s="166"/>
      <c r="WVE44" s="166"/>
      <c r="WVF44" s="166"/>
      <c r="WVG44" s="166"/>
      <c r="WVH44" s="166"/>
      <c r="WVI44" s="166"/>
      <c r="WVJ44" s="166"/>
      <c r="WVK44" s="166"/>
      <c r="WVL44" s="166"/>
      <c r="WVM44" s="166"/>
      <c r="WVN44" s="166"/>
      <c r="WVO44" s="166"/>
      <c r="WVP44" s="166"/>
      <c r="WVQ44" s="166"/>
      <c r="WVR44" s="166"/>
      <c r="WVS44" s="166"/>
      <c r="WVT44" s="166"/>
      <c r="WVU44" s="166"/>
      <c r="WVV44" s="166"/>
      <c r="WVW44" s="166"/>
      <c r="WVX44" s="166"/>
      <c r="WVY44" s="166"/>
      <c r="WVZ44" s="166"/>
      <c r="WWA44" s="166"/>
      <c r="WWB44" s="166"/>
      <c r="WWC44" s="166"/>
      <c r="WWD44" s="166"/>
      <c r="WWE44" s="166"/>
      <c r="WWF44" s="166"/>
      <c r="WWG44" s="166"/>
      <c r="WWH44" s="166"/>
      <c r="WWI44" s="166"/>
      <c r="WWJ44" s="166"/>
      <c r="WWK44" s="166"/>
      <c r="WWL44" s="166"/>
      <c r="WWM44" s="166"/>
      <c r="WWN44" s="166"/>
      <c r="WWO44" s="166"/>
      <c r="WWP44" s="166"/>
      <c r="WWQ44" s="166"/>
      <c r="WWR44" s="166"/>
      <c r="WWS44" s="166"/>
      <c r="WWT44" s="166"/>
      <c r="WWU44" s="166"/>
      <c r="WWV44" s="166"/>
      <c r="WWW44" s="166"/>
      <c r="WWX44" s="166"/>
      <c r="WWY44" s="166"/>
      <c r="WWZ44" s="166"/>
      <c r="WXA44" s="166"/>
      <c r="WXB44" s="166"/>
      <c r="WXC44" s="166"/>
      <c r="WXD44" s="166"/>
      <c r="WXE44" s="166"/>
      <c r="WXF44" s="166"/>
      <c r="WXG44" s="166"/>
      <c r="WXH44" s="166"/>
      <c r="WXI44" s="166"/>
      <c r="WXJ44" s="166"/>
      <c r="WXK44" s="166"/>
      <c r="WXL44" s="166"/>
      <c r="WXM44" s="166"/>
      <c r="WXN44" s="166"/>
      <c r="WXO44" s="166"/>
      <c r="WXP44" s="166"/>
      <c r="WXQ44" s="166"/>
      <c r="WXR44" s="166"/>
      <c r="WXS44" s="166"/>
      <c r="WXT44" s="166"/>
      <c r="WXU44" s="166"/>
      <c r="WXV44" s="166"/>
      <c r="WXW44" s="166"/>
      <c r="WXX44" s="166"/>
      <c r="WXY44" s="166"/>
      <c r="WXZ44" s="166"/>
      <c r="WYA44" s="166"/>
      <c r="WYB44" s="166"/>
      <c r="WYC44" s="166"/>
      <c r="WYD44" s="166"/>
      <c r="WYE44" s="166"/>
      <c r="WYF44" s="166"/>
      <c r="WYG44" s="166"/>
      <c r="WYH44" s="166"/>
      <c r="WYI44" s="166"/>
      <c r="WYJ44" s="166"/>
      <c r="WYK44" s="166"/>
      <c r="WYL44" s="166"/>
      <c r="WYM44" s="166"/>
      <c r="WYN44" s="166"/>
      <c r="WYO44" s="166"/>
      <c r="WYP44" s="166"/>
      <c r="WYQ44" s="166"/>
      <c r="WYR44" s="166"/>
      <c r="WYS44" s="166"/>
      <c r="WYT44" s="166"/>
      <c r="WYU44" s="166"/>
      <c r="WYV44" s="166"/>
      <c r="WYW44" s="166"/>
      <c r="WYX44" s="166"/>
      <c r="WYY44" s="166"/>
      <c r="WYZ44" s="166"/>
      <c r="WZA44" s="166"/>
      <c r="WZB44" s="166"/>
      <c r="WZC44" s="166"/>
      <c r="WZD44" s="166"/>
      <c r="WZE44" s="166"/>
      <c r="WZF44" s="166"/>
      <c r="WZG44" s="166"/>
      <c r="WZH44" s="166"/>
      <c r="WZI44" s="166"/>
      <c r="WZJ44" s="166"/>
      <c r="WZK44" s="166"/>
      <c r="WZL44" s="166"/>
      <c r="WZM44" s="166"/>
      <c r="WZN44" s="166"/>
      <c r="WZO44" s="166"/>
      <c r="WZP44" s="166"/>
      <c r="WZQ44" s="166"/>
      <c r="WZR44" s="166"/>
      <c r="WZS44" s="166"/>
      <c r="WZT44" s="166"/>
      <c r="WZU44" s="166"/>
      <c r="WZV44" s="166"/>
      <c r="WZW44" s="166"/>
      <c r="WZX44" s="166"/>
      <c r="WZY44" s="166"/>
      <c r="WZZ44" s="166"/>
      <c r="XAA44" s="166"/>
      <c r="XAB44" s="166"/>
      <c r="XAC44" s="166"/>
      <c r="XAD44" s="166"/>
      <c r="XAE44" s="166"/>
      <c r="XAF44" s="166"/>
      <c r="XAG44" s="166"/>
      <c r="XAH44" s="166"/>
      <c r="XAI44" s="166"/>
      <c r="XAJ44" s="166"/>
      <c r="XAK44" s="166"/>
      <c r="XAL44" s="166"/>
      <c r="XAM44" s="166"/>
      <c r="XAN44" s="166"/>
      <c r="XAO44" s="166"/>
      <c r="XAP44" s="166"/>
      <c r="XAQ44" s="166"/>
      <c r="XAR44" s="166"/>
      <c r="XAS44" s="166"/>
      <c r="XAT44" s="166"/>
      <c r="XAU44" s="166"/>
      <c r="XAV44" s="166"/>
      <c r="XAW44" s="166"/>
      <c r="XAX44" s="166"/>
      <c r="XAY44" s="166"/>
      <c r="XAZ44" s="166"/>
      <c r="XBA44" s="166"/>
      <c r="XBB44" s="166"/>
      <c r="XBC44" s="166"/>
      <c r="XBD44" s="166"/>
      <c r="XBE44" s="166"/>
      <c r="XBF44" s="166"/>
      <c r="XBG44" s="166"/>
      <c r="XBH44" s="166"/>
      <c r="XBI44" s="166"/>
      <c r="XBJ44" s="166"/>
      <c r="XBK44" s="166"/>
      <c r="XBL44" s="166"/>
      <c r="XBM44" s="166"/>
      <c r="XBN44" s="166"/>
      <c r="XBO44" s="166"/>
      <c r="XBP44" s="166"/>
      <c r="XBQ44" s="166"/>
      <c r="XBR44" s="166"/>
      <c r="XBS44" s="166"/>
      <c r="XBT44" s="166"/>
      <c r="XBU44" s="166"/>
      <c r="XBV44" s="166"/>
      <c r="XBW44" s="166"/>
      <c r="XBX44" s="166"/>
      <c r="XBY44" s="166"/>
      <c r="XBZ44" s="166"/>
      <c r="XCA44" s="166"/>
      <c r="XCB44" s="166"/>
      <c r="XCC44" s="166"/>
      <c r="XCD44" s="166"/>
      <c r="XCE44" s="166"/>
      <c r="XCF44" s="166"/>
      <c r="XCG44" s="166"/>
      <c r="XCH44" s="166"/>
      <c r="XCI44" s="166"/>
      <c r="XCJ44" s="166"/>
      <c r="XCK44" s="166"/>
      <c r="XCL44" s="166"/>
      <c r="XCM44" s="166"/>
      <c r="XCN44" s="166"/>
      <c r="XCO44" s="166"/>
      <c r="XCP44" s="166"/>
      <c r="XCQ44" s="166"/>
      <c r="XCR44" s="166"/>
      <c r="XCS44" s="166"/>
      <c r="XCT44" s="166"/>
      <c r="XCU44" s="166"/>
      <c r="XCV44" s="166"/>
      <c r="XCW44" s="166"/>
      <c r="XCX44" s="166"/>
      <c r="XCY44" s="166"/>
      <c r="XCZ44" s="166"/>
      <c r="XDA44" s="166"/>
      <c r="XDB44" s="166"/>
      <c r="XDC44" s="166"/>
      <c r="XDD44" s="166"/>
      <c r="XDE44" s="166"/>
      <c r="XDF44" s="166"/>
      <c r="XDG44" s="166"/>
      <c r="XDH44" s="166"/>
      <c r="XDI44" s="166"/>
      <c r="XDJ44" s="166"/>
      <c r="XDK44" s="166"/>
      <c r="XDL44" s="166"/>
      <c r="XDM44" s="166"/>
      <c r="XDN44" s="166"/>
      <c r="XDO44" s="166"/>
      <c r="XDP44" s="166"/>
      <c r="XDQ44" s="166"/>
      <c r="XDR44" s="166"/>
      <c r="XDS44" s="166"/>
      <c r="XDT44" s="166"/>
      <c r="XDU44" s="166"/>
      <c r="XDV44" s="166"/>
      <c r="XDW44" s="166"/>
      <c r="XDX44" s="166"/>
      <c r="XDY44" s="166"/>
      <c r="XDZ44" s="166"/>
      <c r="XEA44" s="166"/>
      <c r="XEB44" s="166"/>
      <c r="XEC44" s="166"/>
      <c r="XED44" s="166"/>
      <c r="XEE44" s="166"/>
      <c r="XEF44" s="166"/>
      <c r="XEG44" s="166"/>
      <c r="XEH44" s="166"/>
      <c r="XEI44" s="166"/>
      <c r="XEJ44" s="166"/>
      <c r="XEK44" s="166"/>
      <c r="XEL44" s="166"/>
      <c r="XEM44" s="166"/>
      <c r="XEN44" s="166"/>
      <c r="XEO44" s="166"/>
      <c r="XEP44" s="166"/>
      <c r="XEQ44" s="166"/>
      <c r="XER44" s="166"/>
      <c r="XES44" s="166"/>
      <c r="XET44" s="166"/>
      <c r="XEU44" s="166"/>
      <c r="XEV44" s="166"/>
      <c r="XEW44" s="166"/>
      <c r="XEX44" s="166"/>
      <c r="XEY44" s="166"/>
      <c r="XEZ44" s="166"/>
      <c r="XFA44" s="166"/>
      <c r="XFB44" s="166"/>
      <c r="XFC44" s="166"/>
    </row>
    <row r="45" spans="1:16383">
      <c r="A45" s="127" t="s">
        <v>41</v>
      </c>
      <c r="B45" s="127" t="s">
        <v>38</v>
      </c>
      <c r="C45" s="176" t="s">
        <v>297</v>
      </c>
      <c r="D45" s="146">
        <f>' Capacity by Location'!E50</f>
        <v>40</v>
      </c>
      <c r="E45" s="146">
        <f>' Capacity by Location'!F50</f>
        <v>40</v>
      </c>
      <c r="F45" s="146">
        <f>' Capacity by Location'!G50</f>
        <v>40</v>
      </c>
      <c r="G45" s="146">
        <f>' Capacity by Location'!H50</f>
        <v>40</v>
      </c>
      <c r="H45" s="146">
        <f>' Capacity by Location'!I50</f>
        <v>40</v>
      </c>
      <c r="I45" s="146">
        <f>' Capacity by Location'!J50</f>
        <v>40</v>
      </c>
      <c r="J45" s="146">
        <f>' Capacity by Location'!K50</f>
        <v>40</v>
      </c>
      <c r="K45" s="146">
        <f>' Capacity by Location'!L50</f>
        <v>40</v>
      </c>
      <c r="L45" s="146">
        <f>' Capacity by Location'!M50</f>
        <v>40</v>
      </c>
      <c r="M45" s="146">
        <f>' Capacity by Location'!N50</f>
        <v>40</v>
      </c>
      <c r="N45" s="146">
        <f>' Capacity by Location'!O50</f>
        <v>40</v>
      </c>
      <c r="O45" s="146">
        <f>' Capacity by Location'!P50</f>
        <v>40</v>
      </c>
      <c r="P45" s="146">
        <f>' Capacity by Location'!Q50</f>
        <v>40</v>
      </c>
      <c r="Q45" s="146">
        <f>' Capacity by Location'!R50</f>
        <v>40</v>
      </c>
      <c r="R45" s="146">
        <f>' Capacity by Location'!S50</f>
        <v>40</v>
      </c>
      <c r="S45" s="146">
        <f>' Capacity by Location'!T50</f>
        <v>40</v>
      </c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  <c r="BO45" s="178"/>
      <c r="BP45" s="178"/>
      <c r="BQ45" s="178"/>
      <c r="BR45" s="178"/>
      <c r="BS45" s="178"/>
      <c r="BT45" s="178"/>
      <c r="BU45" s="178"/>
      <c r="BV45" s="178"/>
      <c r="BW45" s="178"/>
      <c r="BX45" s="178"/>
      <c r="BY45" s="178"/>
      <c r="BZ45" s="178"/>
      <c r="CA45" s="178"/>
      <c r="CB45" s="178"/>
      <c r="CC45" s="178"/>
      <c r="CD45" s="178"/>
      <c r="CE45" s="178"/>
      <c r="CF45" s="178"/>
      <c r="CG45" s="178"/>
      <c r="CH45" s="178"/>
      <c r="CI45" s="178"/>
      <c r="CJ45" s="178"/>
      <c r="CK45" s="178"/>
      <c r="CL45" s="178"/>
      <c r="CM45" s="178"/>
      <c r="CN45" s="178"/>
      <c r="CO45" s="178"/>
      <c r="CP45" s="178"/>
      <c r="CQ45" s="178"/>
      <c r="CR45" s="178"/>
      <c r="CS45" s="178"/>
      <c r="CT45" s="178"/>
      <c r="CU45" s="178"/>
      <c r="CV45" s="178"/>
      <c r="CW45" s="178"/>
      <c r="CX45" s="178"/>
      <c r="CY45" s="178"/>
      <c r="CZ45" s="178"/>
      <c r="DA45" s="178"/>
      <c r="DB45" s="178"/>
      <c r="DC45" s="178"/>
      <c r="DD45" s="178"/>
      <c r="DE45" s="178"/>
      <c r="DF45" s="178"/>
      <c r="DG45" s="178"/>
      <c r="DH45" s="178"/>
      <c r="DI45" s="178"/>
      <c r="DJ45" s="178"/>
      <c r="DK45" s="178"/>
      <c r="DL45" s="178"/>
      <c r="DM45" s="178"/>
      <c r="DN45" s="178"/>
      <c r="DO45" s="178"/>
      <c r="DP45" s="178"/>
      <c r="DQ45" s="178"/>
      <c r="DR45" s="178"/>
      <c r="DS45" s="178"/>
      <c r="DT45" s="178"/>
      <c r="DU45" s="178"/>
      <c r="DV45" s="178"/>
      <c r="DW45" s="178"/>
      <c r="DX45" s="178"/>
      <c r="DY45" s="178"/>
      <c r="DZ45" s="178"/>
      <c r="EA45" s="178"/>
      <c r="EB45" s="178"/>
      <c r="EC45" s="178"/>
      <c r="ED45" s="178"/>
      <c r="EE45" s="178"/>
      <c r="EF45" s="178"/>
      <c r="EG45" s="178"/>
      <c r="EH45" s="178"/>
      <c r="EI45" s="178"/>
      <c r="EJ45" s="178"/>
      <c r="EK45" s="178"/>
      <c r="EL45" s="178"/>
      <c r="EM45" s="178"/>
      <c r="EN45" s="178"/>
      <c r="EO45" s="178"/>
      <c r="EP45" s="178"/>
      <c r="EQ45" s="178"/>
      <c r="ER45" s="178"/>
      <c r="ES45" s="178"/>
      <c r="ET45" s="178"/>
      <c r="EU45" s="178"/>
      <c r="EV45" s="178"/>
      <c r="EW45" s="178"/>
      <c r="EX45" s="178"/>
      <c r="EY45" s="178"/>
      <c r="EZ45" s="178"/>
      <c r="FA45" s="178"/>
      <c r="FB45" s="178"/>
      <c r="FC45" s="178"/>
      <c r="FD45" s="178"/>
      <c r="FE45" s="178"/>
      <c r="FF45" s="178"/>
      <c r="FG45" s="178"/>
      <c r="FH45" s="178"/>
      <c r="FI45" s="178"/>
      <c r="FJ45" s="178"/>
      <c r="FK45" s="178"/>
      <c r="FL45" s="178"/>
      <c r="FM45" s="178"/>
      <c r="FN45" s="178"/>
      <c r="FO45" s="178"/>
      <c r="FP45" s="178"/>
      <c r="FQ45" s="178"/>
      <c r="FR45" s="178"/>
      <c r="FS45" s="178"/>
      <c r="FT45" s="178"/>
      <c r="FU45" s="178"/>
      <c r="FV45" s="178"/>
      <c r="FW45" s="178"/>
      <c r="FX45" s="178"/>
      <c r="FY45" s="178"/>
      <c r="FZ45" s="178"/>
      <c r="GA45" s="178"/>
      <c r="GB45" s="178"/>
      <c r="GC45" s="178"/>
      <c r="GD45" s="178"/>
      <c r="GE45" s="178"/>
      <c r="GF45" s="178"/>
      <c r="GG45" s="178"/>
      <c r="GH45" s="178"/>
      <c r="GI45" s="178"/>
      <c r="GJ45" s="178"/>
      <c r="GK45" s="178"/>
      <c r="GL45" s="178"/>
      <c r="GM45" s="178"/>
      <c r="GN45" s="178"/>
      <c r="GO45" s="178"/>
      <c r="GP45" s="178"/>
      <c r="GQ45" s="178"/>
      <c r="GR45" s="178"/>
      <c r="GS45" s="178"/>
      <c r="GT45" s="178"/>
      <c r="GU45" s="178"/>
      <c r="GV45" s="178"/>
      <c r="GW45" s="178"/>
      <c r="GX45" s="178"/>
      <c r="GY45" s="178"/>
      <c r="GZ45" s="178"/>
      <c r="HA45" s="178"/>
      <c r="HB45" s="178"/>
      <c r="HC45" s="178"/>
      <c r="HD45" s="178"/>
      <c r="HE45" s="178"/>
      <c r="HF45" s="178"/>
      <c r="HG45" s="178"/>
      <c r="HH45" s="178"/>
      <c r="HI45" s="178"/>
      <c r="HJ45" s="178"/>
      <c r="HK45" s="178"/>
      <c r="HL45" s="178"/>
      <c r="HM45" s="178"/>
      <c r="HN45" s="178"/>
      <c r="HO45" s="178"/>
      <c r="HP45" s="178"/>
      <c r="HQ45" s="178"/>
      <c r="HR45" s="178"/>
      <c r="HS45" s="178"/>
      <c r="HT45" s="178"/>
      <c r="HU45" s="178"/>
      <c r="HV45" s="178"/>
      <c r="HW45" s="178"/>
      <c r="HX45" s="178"/>
      <c r="HY45" s="178"/>
      <c r="HZ45" s="178"/>
      <c r="IA45" s="178"/>
      <c r="IB45" s="178"/>
      <c r="IC45" s="178"/>
      <c r="ID45" s="178"/>
      <c r="IE45" s="178"/>
      <c r="IF45" s="178"/>
      <c r="IG45" s="178"/>
      <c r="IH45" s="178"/>
      <c r="II45" s="178"/>
      <c r="IJ45" s="178"/>
      <c r="IK45" s="178"/>
      <c r="IL45" s="178"/>
      <c r="IM45" s="178"/>
      <c r="IN45" s="178"/>
      <c r="IO45" s="178"/>
      <c r="IP45" s="178"/>
      <c r="IQ45" s="178"/>
      <c r="IR45" s="178"/>
      <c r="IS45" s="178"/>
      <c r="IT45" s="178"/>
      <c r="IU45" s="178"/>
      <c r="IV45" s="178"/>
      <c r="IW45" s="178"/>
      <c r="IX45" s="178"/>
      <c r="IY45" s="178"/>
      <c r="IZ45" s="178"/>
      <c r="JA45" s="178"/>
      <c r="JB45" s="178"/>
      <c r="JC45" s="178"/>
      <c r="JD45" s="178"/>
      <c r="JE45" s="178"/>
      <c r="JF45" s="178"/>
      <c r="JG45" s="178"/>
      <c r="JH45" s="178"/>
      <c r="JI45" s="178"/>
      <c r="JJ45" s="178"/>
      <c r="JK45" s="178"/>
      <c r="JL45" s="178"/>
      <c r="JM45" s="178"/>
      <c r="JN45" s="178"/>
      <c r="JO45" s="178"/>
      <c r="JP45" s="178"/>
      <c r="JQ45" s="178"/>
      <c r="JR45" s="178"/>
      <c r="JS45" s="178"/>
      <c r="JT45" s="178"/>
      <c r="JU45" s="178"/>
      <c r="JV45" s="178"/>
      <c r="JW45" s="178"/>
      <c r="JX45" s="178"/>
      <c r="JY45" s="178"/>
      <c r="JZ45" s="178"/>
      <c r="KA45" s="178"/>
      <c r="KB45" s="178"/>
      <c r="KC45" s="178"/>
      <c r="KD45" s="178"/>
      <c r="KE45" s="178"/>
      <c r="KF45" s="178"/>
      <c r="KG45" s="178"/>
      <c r="KH45" s="178"/>
      <c r="KI45" s="178"/>
      <c r="KJ45" s="178"/>
      <c r="KK45" s="178"/>
      <c r="KL45" s="178"/>
      <c r="KM45" s="178"/>
      <c r="KN45" s="178"/>
      <c r="KO45" s="178"/>
      <c r="KP45" s="178"/>
      <c r="KQ45" s="178"/>
      <c r="KR45" s="178"/>
      <c r="KS45" s="178"/>
      <c r="KT45" s="178"/>
      <c r="KU45" s="178"/>
      <c r="KV45" s="178"/>
      <c r="KW45" s="178"/>
      <c r="KX45" s="178"/>
      <c r="KY45" s="178"/>
      <c r="KZ45" s="178"/>
      <c r="LA45" s="178"/>
      <c r="LB45" s="178"/>
      <c r="LC45" s="178"/>
      <c r="LD45" s="178"/>
      <c r="LE45" s="178"/>
      <c r="LF45" s="178"/>
      <c r="LG45" s="178"/>
      <c r="LH45" s="178"/>
      <c r="LI45" s="178"/>
      <c r="LJ45" s="178"/>
      <c r="LK45" s="178"/>
      <c r="LL45" s="178"/>
      <c r="LM45" s="178"/>
      <c r="LN45" s="178"/>
      <c r="LO45" s="178"/>
      <c r="LP45" s="178"/>
      <c r="LQ45" s="178"/>
      <c r="LR45" s="178"/>
      <c r="LS45" s="178"/>
      <c r="LT45" s="178"/>
      <c r="LU45" s="178"/>
      <c r="LV45" s="178"/>
      <c r="LW45" s="178"/>
      <c r="LX45" s="178"/>
      <c r="LY45" s="178"/>
      <c r="LZ45" s="178"/>
      <c r="MA45" s="178"/>
      <c r="MB45" s="178"/>
      <c r="MC45" s="178"/>
      <c r="MD45" s="178"/>
      <c r="ME45" s="178"/>
      <c r="MF45" s="178"/>
      <c r="MG45" s="178"/>
      <c r="MH45" s="178"/>
      <c r="MI45" s="178"/>
      <c r="MJ45" s="178"/>
      <c r="MK45" s="178"/>
      <c r="ML45" s="178"/>
      <c r="MM45" s="178"/>
      <c r="MN45" s="178"/>
      <c r="MO45" s="178"/>
      <c r="MP45" s="178"/>
      <c r="MQ45" s="178"/>
      <c r="MR45" s="178"/>
      <c r="MS45" s="178"/>
      <c r="MT45" s="178"/>
      <c r="MU45" s="178"/>
      <c r="MV45" s="178"/>
      <c r="MW45" s="178"/>
      <c r="MX45" s="178"/>
      <c r="MY45" s="178"/>
      <c r="MZ45" s="178"/>
      <c r="NA45" s="178"/>
      <c r="NB45" s="178"/>
      <c r="NC45" s="178"/>
      <c r="ND45" s="178"/>
      <c r="NE45" s="178"/>
      <c r="NF45" s="178"/>
      <c r="NG45" s="178"/>
      <c r="NH45" s="178"/>
      <c r="NI45" s="178"/>
      <c r="NJ45" s="178"/>
      <c r="NK45" s="178"/>
      <c r="NL45" s="178"/>
      <c r="NM45" s="178"/>
      <c r="NN45" s="178"/>
      <c r="NO45" s="178"/>
      <c r="NP45" s="178"/>
      <c r="NQ45" s="178"/>
      <c r="NR45" s="178"/>
      <c r="NS45" s="178"/>
      <c r="NT45" s="178"/>
      <c r="NU45" s="178"/>
      <c r="NV45" s="178"/>
      <c r="NW45" s="178"/>
      <c r="NX45" s="178"/>
      <c r="NY45" s="178"/>
      <c r="NZ45" s="178"/>
      <c r="OA45" s="178"/>
      <c r="OB45" s="178"/>
      <c r="OC45" s="178"/>
      <c r="OD45" s="178"/>
      <c r="OE45" s="178"/>
      <c r="OF45" s="178"/>
      <c r="OG45" s="178"/>
      <c r="OH45" s="178"/>
      <c r="OI45" s="178"/>
      <c r="OJ45" s="178"/>
      <c r="OK45" s="178"/>
      <c r="OL45" s="178"/>
      <c r="OM45" s="178"/>
      <c r="ON45" s="178"/>
      <c r="OO45" s="178"/>
      <c r="OP45" s="178"/>
      <c r="OQ45" s="178"/>
      <c r="OR45" s="178"/>
      <c r="OS45" s="178"/>
      <c r="OT45" s="178"/>
      <c r="OU45" s="178"/>
      <c r="OV45" s="178"/>
      <c r="OW45" s="178"/>
      <c r="OX45" s="178"/>
      <c r="OY45" s="178"/>
      <c r="OZ45" s="178"/>
      <c r="PA45" s="178"/>
      <c r="PB45" s="178"/>
      <c r="PC45" s="178"/>
      <c r="PD45" s="178"/>
      <c r="PE45" s="178"/>
      <c r="PF45" s="178"/>
      <c r="PG45" s="178"/>
      <c r="PH45" s="178"/>
      <c r="PI45" s="178"/>
      <c r="PJ45" s="178"/>
      <c r="PK45" s="178"/>
      <c r="PL45" s="178"/>
      <c r="PM45" s="178"/>
      <c r="PN45" s="178"/>
      <c r="PO45" s="178"/>
      <c r="PP45" s="178"/>
      <c r="PQ45" s="178"/>
      <c r="PR45" s="178"/>
      <c r="PS45" s="178"/>
      <c r="PT45" s="178"/>
      <c r="PU45" s="178"/>
      <c r="PV45" s="178"/>
      <c r="PW45" s="178"/>
      <c r="PX45" s="178"/>
      <c r="PY45" s="178"/>
      <c r="PZ45" s="178"/>
      <c r="QA45" s="178"/>
      <c r="QB45" s="178"/>
      <c r="QC45" s="178"/>
      <c r="QD45" s="178"/>
      <c r="QE45" s="178"/>
      <c r="QF45" s="178"/>
      <c r="QG45" s="178"/>
      <c r="QH45" s="178"/>
      <c r="QI45" s="178"/>
      <c r="QJ45" s="178"/>
      <c r="QK45" s="178"/>
      <c r="QL45" s="178"/>
      <c r="QM45" s="178"/>
      <c r="QN45" s="178"/>
      <c r="QO45" s="178"/>
      <c r="QP45" s="178"/>
      <c r="QQ45" s="178"/>
      <c r="QR45" s="178"/>
      <c r="QS45" s="178"/>
      <c r="QT45" s="178"/>
      <c r="QU45" s="178"/>
      <c r="QV45" s="178"/>
      <c r="QW45" s="178"/>
      <c r="QX45" s="178"/>
      <c r="QY45" s="178"/>
      <c r="QZ45" s="178"/>
      <c r="RA45" s="178"/>
      <c r="RB45" s="178"/>
      <c r="RC45" s="178"/>
      <c r="RD45" s="178"/>
      <c r="RE45" s="178"/>
      <c r="RF45" s="178"/>
      <c r="RG45" s="178"/>
      <c r="RH45" s="178"/>
      <c r="RI45" s="178"/>
      <c r="RJ45" s="178"/>
      <c r="RK45" s="178"/>
      <c r="RL45" s="178"/>
      <c r="RM45" s="178"/>
      <c r="RN45" s="178"/>
      <c r="RO45" s="178"/>
      <c r="RP45" s="178"/>
      <c r="RQ45" s="178"/>
      <c r="RR45" s="178"/>
      <c r="RS45" s="178"/>
      <c r="RT45" s="178"/>
      <c r="RU45" s="178"/>
      <c r="RV45" s="178"/>
      <c r="RW45" s="178"/>
      <c r="RX45" s="178"/>
      <c r="RY45" s="178"/>
      <c r="RZ45" s="178"/>
      <c r="SA45" s="178"/>
      <c r="SB45" s="178"/>
      <c r="SC45" s="178"/>
      <c r="SD45" s="178"/>
      <c r="SE45" s="178"/>
      <c r="SF45" s="178"/>
      <c r="SG45" s="178"/>
      <c r="SH45" s="178"/>
      <c r="SI45" s="178"/>
      <c r="SJ45" s="178"/>
      <c r="SK45" s="178"/>
      <c r="SL45" s="178"/>
      <c r="SM45" s="178"/>
      <c r="SN45" s="178"/>
      <c r="SO45" s="178"/>
      <c r="SP45" s="178"/>
      <c r="SQ45" s="178"/>
      <c r="SR45" s="178"/>
      <c r="SS45" s="178"/>
      <c r="ST45" s="178"/>
      <c r="SU45" s="178"/>
      <c r="SV45" s="178"/>
      <c r="SW45" s="178"/>
      <c r="SX45" s="178"/>
      <c r="SY45" s="178"/>
      <c r="SZ45" s="178"/>
      <c r="TA45" s="178"/>
      <c r="TB45" s="178"/>
      <c r="TC45" s="178"/>
      <c r="TD45" s="178"/>
      <c r="TE45" s="178"/>
      <c r="TF45" s="178"/>
      <c r="TG45" s="178"/>
      <c r="TH45" s="178"/>
      <c r="TI45" s="178"/>
      <c r="TJ45" s="178"/>
      <c r="TK45" s="178"/>
      <c r="TL45" s="178"/>
      <c r="TM45" s="178"/>
      <c r="TN45" s="178"/>
      <c r="TO45" s="178"/>
      <c r="TP45" s="178"/>
      <c r="TQ45" s="178"/>
      <c r="TR45" s="178"/>
      <c r="TS45" s="178"/>
      <c r="TT45" s="178"/>
      <c r="TU45" s="178"/>
      <c r="TV45" s="178"/>
      <c r="TW45" s="178"/>
      <c r="TX45" s="178"/>
      <c r="TY45" s="178"/>
      <c r="TZ45" s="178"/>
      <c r="UA45" s="178"/>
      <c r="UB45" s="178"/>
      <c r="UC45" s="178"/>
      <c r="UD45" s="178"/>
      <c r="UE45" s="178"/>
      <c r="UF45" s="178"/>
      <c r="UG45" s="178"/>
      <c r="UH45" s="178"/>
      <c r="UI45" s="178"/>
      <c r="UJ45" s="178"/>
      <c r="UK45" s="178"/>
      <c r="UL45" s="178"/>
      <c r="UM45" s="178"/>
      <c r="UN45" s="178"/>
      <c r="UO45" s="178"/>
      <c r="UP45" s="178"/>
      <c r="UQ45" s="178"/>
      <c r="UR45" s="178"/>
      <c r="US45" s="178"/>
      <c r="UT45" s="178"/>
      <c r="UU45" s="178"/>
      <c r="UV45" s="178"/>
      <c r="UW45" s="178"/>
      <c r="UX45" s="178"/>
      <c r="UY45" s="178"/>
      <c r="UZ45" s="178"/>
      <c r="VA45" s="178"/>
      <c r="VB45" s="178"/>
      <c r="VC45" s="178"/>
      <c r="VD45" s="178"/>
      <c r="VE45" s="178"/>
      <c r="VF45" s="178"/>
      <c r="VG45" s="178"/>
      <c r="VH45" s="178"/>
      <c r="VI45" s="178"/>
      <c r="VJ45" s="178"/>
      <c r="VK45" s="178"/>
      <c r="VL45" s="178"/>
      <c r="VM45" s="178"/>
      <c r="VN45" s="178"/>
      <c r="VO45" s="178"/>
      <c r="VP45" s="178"/>
      <c r="VQ45" s="178"/>
      <c r="VR45" s="178"/>
      <c r="VS45" s="178"/>
      <c r="VT45" s="178"/>
      <c r="VU45" s="178"/>
      <c r="VV45" s="178"/>
      <c r="VW45" s="178"/>
      <c r="VX45" s="178"/>
      <c r="VY45" s="178"/>
      <c r="VZ45" s="178"/>
      <c r="WA45" s="178"/>
      <c r="WB45" s="178"/>
      <c r="WC45" s="178"/>
      <c r="WD45" s="178"/>
      <c r="WE45" s="178"/>
      <c r="WF45" s="178"/>
      <c r="WG45" s="178"/>
      <c r="WH45" s="178"/>
      <c r="WI45" s="178"/>
      <c r="WJ45" s="178"/>
      <c r="WK45" s="178"/>
      <c r="WL45" s="178"/>
      <c r="WM45" s="178"/>
      <c r="WN45" s="178"/>
      <c r="WO45" s="178"/>
      <c r="WP45" s="178"/>
      <c r="WQ45" s="178"/>
      <c r="WR45" s="178"/>
      <c r="WS45" s="178"/>
      <c r="WT45" s="178"/>
      <c r="WU45" s="178"/>
      <c r="WV45" s="178"/>
      <c r="WW45" s="178"/>
      <c r="WX45" s="178"/>
      <c r="WY45" s="178"/>
      <c r="WZ45" s="178"/>
      <c r="XA45" s="178"/>
      <c r="XB45" s="178"/>
      <c r="XC45" s="178"/>
      <c r="XD45" s="178"/>
      <c r="XE45" s="178"/>
      <c r="XF45" s="178"/>
      <c r="XG45" s="178"/>
      <c r="XH45" s="178"/>
      <c r="XI45" s="178"/>
      <c r="XJ45" s="178"/>
      <c r="XK45" s="178"/>
      <c r="XL45" s="178"/>
      <c r="XM45" s="178"/>
      <c r="XN45" s="178"/>
      <c r="XO45" s="178"/>
      <c r="XP45" s="178"/>
      <c r="XQ45" s="178"/>
      <c r="XR45" s="178"/>
      <c r="XS45" s="178"/>
      <c r="XT45" s="178"/>
      <c r="XU45" s="178"/>
      <c r="XV45" s="178"/>
      <c r="XW45" s="178"/>
      <c r="XX45" s="178"/>
      <c r="XY45" s="178"/>
      <c r="XZ45" s="178"/>
      <c r="YA45" s="178"/>
      <c r="YB45" s="178"/>
      <c r="YC45" s="178"/>
      <c r="YD45" s="178"/>
      <c r="YE45" s="178"/>
      <c r="YF45" s="178"/>
      <c r="YG45" s="178"/>
      <c r="YH45" s="178"/>
      <c r="YI45" s="178"/>
      <c r="YJ45" s="178"/>
      <c r="YK45" s="178"/>
      <c r="YL45" s="178"/>
      <c r="YM45" s="178"/>
      <c r="YN45" s="178"/>
      <c r="YO45" s="178"/>
      <c r="YP45" s="178"/>
      <c r="YQ45" s="178"/>
      <c r="YR45" s="178"/>
      <c r="YS45" s="178"/>
      <c r="YT45" s="178"/>
      <c r="YU45" s="178"/>
      <c r="YV45" s="178"/>
      <c r="YW45" s="178"/>
      <c r="YX45" s="178"/>
      <c r="YY45" s="178"/>
      <c r="YZ45" s="178"/>
      <c r="ZA45" s="178"/>
      <c r="ZB45" s="178"/>
      <c r="ZC45" s="178"/>
      <c r="ZD45" s="178"/>
      <c r="ZE45" s="178"/>
      <c r="ZF45" s="178"/>
      <c r="ZG45" s="178"/>
      <c r="ZH45" s="178"/>
      <c r="ZI45" s="178"/>
      <c r="ZJ45" s="178"/>
      <c r="ZK45" s="178"/>
      <c r="ZL45" s="178"/>
      <c r="ZM45" s="178"/>
      <c r="ZN45" s="178"/>
      <c r="ZO45" s="178"/>
      <c r="ZP45" s="178"/>
      <c r="ZQ45" s="178"/>
      <c r="ZR45" s="178"/>
      <c r="ZS45" s="178"/>
      <c r="ZT45" s="178"/>
      <c r="ZU45" s="178"/>
      <c r="ZV45" s="178"/>
      <c r="ZW45" s="178"/>
      <c r="ZX45" s="178"/>
      <c r="ZY45" s="178"/>
      <c r="ZZ45" s="178"/>
      <c r="AAA45" s="178"/>
      <c r="AAB45" s="178"/>
      <c r="AAC45" s="178"/>
      <c r="AAD45" s="178"/>
      <c r="AAE45" s="178"/>
      <c r="AAF45" s="178"/>
      <c r="AAG45" s="178"/>
      <c r="AAH45" s="178"/>
      <c r="AAI45" s="178"/>
      <c r="AAJ45" s="178"/>
      <c r="AAK45" s="178"/>
      <c r="AAL45" s="178"/>
      <c r="AAM45" s="178"/>
      <c r="AAN45" s="178"/>
      <c r="AAO45" s="178"/>
      <c r="AAP45" s="178"/>
      <c r="AAQ45" s="178"/>
      <c r="AAR45" s="178"/>
      <c r="AAS45" s="178"/>
      <c r="AAT45" s="178"/>
      <c r="AAU45" s="178"/>
      <c r="AAV45" s="178"/>
      <c r="AAW45" s="178"/>
      <c r="AAX45" s="178"/>
      <c r="AAY45" s="178"/>
      <c r="AAZ45" s="178"/>
      <c r="ABA45" s="178"/>
      <c r="ABB45" s="178"/>
      <c r="ABC45" s="178"/>
      <c r="ABD45" s="178"/>
      <c r="ABE45" s="178"/>
      <c r="ABF45" s="178"/>
      <c r="ABG45" s="178"/>
      <c r="ABH45" s="178"/>
      <c r="ABI45" s="178"/>
      <c r="ABJ45" s="178"/>
      <c r="ABK45" s="178"/>
      <c r="ABL45" s="178"/>
      <c r="ABM45" s="178"/>
      <c r="ABN45" s="178"/>
      <c r="ABO45" s="178"/>
      <c r="ABP45" s="178"/>
      <c r="ABQ45" s="178"/>
      <c r="ABR45" s="178"/>
      <c r="ABS45" s="178"/>
      <c r="ABT45" s="178"/>
      <c r="ABU45" s="178"/>
      <c r="ABV45" s="178"/>
      <c r="ABW45" s="178"/>
      <c r="ABX45" s="178"/>
      <c r="ABY45" s="178"/>
      <c r="ABZ45" s="178"/>
      <c r="ACA45" s="178"/>
      <c r="ACB45" s="178"/>
      <c r="ACC45" s="178"/>
      <c r="ACD45" s="178"/>
      <c r="ACE45" s="178"/>
      <c r="ACF45" s="178"/>
      <c r="ACG45" s="178"/>
      <c r="ACH45" s="178"/>
      <c r="ACI45" s="178"/>
      <c r="ACJ45" s="178"/>
      <c r="ACK45" s="178"/>
      <c r="ACL45" s="178"/>
      <c r="ACM45" s="178"/>
      <c r="ACN45" s="178"/>
      <c r="ACO45" s="178"/>
      <c r="ACP45" s="178"/>
      <c r="ACQ45" s="178"/>
      <c r="ACR45" s="178"/>
      <c r="ACS45" s="178"/>
      <c r="ACT45" s="178"/>
      <c r="ACU45" s="178"/>
      <c r="ACV45" s="178"/>
      <c r="ACW45" s="178"/>
      <c r="ACX45" s="178"/>
      <c r="ACY45" s="178"/>
      <c r="ACZ45" s="178"/>
      <c r="ADA45" s="178"/>
      <c r="ADB45" s="178"/>
      <c r="ADC45" s="178"/>
      <c r="ADD45" s="178"/>
      <c r="ADE45" s="178"/>
      <c r="ADF45" s="178"/>
      <c r="ADG45" s="178"/>
      <c r="ADH45" s="178"/>
      <c r="ADI45" s="178"/>
      <c r="ADJ45" s="178"/>
      <c r="ADK45" s="178"/>
      <c r="ADL45" s="178"/>
      <c r="ADM45" s="178"/>
      <c r="ADN45" s="178"/>
      <c r="ADO45" s="178"/>
      <c r="ADP45" s="178"/>
      <c r="ADQ45" s="178"/>
      <c r="ADR45" s="178"/>
      <c r="ADS45" s="178"/>
      <c r="ADT45" s="178"/>
      <c r="ADU45" s="178"/>
      <c r="ADV45" s="178"/>
      <c r="ADW45" s="178"/>
      <c r="ADX45" s="178"/>
      <c r="ADY45" s="178"/>
      <c r="ADZ45" s="178"/>
      <c r="AEA45" s="178"/>
      <c r="AEB45" s="178"/>
      <c r="AEC45" s="178"/>
      <c r="AED45" s="178"/>
      <c r="AEE45" s="178"/>
      <c r="AEF45" s="178"/>
      <c r="AEG45" s="178"/>
      <c r="AEH45" s="178"/>
      <c r="AEI45" s="178"/>
      <c r="AEJ45" s="178"/>
      <c r="AEK45" s="178"/>
      <c r="AEL45" s="178"/>
      <c r="AEM45" s="178"/>
      <c r="AEN45" s="178"/>
      <c r="AEO45" s="178"/>
      <c r="AEP45" s="178"/>
      <c r="AEQ45" s="178"/>
      <c r="AER45" s="178"/>
      <c r="AES45" s="178"/>
      <c r="AET45" s="178"/>
      <c r="AEU45" s="178"/>
      <c r="AEV45" s="178"/>
      <c r="AEW45" s="178"/>
      <c r="AEX45" s="178"/>
      <c r="AEY45" s="178"/>
      <c r="AEZ45" s="178"/>
      <c r="AFA45" s="178"/>
      <c r="AFB45" s="178"/>
      <c r="AFC45" s="178"/>
      <c r="AFD45" s="178"/>
      <c r="AFE45" s="178"/>
      <c r="AFF45" s="178"/>
      <c r="AFG45" s="178"/>
      <c r="AFH45" s="178"/>
      <c r="AFI45" s="178"/>
      <c r="AFJ45" s="178"/>
      <c r="AFK45" s="178"/>
      <c r="AFL45" s="178"/>
      <c r="AFM45" s="178"/>
      <c r="AFN45" s="178"/>
      <c r="AFO45" s="178"/>
      <c r="AFP45" s="178"/>
      <c r="AFQ45" s="178"/>
      <c r="AFR45" s="178"/>
      <c r="AFS45" s="178"/>
      <c r="AFT45" s="178"/>
      <c r="AFU45" s="178"/>
      <c r="AFV45" s="178"/>
      <c r="AFW45" s="178"/>
      <c r="AFX45" s="178"/>
      <c r="AFY45" s="178"/>
      <c r="AFZ45" s="178"/>
      <c r="AGA45" s="178"/>
      <c r="AGB45" s="178"/>
      <c r="AGC45" s="178"/>
      <c r="AGD45" s="178"/>
      <c r="AGE45" s="178"/>
      <c r="AGF45" s="178"/>
      <c r="AGG45" s="178"/>
      <c r="AGH45" s="178"/>
      <c r="AGI45" s="178"/>
      <c r="AGJ45" s="178"/>
      <c r="AGK45" s="178"/>
      <c r="AGL45" s="178"/>
      <c r="AGM45" s="178"/>
      <c r="AGN45" s="178"/>
      <c r="AGO45" s="178"/>
      <c r="AGP45" s="178"/>
      <c r="AGQ45" s="178"/>
      <c r="AGR45" s="178"/>
      <c r="AGS45" s="178"/>
      <c r="AGT45" s="178"/>
      <c r="AGU45" s="178"/>
      <c r="AGV45" s="178"/>
      <c r="AGW45" s="178"/>
      <c r="AGX45" s="178"/>
      <c r="AGY45" s="178"/>
      <c r="AGZ45" s="178"/>
      <c r="AHA45" s="178"/>
      <c r="AHB45" s="178"/>
      <c r="AHC45" s="178"/>
      <c r="AHD45" s="178"/>
      <c r="AHE45" s="178"/>
      <c r="AHF45" s="178"/>
      <c r="AHG45" s="178"/>
      <c r="AHH45" s="178"/>
      <c r="AHI45" s="178"/>
      <c r="AHJ45" s="178"/>
      <c r="AHK45" s="178"/>
      <c r="AHL45" s="178"/>
      <c r="AHM45" s="178"/>
      <c r="AHN45" s="178"/>
      <c r="AHO45" s="178"/>
      <c r="AHP45" s="178"/>
      <c r="AHQ45" s="178"/>
      <c r="AHR45" s="178"/>
      <c r="AHS45" s="178"/>
      <c r="AHT45" s="178"/>
      <c r="AHU45" s="178"/>
      <c r="AHV45" s="178"/>
      <c r="AHW45" s="178"/>
      <c r="AHX45" s="178"/>
      <c r="AHY45" s="178"/>
      <c r="AHZ45" s="178"/>
      <c r="AIA45" s="178"/>
      <c r="AIB45" s="178"/>
      <c r="AIC45" s="178"/>
      <c r="AID45" s="178"/>
      <c r="AIE45" s="178"/>
      <c r="AIF45" s="178"/>
      <c r="AIG45" s="178"/>
      <c r="AIH45" s="178"/>
      <c r="AII45" s="178"/>
      <c r="AIJ45" s="178"/>
      <c r="AIK45" s="178"/>
      <c r="AIL45" s="178"/>
      <c r="AIM45" s="178"/>
      <c r="AIN45" s="178"/>
      <c r="AIO45" s="178"/>
      <c r="AIP45" s="178"/>
      <c r="AIQ45" s="178"/>
      <c r="AIR45" s="178"/>
      <c r="AIS45" s="178"/>
      <c r="AIT45" s="178"/>
      <c r="AIU45" s="178"/>
      <c r="AIV45" s="178"/>
      <c r="AIW45" s="178"/>
      <c r="AIX45" s="178"/>
      <c r="AIY45" s="178"/>
      <c r="AIZ45" s="178"/>
      <c r="AJA45" s="178"/>
      <c r="AJB45" s="178"/>
      <c r="AJC45" s="178"/>
      <c r="AJD45" s="178"/>
      <c r="AJE45" s="178"/>
      <c r="AJF45" s="178"/>
      <c r="AJG45" s="178"/>
      <c r="AJH45" s="178"/>
      <c r="AJI45" s="178"/>
      <c r="AJJ45" s="178"/>
      <c r="AJK45" s="178"/>
      <c r="AJL45" s="178"/>
      <c r="AJM45" s="178"/>
      <c r="AJN45" s="178"/>
      <c r="AJO45" s="178"/>
      <c r="AJP45" s="178"/>
      <c r="AJQ45" s="178"/>
      <c r="AJR45" s="178"/>
      <c r="AJS45" s="178"/>
      <c r="AJT45" s="178"/>
      <c r="AJU45" s="178"/>
      <c r="AJV45" s="178"/>
      <c r="AJW45" s="178"/>
      <c r="AJX45" s="178"/>
      <c r="AJY45" s="178"/>
      <c r="AJZ45" s="178"/>
      <c r="AKA45" s="178"/>
      <c r="AKB45" s="178"/>
      <c r="AKC45" s="178"/>
      <c r="AKD45" s="178"/>
      <c r="AKE45" s="178"/>
      <c r="AKF45" s="178"/>
      <c r="AKG45" s="178"/>
      <c r="AKH45" s="178"/>
      <c r="AKI45" s="178"/>
      <c r="AKJ45" s="178"/>
      <c r="AKK45" s="178"/>
      <c r="AKL45" s="178"/>
      <c r="AKM45" s="178"/>
      <c r="AKN45" s="178"/>
      <c r="AKO45" s="178"/>
      <c r="AKP45" s="178"/>
      <c r="AKQ45" s="178"/>
      <c r="AKR45" s="178"/>
      <c r="AKS45" s="178"/>
      <c r="AKT45" s="178"/>
      <c r="AKU45" s="178"/>
      <c r="AKV45" s="178"/>
      <c r="AKW45" s="178"/>
      <c r="AKX45" s="178"/>
      <c r="AKY45" s="178"/>
      <c r="AKZ45" s="178"/>
      <c r="ALA45" s="178"/>
      <c r="ALB45" s="178"/>
      <c r="ALC45" s="178"/>
      <c r="ALD45" s="178"/>
      <c r="ALE45" s="178"/>
      <c r="ALF45" s="178"/>
      <c r="ALG45" s="178"/>
      <c r="ALH45" s="178"/>
      <c r="ALI45" s="178"/>
      <c r="ALJ45" s="178"/>
      <c r="ALK45" s="178"/>
      <c r="ALL45" s="178"/>
      <c r="ALM45" s="178"/>
      <c r="ALN45" s="178"/>
      <c r="ALO45" s="178"/>
      <c r="ALP45" s="178"/>
      <c r="ALQ45" s="178"/>
      <c r="ALR45" s="178"/>
      <c r="ALS45" s="178"/>
      <c r="ALT45" s="178"/>
      <c r="ALU45" s="178"/>
      <c r="ALV45" s="178"/>
      <c r="ALW45" s="178"/>
      <c r="ALX45" s="178"/>
      <c r="ALY45" s="178"/>
      <c r="ALZ45" s="178"/>
      <c r="AMA45" s="178"/>
      <c r="AMB45" s="178"/>
      <c r="AMC45" s="178"/>
      <c r="AMD45" s="178"/>
      <c r="AME45" s="178"/>
      <c r="AMF45" s="178"/>
      <c r="AMG45" s="178"/>
      <c r="AMH45" s="178"/>
      <c r="AMI45" s="178"/>
      <c r="AMJ45" s="178"/>
      <c r="AMK45" s="178"/>
      <c r="AML45" s="178"/>
      <c r="AMM45" s="178"/>
      <c r="AMN45" s="178"/>
      <c r="AMO45" s="178"/>
      <c r="AMP45" s="178"/>
      <c r="AMQ45" s="178"/>
      <c r="AMR45" s="178"/>
      <c r="AMS45" s="178"/>
      <c r="AMT45" s="178"/>
      <c r="AMU45" s="178"/>
      <c r="AMV45" s="178"/>
      <c r="AMW45" s="178"/>
      <c r="AMX45" s="178"/>
      <c r="AMY45" s="178"/>
      <c r="AMZ45" s="178"/>
      <c r="ANA45" s="178"/>
      <c r="ANB45" s="178"/>
      <c r="ANC45" s="178"/>
      <c r="AND45" s="178"/>
      <c r="ANE45" s="178"/>
      <c r="ANF45" s="178"/>
      <c r="ANG45" s="178"/>
      <c r="ANH45" s="178"/>
      <c r="ANI45" s="178"/>
      <c r="ANJ45" s="178"/>
      <c r="ANK45" s="178"/>
      <c r="ANL45" s="178"/>
      <c r="ANM45" s="178"/>
      <c r="ANN45" s="178"/>
      <c r="ANO45" s="178"/>
      <c r="ANP45" s="178"/>
      <c r="ANQ45" s="178"/>
      <c r="ANR45" s="178"/>
      <c r="ANS45" s="178"/>
      <c r="ANT45" s="178"/>
      <c r="ANU45" s="178"/>
      <c r="ANV45" s="178"/>
      <c r="ANW45" s="178"/>
      <c r="ANX45" s="178"/>
      <c r="ANY45" s="178"/>
      <c r="ANZ45" s="178"/>
      <c r="AOA45" s="178"/>
      <c r="AOB45" s="178"/>
      <c r="AOC45" s="178"/>
      <c r="AOD45" s="178"/>
      <c r="AOE45" s="178"/>
      <c r="AOF45" s="178"/>
      <c r="AOG45" s="178"/>
      <c r="AOH45" s="178"/>
      <c r="AOI45" s="178"/>
      <c r="AOJ45" s="178"/>
      <c r="AOK45" s="178"/>
      <c r="AOL45" s="178"/>
      <c r="AOM45" s="178"/>
      <c r="AON45" s="178"/>
      <c r="AOO45" s="178"/>
      <c r="AOP45" s="178"/>
      <c r="AOQ45" s="178"/>
      <c r="AOR45" s="178"/>
      <c r="AOS45" s="178"/>
      <c r="AOT45" s="178"/>
      <c r="AOU45" s="178"/>
      <c r="AOV45" s="178"/>
      <c r="AOW45" s="178"/>
      <c r="AOX45" s="178"/>
      <c r="AOY45" s="178"/>
      <c r="AOZ45" s="178"/>
      <c r="APA45" s="178"/>
      <c r="APB45" s="178"/>
      <c r="APC45" s="178"/>
      <c r="APD45" s="178"/>
      <c r="APE45" s="178"/>
      <c r="APF45" s="178"/>
      <c r="APG45" s="178"/>
      <c r="APH45" s="178"/>
      <c r="API45" s="178"/>
      <c r="APJ45" s="178"/>
      <c r="APK45" s="178"/>
      <c r="APL45" s="178"/>
      <c r="APM45" s="178"/>
      <c r="APN45" s="178"/>
      <c r="APO45" s="178"/>
      <c r="APP45" s="178"/>
      <c r="APQ45" s="178"/>
      <c r="APR45" s="178"/>
      <c r="APS45" s="178"/>
      <c r="APT45" s="178"/>
      <c r="APU45" s="178"/>
      <c r="APV45" s="178"/>
      <c r="APW45" s="178"/>
      <c r="APX45" s="178"/>
      <c r="APY45" s="178"/>
      <c r="APZ45" s="178"/>
      <c r="AQA45" s="178"/>
      <c r="AQB45" s="178"/>
      <c r="AQC45" s="178"/>
      <c r="AQD45" s="178"/>
      <c r="AQE45" s="178"/>
      <c r="AQF45" s="178"/>
      <c r="AQG45" s="178"/>
      <c r="AQH45" s="178"/>
      <c r="AQI45" s="178"/>
      <c r="AQJ45" s="178"/>
      <c r="AQK45" s="178"/>
      <c r="AQL45" s="178"/>
      <c r="AQM45" s="178"/>
      <c r="AQN45" s="178"/>
      <c r="AQO45" s="178"/>
      <c r="AQP45" s="178"/>
      <c r="AQQ45" s="178"/>
      <c r="AQR45" s="178"/>
      <c r="AQS45" s="178"/>
      <c r="AQT45" s="178"/>
      <c r="AQU45" s="178"/>
      <c r="AQV45" s="178"/>
      <c r="AQW45" s="178"/>
      <c r="AQX45" s="178"/>
      <c r="AQY45" s="178"/>
      <c r="AQZ45" s="178"/>
      <c r="ARA45" s="178"/>
      <c r="ARB45" s="178"/>
      <c r="ARC45" s="178"/>
      <c r="ARD45" s="178"/>
      <c r="ARE45" s="178"/>
      <c r="ARF45" s="178"/>
      <c r="ARG45" s="178"/>
      <c r="ARH45" s="178"/>
      <c r="ARI45" s="178"/>
      <c r="ARJ45" s="178"/>
      <c r="ARK45" s="178"/>
      <c r="ARL45" s="178"/>
      <c r="ARM45" s="178"/>
      <c r="ARN45" s="178"/>
      <c r="ARO45" s="178"/>
      <c r="ARP45" s="178"/>
      <c r="ARQ45" s="178"/>
      <c r="ARR45" s="178"/>
      <c r="ARS45" s="178"/>
      <c r="ART45" s="178"/>
      <c r="ARU45" s="178"/>
      <c r="ARV45" s="178"/>
      <c r="ARW45" s="178"/>
      <c r="ARX45" s="178"/>
      <c r="ARY45" s="178"/>
      <c r="ARZ45" s="178"/>
      <c r="ASA45" s="178"/>
      <c r="ASB45" s="178"/>
      <c r="ASC45" s="178"/>
      <c r="ASD45" s="178"/>
      <c r="ASE45" s="178"/>
      <c r="ASF45" s="178"/>
      <c r="ASG45" s="178"/>
      <c r="ASH45" s="178"/>
      <c r="ASI45" s="178"/>
      <c r="ASJ45" s="178"/>
      <c r="ASK45" s="178"/>
      <c r="ASL45" s="178"/>
      <c r="ASM45" s="178"/>
      <c r="ASN45" s="178"/>
      <c r="ASO45" s="178"/>
      <c r="ASP45" s="178"/>
      <c r="ASQ45" s="178"/>
      <c r="ASR45" s="178"/>
      <c r="ASS45" s="178"/>
      <c r="AST45" s="178"/>
      <c r="ASU45" s="178"/>
      <c r="ASV45" s="178"/>
      <c r="ASW45" s="178"/>
      <c r="ASX45" s="178"/>
      <c r="ASY45" s="178"/>
      <c r="ASZ45" s="178"/>
      <c r="ATA45" s="178"/>
      <c r="ATB45" s="178"/>
      <c r="ATC45" s="178"/>
      <c r="ATD45" s="178"/>
      <c r="ATE45" s="178"/>
      <c r="ATF45" s="178"/>
      <c r="ATG45" s="178"/>
      <c r="ATH45" s="178"/>
      <c r="ATI45" s="178"/>
      <c r="ATJ45" s="178"/>
      <c r="ATK45" s="178"/>
      <c r="ATL45" s="178"/>
      <c r="ATM45" s="178"/>
      <c r="ATN45" s="178"/>
      <c r="ATO45" s="178"/>
      <c r="ATP45" s="178"/>
      <c r="ATQ45" s="178"/>
      <c r="ATR45" s="178"/>
      <c r="ATS45" s="178"/>
      <c r="ATT45" s="178"/>
      <c r="ATU45" s="178"/>
      <c r="ATV45" s="178"/>
      <c r="ATW45" s="178"/>
      <c r="ATX45" s="178"/>
      <c r="ATY45" s="178"/>
      <c r="ATZ45" s="178"/>
      <c r="AUA45" s="178"/>
      <c r="AUB45" s="178"/>
      <c r="AUC45" s="178"/>
      <c r="AUD45" s="178"/>
      <c r="AUE45" s="178"/>
      <c r="AUF45" s="178"/>
      <c r="AUG45" s="178"/>
      <c r="AUH45" s="178"/>
      <c r="AUI45" s="178"/>
      <c r="AUJ45" s="178"/>
      <c r="AUK45" s="178"/>
      <c r="AUL45" s="178"/>
      <c r="AUM45" s="178"/>
      <c r="AUN45" s="178"/>
      <c r="AUO45" s="178"/>
      <c r="AUP45" s="178"/>
      <c r="AUQ45" s="178"/>
      <c r="AUR45" s="178"/>
      <c r="AUS45" s="178"/>
      <c r="AUT45" s="178"/>
      <c r="AUU45" s="178"/>
      <c r="AUV45" s="178"/>
      <c r="AUW45" s="178"/>
      <c r="AUX45" s="178"/>
      <c r="AUY45" s="178"/>
      <c r="AUZ45" s="178"/>
      <c r="AVA45" s="178"/>
      <c r="AVB45" s="178"/>
      <c r="AVC45" s="178"/>
      <c r="AVD45" s="178"/>
      <c r="AVE45" s="178"/>
      <c r="AVF45" s="178"/>
      <c r="AVG45" s="178"/>
      <c r="AVH45" s="178"/>
      <c r="AVI45" s="178"/>
      <c r="AVJ45" s="178"/>
      <c r="AVK45" s="178"/>
      <c r="AVL45" s="178"/>
      <c r="AVM45" s="178"/>
      <c r="AVN45" s="178"/>
      <c r="AVO45" s="178"/>
      <c r="AVP45" s="178"/>
      <c r="AVQ45" s="178"/>
      <c r="AVR45" s="178"/>
      <c r="AVS45" s="178"/>
      <c r="AVT45" s="178"/>
      <c r="AVU45" s="178"/>
      <c r="AVV45" s="178"/>
      <c r="AVW45" s="178"/>
      <c r="AVX45" s="178"/>
      <c r="AVY45" s="178"/>
      <c r="AVZ45" s="178"/>
      <c r="AWA45" s="178"/>
      <c r="AWB45" s="178"/>
      <c r="AWC45" s="178"/>
      <c r="AWD45" s="178"/>
      <c r="AWE45" s="178"/>
      <c r="AWF45" s="178"/>
      <c r="AWG45" s="178"/>
      <c r="AWH45" s="178"/>
      <c r="AWI45" s="178"/>
      <c r="AWJ45" s="178"/>
      <c r="AWK45" s="178"/>
      <c r="AWL45" s="178"/>
      <c r="AWM45" s="178"/>
      <c r="AWN45" s="178"/>
      <c r="AWO45" s="178"/>
      <c r="AWP45" s="178"/>
      <c r="AWQ45" s="178"/>
      <c r="AWR45" s="178"/>
      <c r="AWS45" s="178"/>
      <c r="AWT45" s="178"/>
      <c r="AWU45" s="178"/>
      <c r="AWV45" s="178"/>
      <c r="AWW45" s="178"/>
      <c r="AWX45" s="178"/>
      <c r="AWY45" s="178"/>
      <c r="AWZ45" s="178"/>
      <c r="AXA45" s="178"/>
      <c r="AXB45" s="178"/>
      <c r="AXC45" s="178"/>
      <c r="AXD45" s="178"/>
      <c r="AXE45" s="178"/>
      <c r="AXF45" s="178"/>
      <c r="AXG45" s="178"/>
      <c r="AXH45" s="178"/>
      <c r="AXI45" s="178"/>
      <c r="AXJ45" s="178"/>
      <c r="AXK45" s="178"/>
      <c r="AXL45" s="178"/>
      <c r="AXM45" s="178"/>
      <c r="AXN45" s="178"/>
      <c r="AXO45" s="178"/>
      <c r="AXP45" s="178"/>
      <c r="AXQ45" s="178"/>
      <c r="AXR45" s="178"/>
      <c r="AXS45" s="178"/>
      <c r="AXT45" s="178"/>
      <c r="AXU45" s="178"/>
      <c r="AXV45" s="178"/>
      <c r="AXW45" s="178"/>
      <c r="AXX45" s="178"/>
      <c r="AXY45" s="178"/>
      <c r="AXZ45" s="178"/>
      <c r="AYA45" s="178"/>
      <c r="AYB45" s="178"/>
      <c r="AYC45" s="178"/>
      <c r="AYD45" s="178"/>
      <c r="AYE45" s="178"/>
      <c r="AYF45" s="178"/>
      <c r="AYG45" s="178"/>
      <c r="AYH45" s="178"/>
      <c r="AYI45" s="178"/>
      <c r="AYJ45" s="178"/>
      <c r="AYK45" s="178"/>
      <c r="AYL45" s="178"/>
      <c r="AYM45" s="178"/>
      <c r="AYN45" s="178"/>
      <c r="AYO45" s="178"/>
      <c r="AYP45" s="178"/>
      <c r="AYQ45" s="178"/>
      <c r="AYR45" s="178"/>
      <c r="AYS45" s="178"/>
      <c r="AYT45" s="178"/>
      <c r="AYU45" s="178"/>
      <c r="AYV45" s="178"/>
      <c r="AYW45" s="178"/>
      <c r="AYX45" s="178"/>
      <c r="AYY45" s="178"/>
      <c r="AYZ45" s="178"/>
      <c r="AZA45" s="178"/>
      <c r="AZB45" s="178"/>
      <c r="AZC45" s="178"/>
      <c r="AZD45" s="178"/>
      <c r="AZE45" s="178"/>
      <c r="AZF45" s="178"/>
      <c r="AZG45" s="178"/>
      <c r="AZH45" s="178"/>
      <c r="AZI45" s="178"/>
      <c r="AZJ45" s="178"/>
      <c r="AZK45" s="178"/>
      <c r="AZL45" s="178"/>
      <c r="AZM45" s="178"/>
      <c r="AZN45" s="178"/>
      <c r="AZO45" s="178"/>
      <c r="AZP45" s="178"/>
      <c r="AZQ45" s="178"/>
      <c r="AZR45" s="178"/>
      <c r="AZS45" s="178"/>
      <c r="AZT45" s="178"/>
      <c r="AZU45" s="178"/>
      <c r="AZV45" s="178"/>
      <c r="AZW45" s="178"/>
      <c r="AZX45" s="178"/>
      <c r="AZY45" s="178"/>
      <c r="AZZ45" s="178"/>
      <c r="BAA45" s="178"/>
      <c r="BAB45" s="178"/>
      <c r="BAC45" s="178"/>
      <c r="BAD45" s="178"/>
      <c r="BAE45" s="178"/>
      <c r="BAF45" s="178"/>
      <c r="BAG45" s="178"/>
      <c r="BAH45" s="178"/>
      <c r="BAI45" s="178"/>
      <c r="BAJ45" s="178"/>
      <c r="BAK45" s="178"/>
      <c r="BAL45" s="178"/>
      <c r="BAM45" s="178"/>
      <c r="BAN45" s="178"/>
      <c r="BAO45" s="178"/>
      <c r="BAP45" s="178"/>
      <c r="BAQ45" s="178"/>
      <c r="BAR45" s="178"/>
      <c r="BAS45" s="178"/>
      <c r="BAT45" s="178"/>
      <c r="BAU45" s="178"/>
      <c r="BAV45" s="178"/>
      <c r="BAW45" s="178"/>
      <c r="BAX45" s="178"/>
      <c r="BAY45" s="178"/>
      <c r="BAZ45" s="178"/>
      <c r="BBA45" s="178"/>
      <c r="BBB45" s="178"/>
      <c r="BBC45" s="178"/>
      <c r="BBD45" s="178"/>
      <c r="BBE45" s="178"/>
      <c r="BBF45" s="178"/>
      <c r="BBG45" s="178"/>
      <c r="BBH45" s="178"/>
      <c r="BBI45" s="178"/>
      <c r="BBJ45" s="178"/>
      <c r="BBK45" s="178"/>
      <c r="BBL45" s="178"/>
      <c r="BBM45" s="178"/>
      <c r="BBN45" s="178"/>
      <c r="BBO45" s="178"/>
      <c r="BBP45" s="178"/>
      <c r="BBQ45" s="178"/>
      <c r="BBR45" s="178"/>
      <c r="BBS45" s="178"/>
      <c r="BBT45" s="178"/>
      <c r="BBU45" s="178"/>
      <c r="BBV45" s="178"/>
      <c r="BBW45" s="178"/>
      <c r="BBX45" s="178"/>
      <c r="BBY45" s="178"/>
      <c r="BBZ45" s="178"/>
      <c r="BCA45" s="178"/>
      <c r="BCB45" s="178"/>
      <c r="BCC45" s="178"/>
      <c r="BCD45" s="178"/>
      <c r="BCE45" s="178"/>
      <c r="BCF45" s="178"/>
      <c r="BCG45" s="178"/>
      <c r="BCH45" s="178"/>
      <c r="BCI45" s="178"/>
      <c r="BCJ45" s="178"/>
      <c r="BCK45" s="178"/>
      <c r="BCL45" s="178"/>
      <c r="BCM45" s="178"/>
      <c r="BCN45" s="178"/>
      <c r="BCO45" s="178"/>
      <c r="BCP45" s="178"/>
      <c r="BCQ45" s="178"/>
      <c r="BCR45" s="178"/>
      <c r="BCS45" s="178"/>
      <c r="BCT45" s="178"/>
      <c r="BCU45" s="178"/>
      <c r="BCV45" s="178"/>
      <c r="BCW45" s="178"/>
      <c r="BCX45" s="178"/>
      <c r="BCY45" s="178"/>
      <c r="BCZ45" s="178"/>
      <c r="BDA45" s="178"/>
      <c r="BDB45" s="178"/>
      <c r="BDC45" s="178"/>
      <c r="BDD45" s="178"/>
      <c r="BDE45" s="178"/>
      <c r="BDF45" s="178"/>
      <c r="BDG45" s="178"/>
      <c r="BDH45" s="178"/>
      <c r="BDI45" s="178"/>
      <c r="BDJ45" s="178"/>
      <c r="BDK45" s="178"/>
      <c r="BDL45" s="178"/>
      <c r="BDM45" s="178"/>
      <c r="BDN45" s="178"/>
      <c r="BDO45" s="178"/>
      <c r="BDP45" s="178"/>
      <c r="BDQ45" s="178"/>
      <c r="BDR45" s="178"/>
      <c r="BDS45" s="178"/>
      <c r="BDT45" s="178"/>
      <c r="BDU45" s="178"/>
      <c r="BDV45" s="178"/>
      <c r="BDW45" s="178"/>
      <c r="BDX45" s="178"/>
      <c r="BDY45" s="178"/>
      <c r="BDZ45" s="178"/>
      <c r="BEA45" s="178"/>
      <c r="BEB45" s="178"/>
      <c r="BEC45" s="178"/>
      <c r="BED45" s="178"/>
      <c r="BEE45" s="178"/>
      <c r="BEF45" s="178"/>
      <c r="BEG45" s="178"/>
      <c r="BEH45" s="178"/>
      <c r="BEI45" s="178"/>
      <c r="BEJ45" s="178"/>
      <c r="BEK45" s="178"/>
      <c r="BEL45" s="178"/>
      <c r="BEM45" s="178"/>
      <c r="BEN45" s="178"/>
      <c r="BEO45" s="178"/>
      <c r="BEP45" s="178"/>
      <c r="BEQ45" s="178"/>
      <c r="BER45" s="178"/>
      <c r="BES45" s="178"/>
      <c r="BET45" s="178"/>
      <c r="BEU45" s="178"/>
      <c r="BEV45" s="178"/>
      <c r="BEW45" s="178"/>
      <c r="BEX45" s="178"/>
      <c r="BEY45" s="178"/>
      <c r="BEZ45" s="178"/>
      <c r="BFA45" s="178"/>
      <c r="BFB45" s="178"/>
      <c r="BFC45" s="178"/>
      <c r="BFD45" s="178"/>
      <c r="BFE45" s="178"/>
      <c r="BFF45" s="178"/>
      <c r="BFG45" s="178"/>
      <c r="BFH45" s="178"/>
      <c r="BFI45" s="178"/>
      <c r="BFJ45" s="178"/>
      <c r="BFK45" s="178"/>
      <c r="BFL45" s="178"/>
      <c r="BFM45" s="178"/>
      <c r="BFN45" s="178"/>
      <c r="BFO45" s="178"/>
      <c r="BFP45" s="178"/>
      <c r="BFQ45" s="178"/>
      <c r="BFR45" s="178"/>
      <c r="BFS45" s="178"/>
      <c r="BFT45" s="178"/>
      <c r="BFU45" s="178"/>
      <c r="BFV45" s="178"/>
      <c r="BFW45" s="178"/>
      <c r="BFX45" s="178"/>
      <c r="BFY45" s="178"/>
      <c r="BFZ45" s="178"/>
      <c r="BGA45" s="178"/>
      <c r="BGB45" s="178"/>
      <c r="BGC45" s="178"/>
      <c r="BGD45" s="178"/>
      <c r="BGE45" s="178"/>
      <c r="BGF45" s="178"/>
      <c r="BGG45" s="178"/>
      <c r="BGH45" s="178"/>
      <c r="BGI45" s="178"/>
      <c r="BGJ45" s="178"/>
      <c r="BGK45" s="178"/>
      <c r="BGL45" s="178"/>
      <c r="BGM45" s="178"/>
      <c r="BGN45" s="178"/>
      <c r="BGO45" s="178"/>
      <c r="BGP45" s="178"/>
      <c r="BGQ45" s="178"/>
      <c r="BGR45" s="178"/>
      <c r="BGS45" s="178"/>
      <c r="BGT45" s="178"/>
      <c r="BGU45" s="178"/>
      <c r="BGV45" s="178"/>
      <c r="BGW45" s="178"/>
      <c r="BGX45" s="178"/>
      <c r="BGY45" s="178"/>
      <c r="BGZ45" s="178"/>
      <c r="BHA45" s="178"/>
      <c r="BHB45" s="178"/>
      <c r="BHC45" s="178"/>
      <c r="BHD45" s="178"/>
      <c r="BHE45" s="178"/>
      <c r="BHF45" s="178"/>
      <c r="BHG45" s="178"/>
      <c r="BHH45" s="178"/>
      <c r="BHI45" s="178"/>
      <c r="BHJ45" s="178"/>
      <c r="BHK45" s="178"/>
      <c r="BHL45" s="178"/>
      <c r="BHM45" s="178"/>
      <c r="BHN45" s="178"/>
      <c r="BHO45" s="178"/>
      <c r="BHP45" s="178"/>
      <c r="BHQ45" s="178"/>
      <c r="BHR45" s="178"/>
      <c r="BHS45" s="178"/>
      <c r="BHT45" s="178"/>
      <c r="BHU45" s="178"/>
      <c r="BHV45" s="178"/>
      <c r="BHW45" s="178"/>
      <c r="BHX45" s="178"/>
      <c r="BHY45" s="178"/>
      <c r="BHZ45" s="178"/>
      <c r="BIA45" s="178"/>
      <c r="BIB45" s="178"/>
      <c r="BIC45" s="178"/>
      <c r="BID45" s="178"/>
      <c r="BIE45" s="178"/>
      <c r="BIF45" s="178"/>
      <c r="BIG45" s="178"/>
      <c r="BIH45" s="178"/>
      <c r="BII45" s="178"/>
      <c r="BIJ45" s="178"/>
      <c r="BIK45" s="178"/>
      <c r="BIL45" s="178"/>
      <c r="BIM45" s="178"/>
      <c r="BIN45" s="178"/>
      <c r="BIO45" s="178"/>
      <c r="BIP45" s="178"/>
      <c r="BIQ45" s="178"/>
      <c r="BIR45" s="178"/>
      <c r="BIS45" s="178"/>
      <c r="BIT45" s="178"/>
      <c r="BIU45" s="178"/>
      <c r="BIV45" s="178"/>
      <c r="BIW45" s="178"/>
      <c r="BIX45" s="178"/>
      <c r="BIY45" s="178"/>
      <c r="BIZ45" s="178"/>
      <c r="BJA45" s="178"/>
      <c r="BJB45" s="178"/>
      <c r="BJC45" s="178"/>
      <c r="BJD45" s="178"/>
      <c r="BJE45" s="178"/>
      <c r="BJF45" s="178"/>
      <c r="BJG45" s="178"/>
      <c r="BJH45" s="178"/>
      <c r="BJI45" s="178"/>
      <c r="BJJ45" s="178"/>
      <c r="BJK45" s="178"/>
      <c r="BJL45" s="178"/>
      <c r="BJM45" s="178"/>
      <c r="BJN45" s="178"/>
      <c r="BJO45" s="178"/>
      <c r="BJP45" s="178"/>
      <c r="BJQ45" s="178"/>
      <c r="BJR45" s="178"/>
      <c r="BJS45" s="178"/>
      <c r="BJT45" s="178"/>
      <c r="BJU45" s="178"/>
      <c r="BJV45" s="178"/>
      <c r="BJW45" s="178"/>
      <c r="BJX45" s="178"/>
      <c r="BJY45" s="178"/>
      <c r="BJZ45" s="178"/>
      <c r="BKA45" s="178"/>
      <c r="BKB45" s="178"/>
      <c r="BKC45" s="178"/>
      <c r="BKD45" s="178"/>
      <c r="BKE45" s="178"/>
      <c r="BKF45" s="178"/>
      <c r="BKG45" s="178"/>
      <c r="BKH45" s="178"/>
      <c r="BKI45" s="178"/>
      <c r="BKJ45" s="178"/>
      <c r="BKK45" s="178"/>
      <c r="BKL45" s="178"/>
      <c r="BKM45" s="178"/>
      <c r="BKN45" s="178"/>
      <c r="BKO45" s="178"/>
      <c r="BKP45" s="178"/>
      <c r="BKQ45" s="178"/>
      <c r="BKR45" s="178"/>
      <c r="BKS45" s="178"/>
      <c r="BKT45" s="178"/>
      <c r="BKU45" s="178"/>
      <c r="BKV45" s="178"/>
      <c r="BKW45" s="178"/>
      <c r="BKX45" s="178"/>
      <c r="BKY45" s="178"/>
      <c r="BKZ45" s="178"/>
      <c r="BLA45" s="178"/>
      <c r="BLB45" s="178"/>
      <c r="BLC45" s="178"/>
      <c r="BLD45" s="178"/>
      <c r="BLE45" s="178"/>
      <c r="BLF45" s="178"/>
      <c r="BLG45" s="178"/>
      <c r="BLH45" s="178"/>
      <c r="BLI45" s="178"/>
      <c r="BLJ45" s="178"/>
      <c r="BLK45" s="178"/>
      <c r="BLL45" s="178"/>
      <c r="BLM45" s="178"/>
      <c r="BLN45" s="178"/>
      <c r="BLO45" s="178"/>
      <c r="BLP45" s="178"/>
      <c r="BLQ45" s="178"/>
      <c r="BLR45" s="178"/>
      <c r="BLS45" s="178"/>
      <c r="BLT45" s="178"/>
      <c r="BLU45" s="178"/>
      <c r="BLV45" s="178"/>
      <c r="BLW45" s="178"/>
      <c r="BLX45" s="178"/>
      <c r="BLY45" s="178"/>
      <c r="BLZ45" s="178"/>
      <c r="BMA45" s="178"/>
      <c r="BMB45" s="178"/>
      <c r="BMC45" s="178"/>
      <c r="BMD45" s="178"/>
      <c r="BME45" s="178"/>
      <c r="BMF45" s="178"/>
      <c r="BMG45" s="178"/>
      <c r="BMH45" s="178"/>
      <c r="BMI45" s="178"/>
      <c r="BMJ45" s="178"/>
      <c r="BMK45" s="178"/>
      <c r="BML45" s="178"/>
      <c r="BMM45" s="178"/>
      <c r="BMN45" s="178"/>
      <c r="BMO45" s="178"/>
      <c r="BMP45" s="178"/>
      <c r="BMQ45" s="178"/>
      <c r="BMR45" s="178"/>
      <c r="BMS45" s="178"/>
      <c r="BMT45" s="178"/>
      <c r="BMU45" s="178"/>
      <c r="BMV45" s="178"/>
      <c r="BMW45" s="178"/>
      <c r="BMX45" s="178"/>
      <c r="BMY45" s="178"/>
      <c r="BMZ45" s="178"/>
      <c r="BNA45" s="178"/>
      <c r="BNB45" s="178"/>
      <c r="BNC45" s="178"/>
      <c r="BND45" s="178"/>
      <c r="BNE45" s="178"/>
      <c r="BNF45" s="178"/>
      <c r="BNG45" s="178"/>
      <c r="BNH45" s="178"/>
      <c r="BNI45" s="178"/>
      <c r="BNJ45" s="178"/>
      <c r="BNK45" s="178"/>
      <c r="BNL45" s="178"/>
      <c r="BNM45" s="178"/>
      <c r="BNN45" s="178"/>
      <c r="BNO45" s="178"/>
      <c r="BNP45" s="178"/>
      <c r="BNQ45" s="178"/>
      <c r="BNR45" s="178"/>
      <c r="BNS45" s="178"/>
      <c r="BNT45" s="178"/>
      <c r="BNU45" s="178"/>
      <c r="BNV45" s="178"/>
      <c r="BNW45" s="178"/>
      <c r="BNX45" s="178"/>
      <c r="BNY45" s="178"/>
      <c r="BNZ45" s="178"/>
      <c r="BOA45" s="178"/>
      <c r="BOB45" s="178"/>
      <c r="BOC45" s="178"/>
      <c r="BOD45" s="178"/>
      <c r="BOE45" s="178"/>
      <c r="BOF45" s="178"/>
      <c r="BOG45" s="178"/>
      <c r="BOH45" s="178"/>
      <c r="BOI45" s="178"/>
      <c r="BOJ45" s="178"/>
      <c r="BOK45" s="178"/>
      <c r="BOL45" s="178"/>
      <c r="BOM45" s="178"/>
      <c r="BON45" s="178"/>
      <c r="BOO45" s="178"/>
      <c r="BOP45" s="178"/>
      <c r="BOQ45" s="178"/>
      <c r="BOR45" s="178"/>
      <c r="BOS45" s="178"/>
      <c r="BOT45" s="178"/>
      <c r="BOU45" s="178"/>
      <c r="BOV45" s="178"/>
      <c r="BOW45" s="178"/>
      <c r="BOX45" s="178"/>
      <c r="BOY45" s="178"/>
      <c r="BOZ45" s="178"/>
      <c r="BPA45" s="178"/>
      <c r="BPB45" s="178"/>
      <c r="BPC45" s="178"/>
      <c r="BPD45" s="178"/>
      <c r="BPE45" s="178"/>
      <c r="BPF45" s="178"/>
      <c r="BPG45" s="178"/>
      <c r="BPH45" s="178"/>
      <c r="BPI45" s="178"/>
      <c r="BPJ45" s="178"/>
      <c r="BPK45" s="178"/>
      <c r="BPL45" s="178"/>
      <c r="BPM45" s="178"/>
      <c r="BPN45" s="178"/>
      <c r="BPO45" s="178"/>
      <c r="BPP45" s="178"/>
      <c r="BPQ45" s="178"/>
      <c r="BPR45" s="178"/>
      <c r="BPS45" s="178"/>
      <c r="BPT45" s="178"/>
      <c r="BPU45" s="178"/>
      <c r="BPV45" s="178"/>
      <c r="BPW45" s="178"/>
      <c r="BPX45" s="178"/>
      <c r="BPY45" s="178"/>
      <c r="BPZ45" s="178"/>
      <c r="BQA45" s="178"/>
      <c r="BQB45" s="178"/>
      <c r="BQC45" s="178"/>
      <c r="BQD45" s="178"/>
      <c r="BQE45" s="178"/>
      <c r="BQF45" s="178"/>
      <c r="BQG45" s="178"/>
      <c r="BQH45" s="178"/>
      <c r="BQI45" s="178"/>
      <c r="BQJ45" s="178"/>
      <c r="BQK45" s="178"/>
      <c r="BQL45" s="178"/>
      <c r="BQM45" s="178"/>
      <c r="BQN45" s="178"/>
      <c r="BQO45" s="178"/>
      <c r="BQP45" s="178"/>
      <c r="BQQ45" s="178"/>
      <c r="BQR45" s="178"/>
      <c r="BQS45" s="178"/>
      <c r="BQT45" s="178"/>
      <c r="BQU45" s="178"/>
      <c r="BQV45" s="178"/>
      <c r="BQW45" s="178"/>
      <c r="BQX45" s="178"/>
      <c r="BQY45" s="178"/>
      <c r="BQZ45" s="178"/>
      <c r="BRA45" s="178"/>
      <c r="BRB45" s="178"/>
      <c r="BRC45" s="178"/>
      <c r="BRD45" s="178"/>
      <c r="BRE45" s="178"/>
      <c r="BRF45" s="178"/>
      <c r="BRG45" s="178"/>
      <c r="BRH45" s="178"/>
      <c r="BRI45" s="178"/>
      <c r="BRJ45" s="178"/>
      <c r="BRK45" s="178"/>
      <c r="BRL45" s="178"/>
      <c r="BRM45" s="178"/>
      <c r="BRN45" s="178"/>
      <c r="BRO45" s="178"/>
      <c r="BRP45" s="178"/>
      <c r="BRQ45" s="178"/>
      <c r="BRR45" s="178"/>
      <c r="BRS45" s="178"/>
      <c r="BRT45" s="178"/>
      <c r="BRU45" s="178"/>
      <c r="BRV45" s="178"/>
      <c r="BRW45" s="178"/>
      <c r="BRX45" s="178"/>
      <c r="BRY45" s="178"/>
      <c r="BRZ45" s="178"/>
      <c r="BSA45" s="178"/>
      <c r="BSB45" s="178"/>
      <c r="BSC45" s="178"/>
      <c r="BSD45" s="178"/>
      <c r="BSE45" s="178"/>
      <c r="BSF45" s="178"/>
      <c r="BSG45" s="178"/>
      <c r="BSH45" s="178"/>
      <c r="BSI45" s="178"/>
      <c r="BSJ45" s="178"/>
      <c r="BSK45" s="178"/>
      <c r="BSL45" s="178"/>
      <c r="BSM45" s="178"/>
      <c r="BSN45" s="178"/>
      <c r="BSO45" s="178"/>
      <c r="BSP45" s="178"/>
      <c r="BSQ45" s="178"/>
      <c r="BSR45" s="178"/>
      <c r="BSS45" s="178"/>
      <c r="BST45" s="178"/>
      <c r="BSU45" s="178"/>
      <c r="BSV45" s="178"/>
      <c r="BSW45" s="178"/>
      <c r="BSX45" s="178"/>
      <c r="BSY45" s="178"/>
      <c r="BSZ45" s="178"/>
      <c r="BTA45" s="178"/>
      <c r="BTB45" s="178"/>
      <c r="BTC45" s="178"/>
      <c r="BTD45" s="178"/>
      <c r="BTE45" s="178"/>
      <c r="BTF45" s="178"/>
      <c r="BTG45" s="178"/>
      <c r="BTH45" s="178"/>
      <c r="BTI45" s="178"/>
      <c r="BTJ45" s="178"/>
      <c r="BTK45" s="178"/>
      <c r="BTL45" s="178"/>
      <c r="BTM45" s="178"/>
      <c r="BTN45" s="178"/>
      <c r="BTO45" s="178"/>
      <c r="BTP45" s="178"/>
      <c r="BTQ45" s="178"/>
      <c r="BTR45" s="178"/>
      <c r="BTS45" s="178"/>
      <c r="BTT45" s="178"/>
      <c r="BTU45" s="178"/>
      <c r="BTV45" s="178"/>
      <c r="BTW45" s="178"/>
      <c r="BTX45" s="178"/>
      <c r="BTY45" s="178"/>
      <c r="BTZ45" s="178"/>
      <c r="BUA45" s="178"/>
      <c r="BUB45" s="178"/>
      <c r="BUC45" s="178"/>
      <c r="BUD45" s="178"/>
      <c r="BUE45" s="178"/>
      <c r="BUF45" s="178"/>
      <c r="BUG45" s="178"/>
      <c r="BUH45" s="178"/>
      <c r="BUI45" s="178"/>
      <c r="BUJ45" s="178"/>
      <c r="BUK45" s="178"/>
      <c r="BUL45" s="178"/>
      <c r="BUM45" s="178"/>
      <c r="BUN45" s="178"/>
      <c r="BUO45" s="178"/>
      <c r="BUP45" s="178"/>
      <c r="BUQ45" s="178"/>
      <c r="BUR45" s="178"/>
      <c r="BUS45" s="178"/>
      <c r="BUT45" s="178"/>
      <c r="BUU45" s="178"/>
      <c r="BUV45" s="178"/>
      <c r="BUW45" s="178"/>
      <c r="BUX45" s="178"/>
      <c r="BUY45" s="178"/>
      <c r="BUZ45" s="178"/>
      <c r="BVA45" s="178"/>
      <c r="BVB45" s="178"/>
      <c r="BVC45" s="178"/>
      <c r="BVD45" s="178"/>
      <c r="BVE45" s="178"/>
      <c r="BVF45" s="178"/>
      <c r="BVG45" s="178"/>
      <c r="BVH45" s="178"/>
      <c r="BVI45" s="178"/>
      <c r="BVJ45" s="178"/>
      <c r="BVK45" s="178"/>
      <c r="BVL45" s="178"/>
      <c r="BVM45" s="178"/>
      <c r="BVN45" s="178"/>
      <c r="BVO45" s="178"/>
      <c r="BVP45" s="178"/>
      <c r="BVQ45" s="178"/>
      <c r="BVR45" s="178"/>
      <c r="BVS45" s="178"/>
      <c r="BVT45" s="178"/>
      <c r="BVU45" s="178"/>
      <c r="BVV45" s="178"/>
      <c r="BVW45" s="178"/>
      <c r="BVX45" s="178"/>
      <c r="BVY45" s="178"/>
      <c r="BVZ45" s="178"/>
      <c r="BWA45" s="178"/>
      <c r="BWB45" s="178"/>
      <c r="BWC45" s="178"/>
      <c r="BWD45" s="178"/>
      <c r="BWE45" s="178"/>
      <c r="BWF45" s="178"/>
      <c r="BWG45" s="178"/>
      <c r="BWH45" s="178"/>
      <c r="BWI45" s="178"/>
      <c r="BWJ45" s="178"/>
      <c r="BWK45" s="178"/>
      <c r="BWL45" s="178"/>
      <c r="BWM45" s="178"/>
      <c r="BWN45" s="178"/>
      <c r="BWO45" s="178"/>
      <c r="BWP45" s="178"/>
      <c r="BWQ45" s="178"/>
      <c r="BWR45" s="178"/>
      <c r="BWS45" s="178"/>
      <c r="BWT45" s="178"/>
      <c r="BWU45" s="178"/>
      <c r="BWV45" s="178"/>
      <c r="BWW45" s="178"/>
      <c r="BWX45" s="178"/>
      <c r="BWY45" s="178"/>
      <c r="BWZ45" s="178"/>
      <c r="BXA45" s="178"/>
      <c r="BXB45" s="178"/>
      <c r="BXC45" s="178"/>
      <c r="BXD45" s="178"/>
      <c r="BXE45" s="178"/>
      <c r="BXF45" s="178"/>
      <c r="BXG45" s="178"/>
      <c r="BXH45" s="178"/>
      <c r="BXI45" s="178"/>
      <c r="BXJ45" s="178"/>
      <c r="BXK45" s="178"/>
      <c r="BXL45" s="178"/>
      <c r="BXM45" s="178"/>
      <c r="BXN45" s="178"/>
      <c r="BXO45" s="178"/>
      <c r="BXP45" s="178"/>
      <c r="BXQ45" s="178"/>
      <c r="BXR45" s="178"/>
      <c r="BXS45" s="178"/>
      <c r="BXT45" s="178"/>
      <c r="BXU45" s="178"/>
      <c r="BXV45" s="178"/>
      <c r="BXW45" s="178"/>
      <c r="BXX45" s="178"/>
      <c r="BXY45" s="178"/>
      <c r="BXZ45" s="178"/>
      <c r="BYA45" s="178"/>
      <c r="BYB45" s="178"/>
      <c r="BYC45" s="178"/>
      <c r="BYD45" s="178"/>
      <c r="BYE45" s="178"/>
      <c r="BYF45" s="178"/>
      <c r="BYG45" s="178"/>
      <c r="BYH45" s="178"/>
      <c r="BYI45" s="178"/>
      <c r="BYJ45" s="178"/>
      <c r="BYK45" s="178"/>
      <c r="BYL45" s="178"/>
      <c r="BYM45" s="178"/>
      <c r="BYN45" s="178"/>
      <c r="BYO45" s="178"/>
      <c r="BYP45" s="178"/>
      <c r="BYQ45" s="178"/>
      <c r="BYR45" s="178"/>
      <c r="BYS45" s="178"/>
      <c r="BYT45" s="178"/>
      <c r="BYU45" s="178"/>
      <c r="BYV45" s="178"/>
      <c r="BYW45" s="178"/>
      <c r="BYX45" s="178"/>
      <c r="BYY45" s="178"/>
      <c r="BYZ45" s="178"/>
      <c r="BZA45" s="178"/>
      <c r="BZB45" s="178"/>
      <c r="BZC45" s="178"/>
      <c r="BZD45" s="178"/>
      <c r="BZE45" s="178"/>
      <c r="BZF45" s="178"/>
      <c r="BZG45" s="178"/>
      <c r="BZH45" s="178"/>
      <c r="BZI45" s="178"/>
      <c r="BZJ45" s="178"/>
      <c r="BZK45" s="178"/>
      <c r="BZL45" s="178"/>
      <c r="BZM45" s="178"/>
      <c r="BZN45" s="178"/>
      <c r="BZO45" s="178"/>
      <c r="BZP45" s="178"/>
      <c r="BZQ45" s="178"/>
      <c r="BZR45" s="178"/>
      <c r="BZS45" s="178"/>
      <c r="BZT45" s="178"/>
      <c r="BZU45" s="178"/>
      <c r="BZV45" s="178"/>
      <c r="BZW45" s="178"/>
      <c r="BZX45" s="178"/>
      <c r="BZY45" s="178"/>
      <c r="BZZ45" s="178"/>
      <c r="CAA45" s="178"/>
      <c r="CAB45" s="178"/>
      <c r="CAC45" s="178"/>
      <c r="CAD45" s="178"/>
      <c r="CAE45" s="178"/>
      <c r="CAF45" s="178"/>
      <c r="CAG45" s="178"/>
      <c r="CAH45" s="178"/>
      <c r="CAI45" s="178"/>
      <c r="CAJ45" s="178"/>
      <c r="CAK45" s="178"/>
      <c r="CAL45" s="178"/>
      <c r="CAM45" s="178"/>
      <c r="CAN45" s="178"/>
      <c r="CAO45" s="178"/>
      <c r="CAP45" s="178"/>
      <c r="CAQ45" s="178"/>
      <c r="CAR45" s="178"/>
      <c r="CAS45" s="178"/>
      <c r="CAT45" s="178"/>
      <c r="CAU45" s="178"/>
      <c r="CAV45" s="178"/>
      <c r="CAW45" s="178"/>
      <c r="CAX45" s="178"/>
      <c r="CAY45" s="178"/>
      <c r="CAZ45" s="178"/>
      <c r="CBA45" s="178"/>
      <c r="CBB45" s="178"/>
      <c r="CBC45" s="178"/>
      <c r="CBD45" s="178"/>
      <c r="CBE45" s="178"/>
      <c r="CBF45" s="178"/>
      <c r="CBG45" s="178"/>
      <c r="CBH45" s="178"/>
      <c r="CBI45" s="178"/>
      <c r="CBJ45" s="178"/>
      <c r="CBK45" s="178"/>
      <c r="CBL45" s="178"/>
      <c r="CBM45" s="178"/>
      <c r="CBN45" s="178"/>
      <c r="CBO45" s="178"/>
      <c r="CBP45" s="178"/>
      <c r="CBQ45" s="178"/>
      <c r="CBR45" s="178"/>
      <c r="CBS45" s="178"/>
      <c r="CBT45" s="178"/>
      <c r="CBU45" s="178"/>
      <c r="CBV45" s="178"/>
      <c r="CBW45" s="178"/>
      <c r="CBX45" s="178"/>
      <c r="CBY45" s="178"/>
      <c r="CBZ45" s="178"/>
      <c r="CCA45" s="178"/>
      <c r="CCB45" s="178"/>
      <c r="CCC45" s="178"/>
      <c r="CCD45" s="178"/>
      <c r="CCE45" s="178"/>
      <c r="CCF45" s="178"/>
      <c r="CCG45" s="178"/>
      <c r="CCH45" s="178"/>
      <c r="CCI45" s="178"/>
      <c r="CCJ45" s="178"/>
      <c r="CCK45" s="178"/>
      <c r="CCL45" s="178"/>
      <c r="CCM45" s="178"/>
      <c r="CCN45" s="178"/>
      <c r="CCO45" s="178"/>
      <c r="CCP45" s="178"/>
      <c r="CCQ45" s="178"/>
      <c r="CCR45" s="178"/>
      <c r="CCS45" s="178"/>
      <c r="CCT45" s="178"/>
      <c r="CCU45" s="178"/>
      <c r="CCV45" s="178"/>
      <c r="CCW45" s="178"/>
      <c r="CCX45" s="178"/>
      <c r="CCY45" s="178"/>
      <c r="CCZ45" s="178"/>
      <c r="CDA45" s="178"/>
      <c r="CDB45" s="178"/>
      <c r="CDC45" s="178"/>
      <c r="CDD45" s="178"/>
      <c r="CDE45" s="178"/>
      <c r="CDF45" s="178"/>
      <c r="CDG45" s="178"/>
      <c r="CDH45" s="178"/>
      <c r="CDI45" s="178"/>
      <c r="CDJ45" s="178"/>
      <c r="CDK45" s="178"/>
      <c r="CDL45" s="178"/>
      <c r="CDM45" s="178"/>
      <c r="CDN45" s="178"/>
      <c r="CDO45" s="178"/>
      <c r="CDP45" s="178"/>
      <c r="CDQ45" s="178"/>
      <c r="CDR45" s="178"/>
      <c r="CDS45" s="178"/>
      <c r="CDT45" s="178"/>
      <c r="CDU45" s="178"/>
      <c r="CDV45" s="178"/>
      <c r="CDW45" s="178"/>
      <c r="CDX45" s="178"/>
      <c r="CDY45" s="178"/>
      <c r="CDZ45" s="178"/>
      <c r="CEA45" s="178"/>
      <c r="CEB45" s="178"/>
      <c r="CEC45" s="178"/>
      <c r="CED45" s="178"/>
      <c r="CEE45" s="178"/>
      <c r="CEF45" s="178"/>
      <c r="CEG45" s="178"/>
      <c r="CEH45" s="178"/>
      <c r="CEI45" s="178"/>
      <c r="CEJ45" s="178"/>
      <c r="CEK45" s="178"/>
      <c r="CEL45" s="178"/>
      <c r="CEM45" s="178"/>
      <c r="CEN45" s="178"/>
      <c r="CEO45" s="178"/>
      <c r="CEP45" s="178"/>
      <c r="CEQ45" s="178"/>
      <c r="CER45" s="178"/>
      <c r="CES45" s="178"/>
      <c r="CET45" s="178"/>
      <c r="CEU45" s="178"/>
      <c r="CEV45" s="178"/>
      <c r="CEW45" s="178"/>
      <c r="CEX45" s="178"/>
      <c r="CEY45" s="178"/>
      <c r="CEZ45" s="178"/>
      <c r="CFA45" s="178"/>
      <c r="CFB45" s="178"/>
      <c r="CFC45" s="178"/>
      <c r="CFD45" s="178"/>
      <c r="CFE45" s="178"/>
      <c r="CFF45" s="178"/>
      <c r="CFG45" s="178"/>
      <c r="CFH45" s="178"/>
      <c r="CFI45" s="178"/>
      <c r="CFJ45" s="178"/>
      <c r="CFK45" s="178"/>
      <c r="CFL45" s="178"/>
      <c r="CFM45" s="178"/>
      <c r="CFN45" s="178"/>
      <c r="CFO45" s="178"/>
      <c r="CFP45" s="178"/>
      <c r="CFQ45" s="178"/>
      <c r="CFR45" s="178"/>
      <c r="CFS45" s="178"/>
      <c r="CFT45" s="178"/>
      <c r="CFU45" s="178"/>
      <c r="CFV45" s="178"/>
      <c r="CFW45" s="178"/>
      <c r="CFX45" s="178"/>
      <c r="CFY45" s="178"/>
      <c r="CFZ45" s="178"/>
      <c r="CGA45" s="178"/>
      <c r="CGB45" s="178"/>
      <c r="CGC45" s="178"/>
      <c r="CGD45" s="178"/>
      <c r="CGE45" s="178"/>
      <c r="CGF45" s="178"/>
      <c r="CGG45" s="178"/>
      <c r="CGH45" s="178"/>
      <c r="CGI45" s="178"/>
      <c r="CGJ45" s="178"/>
      <c r="CGK45" s="178"/>
      <c r="CGL45" s="178"/>
      <c r="CGM45" s="178"/>
      <c r="CGN45" s="178"/>
      <c r="CGO45" s="178"/>
      <c r="CGP45" s="178"/>
      <c r="CGQ45" s="178"/>
      <c r="CGR45" s="178"/>
      <c r="CGS45" s="178"/>
      <c r="CGT45" s="178"/>
      <c r="CGU45" s="178"/>
      <c r="CGV45" s="178"/>
      <c r="CGW45" s="178"/>
      <c r="CGX45" s="178"/>
      <c r="CGY45" s="178"/>
      <c r="CGZ45" s="178"/>
      <c r="CHA45" s="178"/>
      <c r="CHB45" s="178"/>
      <c r="CHC45" s="178"/>
      <c r="CHD45" s="178"/>
      <c r="CHE45" s="178"/>
      <c r="CHF45" s="178"/>
      <c r="CHG45" s="178"/>
      <c r="CHH45" s="178"/>
      <c r="CHI45" s="178"/>
      <c r="CHJ45" s="178"/>
      <c r="CHK45" s="178"/>
      <c r="CHL45" s="178"/>
      <c r="CHM45" s="178"/>
      <c r="CHN45" s="178"/>
      <c r="CHO45" s="178"/>
      <c r="CHP45" s="178"/>
      <c r="CHQ45" s="178"/>
      <c r="CHR45" s="178"/>
      <c r="CHS45" s="178"/>
      <c r="CHT45" s="178"/>
      <c r="CHU45" s="178"/>
      <c r="CHV45" s="178"/>
      <c r="CHW45" s="178"/>
      <c r="CHX45" s="178"/>
      <c r="CHY45" s="178"/>
      <c r="CHZ45" s="178"/>
      <c r="CIA45" s="178"/>
      <c r="CIB45" s="178"/>
      <c r="CIC45" s="178"/>
      <c r="CID45" s="178"/>
      <c r="CIE45" s="178"/>
      <c r="CIF45" s="178"/>
      <c r="CIG45" s="178"/>
      <c r="CIH45" s="178"/>
      <c r="CII45" s="178"/>
      <c r="CIJ45" s="178"/>
      <c r="CIK45" s="178"/>
      <c r="CIL45" s="178"/>
      <c r="CIM45" s="178"/>
      <c r="CIN45" s="178"/>
      <c r="CIO45" s="178"/>
      <c r="CIP45" s="178"/>
      <c r="CIQ45" s="178"/>
      <c r="CIR45" s="178"/>
      <c r="CIS45" s="178"/>
      <c r="CIT45" s="178"/>
      <c r="CIU45" s="178"/>
      <c r="CIV45" s="178"/>
      <c r="CIW45" s="178"/>
      <c r="CIX45" s="178"/>
      <c r="CIY45" s="178"/>
      <c r="CIZ45" s="178"/>
      <c r="CJA45" s="178"/>
      <c r="CJB45" s="178"/>
      <c r="CJC45" s="178"/>
      <c r="CJD45" s="178"/>
      <c r="CJE45" s="178"/>
      <c r="CJF45" s="178"/>
      <c r="CJG45" s="178"/>
      <c r="CJH45" s="178"/>
      <c r="CJI45" s="178"/>
      <c r="CJJ45" s="178"/>
      <c r="CJK45" s="178"/>
      <c r="CJL45" s="178"/>
      <c r="CJM45" s="178"/>
      <c r="CJN45" s="178"/>
      <c r="CJO45" s="178"/>
      <c r="CJP45" s="178"/>
      <c r="CJQ45" s="178"/>
      <c r="CJR45" s="178"/>
      <c r="CJS45" s="178"/>
      <c r="CJT45" s="178"/>
      <c r="CJU45" s="178"/>
      <c r="CJV45" s="178"/>
      <c r="CJW45" s="178"/>
      <c r="CJX45" s="178"/>
      <c r="CJY45" s="178"/>
      <c r="CJZ45" s="178"/>
      <c r="CKA45" s="178"/>
      <c r="CKB45" s="178"/>
      <c r="CKC45" s="178"/>
      <c r="CKD45" s="178"/>
      <c r="CKE45" s="178"/>
      <c r="CKF45" s="178"/>
      <c r="CKG45" s="178"/>
      <c r="CKH45" s="178"/>
      <c r="CKI45" s="178"/>
      <c r="CKJ45" s="178"/>
      <c r="CKK45" s="178"/>
      <c r="CKL45" s="178"/>
      <c r="CKM45" s="178"/>
      <c r="CKN45" s="178"/>
      <c r="CKO45" s="178"/>
      <c r="CKP45" s="178"/>
      <c r="CKQ45" s="178"/>
      <c r="CKR45" s="178"/>
      <c r="CKS45" s="178"/>
      <c r="CKT45" s="178"/>
      <c r="CKU45" s="178"/>
      <c r="CKV45" s="178"/>
      <c r="CKW45" s="178"/>
      <c r="CKX45" s="178"/>
      <c r="CKY45" s="178"/>
      <c r="CKZ45" s="178"/>
      <c r="CLA45" s="178"/>
      <c r="CLB45" s="178"/>
      <c r="CLC45" s="178"/>
      <c r="CLD45" s="178"/>
      <c r="CLE45" s="178"/>
      <c r="CLF45" s="178"/>
      <c r="CLG45" s="178"/>
      <c r="CLH45" s="178"/>
      <c r="CLI45" s="178"/>
      <c r="CLJ45" s="178"/>
      <c r="CLK45" s="178"/>
      <c r="CLL45" s="178"/>
      <c r="CLM45" s="178"/>
      <c r="CLN45" s="178"/>
      <c r="CLO45" s="178"/>
      <c r="CLP45" s="178"/>
      <c r="CLQ45" s="178"/>
      <c r="CLR45" s="178"/>
      <c r="CLS45" s="178"/>
      <c r="CLT45" s="178"/>
      <c r="CLU45" s="178"/>
      <c r="CLV45" s="178"/>
      <c r="CLW45" s="178"/>
      <c r="CLX45" s="178"/>
      <c r="CLY45" s="178"/>
      <c r="CLZ45" s="178"/>
      <c r="CMA45" s="178"/>
      <c r="CMB45" s="178"/>
      <c r="CMC45" s="178"/>
      <c r="CMD45" s="178"/>
      <c r="CME45" s="178"/>
      <c r="CMF45" s="178"/>
      <c r="CMG45" s="178"/>
      <c r="CMH45" s="178"/>
      <c r="CMI45" s="178"/>
      <c r="CMJ45" s="178"/>
      <c r="CMK45" s="178"/>
      <c r="CML45" s="178"/>
      <c r="CMM45" s="178"/>
      <c r="CMN45" s="178"/>
      <c r="CMO45" s="178"/>
      <c r="CMP45" s="178"/>
      <c r="CMQ45" s="178"/>
      <c r="CMR45" s="178"/>
      <c r="CMS45" s="178"/>
      <c r="CMT45" s="178"/>
      <c r="CMU45" s="178"/>
      <c r="CMV45" s="178"/>
      <c r="CMW45" s="178"/>
      <c r="CMX45" s="178"/>
      <c r="CMY45" s="178"/>
      <c r="CMZ45" s="178"/>
      <c r="CNA45" s="178"/>
      <c r="CNB45" s="178"/>
      <c r="CNC45" s="178"/>
      <c r="CND45" s="178"/>
      <c r="CNE45" s="178"/>
      <c r="CNF45" s="178"/>
      <c r="CNG45" s="178"/>
      <c r="CNH45" s="178"/>
      <c r="CNI45" s="178"/>
      <c r="CNJ45" s="178"/>
      <c r="CNK45" s="178"/>
      <c r="CNL45" s="178"/>
      <c r="CNM45" s="178"/>
      <c r="CNN45" s="178"/>
      <c r="CNO45" s="178"/>
      <c r="CNP45" s="178"/>
      <c r="CNQ45" s="178"/>
      <c r="CNR45" s="178"/>
      <c r="CNS45" s="178"/>
      <c r="CNT45" s="178"/>
      <c r="CNU45" s="178"/>
      <c r="CNV45" s="178"/>
      <c r="CNW45" s="178"/>
      <c r="CNX45" s="178"/>
      <c r="CNY45" s="178"/>
      <c r="CNZ45" s="178"/>
      <c r="COA45" s="178"/>
      <c r="COB45" s="178"/>
      <c r="COC45" s="178"/>
      <c r="COD45" s="178"/>
      <c r="COE45" s="178"/>
      <c r="COF45" s="178"/>
      <c r="COG45" s="178"/>
      <c r="COH45" s="178"/>
      <c r="COI45" s="178"/>
      <c r="COJ45" s="178"/>
      <c r="COK45" s="178"/>
      <c r="COL45" s="178"/>
      <c r="COM45" s="178"/>
      <c r="CON45" s="178"/>
      <c r="COO45" s="178"/>
      <c r="COP45" s="178"/>
      <c r="COQ45" s="178"/>
      <c r="COR45" s="178"/>
      <c r="COS45" s="178"/>
      <c r="COT45" s="178"/>
      <c r="COU45" s="178"/>
      <c r="COV45" s="178"/>
      <c r="COW45" s="178"/>
      <c r="COX45" s="178"/>
      <c r="COY45" s="178"/>
      <c r="COZ45" s="178"/>
      <c r="CPA45" s="178"/>
      <c r="CPB45" s="178"/>
      <c r="CPC45" s="178"/>
      <c r="CPD45" s="178"/>
      <c r="CPE45" s="178"/>
      <c r="CPF45" s="178"/>
      <c r="CPG45" s="178"/>
      <c r="CPH45" s="178"/>
      <c r="CPI45" s="178"/>
      <c r="CPJ45" s="178"/>
      <c r="CPK45" s="178"/>
      <c r="CPL45" s="178"/>
      <c r="CPM45" s="178"/>
      <c r="CPN45" s="178"/>
      <c r="CPO45" s="178"/>
      <c r="CPP45" s="178"/>
      <c r="CPQ45" s="178"/>
      <c r="CPR45" s="178"/>
      <c r="CPS45" s="178"/>
      <c r="CPT45" s="178"/>
      <c r="CPU45" s="178"/>
      <c r="CPV45" s="178"/>
      <c r="CPW45" s="178"/>
      <c r="CPX45" s="178"/>
      <c r="CPY45" s="178"/>
      <c r="CPZ45" s="178"/>
      <c r="CQA45" s="178"/>
      <c r="CQB45" s="178"/>
      <c r="CQC45" s="178"/>
      <c r="CQD45" s="178"/>
      <c r="CQE45" s="178"/>
      <c r="CQF45" s="178"/>
      <c r="CQG45" s="178"/>
      <c r="CQH45" s="178"/>
      <c r="CQI45" s="178"/>
      <c r="CQJ45" s="178"/>
      <c r="CQK45" s="178"/>
      <c r="CQL45" s="178"/>
      <c r="CQM45" s="178"/>
      <c r="CQN45" s="178"/>
      <c r="CQO45" s="178"/>
      <c r="CQP45" s="178"/>
      <c r="CQQ45" s="178"/>
      <c r="CQR45" s="178"/>
      <c r="CQS45" s="178"/>
      <c r="CQT45" s="178"/>
      <c r="CQU45" s="178"/>
      <c r="CQV45" s="178"/>
      <c r="CQW45" s="178"/>
      <c r="CQX45" s="178"/>
      <c r="CQY45" s="178"/>
      <c r="CQZ45" s="178"/>
      <c r="CRA45" s="178"/>
      <c r="CRB45" s="178"/>
      <c r="CRC45" s="178"/>
      <c r="CRD45" s="178"/>
      <c r="CRE45" s="178"/>
      <c r="CRF45" s="178"/>
      <c r="CRG45" s="178"/>
      <c r="CRH45" s="178"/>
      <c r="CRI45" s="178"/>
      <c r="CRJ45" s="178"/>
      <c r="CRK45" s="178"/>
      <c r="CRL45" s="178"/>
      <c r="CRM45" s="178"/>
      <c r="CRN45" s="178"/>
      <c r="CRO45" s="178"/>
      <c r="CRP45" s="178"/>
      <c r="CRQ45" s="178"/>
      <c r="CRR45" s="178"/>
      <c r="CRS45" s="178"/>
      <c r="CRT45" s="178"/>
      <c r="CRU45" s="178"/>
      <c r="CRV45" s="178"/>
      <c r="CRW45" s="178"/>
      <c r="CRX45" s="178"/>
      <c r="CRY45" s="178"/>
      <c r="CRZ45" s="178"/>
      <c r="CSA45" s="178"/>
      <c r="CSB45" s="178"/>
      <c r="CSC45" s="178"/>
      <c r="CSD45" s="178"/>
      <c r="CSE45" s="178"/>
      <c r="CSF45" s="178"/>
      <c r="CSG45" s="178"/>
      <c r="CSH45" s="178"/>
      <c r="CSI45" s="178"/>
      <c r="CSJ45" s="178"/>
      <c r="CSK45" s="178"/>
      <c r="CSL45" s="178"/>
      <c r="CSM45" s="178"/>
      <c r="CSN45" s="178"/>
      <c r="CSO45" s="178"/>
      <c r="CSP45" s="178"/>
      <c r="CSQ45" s="178"/>
      <c r="CSR45" s="178"/>
      <c r="CSS45" s="178"/>
      <c r="CST45" s="178"/>
      <c r="CSU45" s="178"/>
      <c r="CSV45" s="178"/>
      <c r="CSW45" s="178"/>
      <c r="CSX45" s="178"/>
      <c r="CSY45" s="178"/>
      <c r="CSZ45" s="178"/>
      <c r="CTA45" s="178"/>
      <c r="CTB45" s="178"/>
      <c r="CTC45" s="178"/>
      <c r="CTD45" s="178"/>
      <c r="CTE45" s="178"/>
      <c r="CTF45" s="178"/>
      <c r="CTG45" s="178"/>
      <c r="CTH45" s="178"/>
      <c r="CTI45" s="178"/>
      <c r="CTJ45" s="178"/>
      <c r="CTK45" s="178"/>
      <c r="CTL45" s="178"/>
      <c r="CTM45" s="178"/>
      <c r="CTN45" s="178"/>
      <c r="CTO45" s="178"/>
      <c r="CTP45" s="178"/>
      <c r="CTQ45" s="178"/>
      <c r="CTR45" s="178"/>
      <c r="CTS45" s="178"/>
      <c r="CTT45" s="178"/>
      <c r="CTU45" s="178"/>
      <c r="CTV45" s="178"/>
      <c r="CTW45" s="178"/>
      <c r="CTX45" s="178"/>
      <c r="CTY45" s="178"/>
      <c r="CTZ45" s="178"/>
      <c r="CUA45" s="178"/>
      <c r="CUB45" s="178"/>
      <c r="CUC45" s="178"/>
      <c r="CUD45" s="178"/>
      <c r="CUE45" s="178"/>
      <c r="CUF45" s="178"/>
      <c r="CUG45" s="178"/>
      <c r="CUH45" s="178"/>
      <c r="CUI45" s="178"/>
      <c r="CUJ45" s="178"/>
      <c r="CUK45" s="178"/>
      <c r="CUL45" s="178"/>
      <c r="CUM45" s="178"/>
      <c r="CUN45" s="178"/>
      <c r="CUO45" s="178"/>
      <c r="CUP45" s="178"/>
      <c r="CUQ45" s="178"/>
      <c r="CUR45" s="178"/>
      <c r="CUS45" s="178"/>
      <c r="CUT45" s="178"/>
      <c r="CUU45" s="178"/>
      <c r="CUV45" s="178"/>
      <c r="CUW45" s="178"/>
      <c r="CUX45" s="178"/>
      <c r="CUY45" s="178"/>
      <c r="CUZ45" s="178"/>
      <c r="CVA45" s="178"/>
      <c r="CVB45" s="178"/>
      <c r="CVC45" s="178"/>
      <c r="CVD45" s="178"/>
      <c r="CVE45" s="178"/>
      <c r="CVF45" s="178"/>
      <c r="CVG45" s="178"/>
      <c r="CVH45" s="178"/>
      <c r="CVI45" s="178"/>
      <c r="CVJ45" s="178"/>
      <c r="CVK45" s="178"/>
      <c r="CVL45" s="178"/>
      <c r="CVM45" s="178"/>
      <c r="CVN45" s="178"/>
      <c r="CVO45" s="178"/>
      <c r="CVP45" s="178"/>
      <c r="CVQ45" s="178"/>
      <c r="CVR45" s="178"/>
      <c r="CVS45" s="178"/>
      <c r="CVT45" s="178"/>
      <c r="CVU45" s="178"/>
      <c r="CVV45" s="178"/>
      <c r="CVW45" s="178"/>
      <c r="CVX45" s="178"/>
      <c r="CVY45" s="178"/>
      <c r="CVZ45" s="178"/>
      <c r="CWA45" s="178"/>
      <c r="CWB45" s="178"/>
      <c r="CWC45" s="178"/>
      <c r="CWD45" s="178"/>
      <c r="CWE45" s="178"/>
      <c r="CWF45" s="178"/>
      <c r="CWG45" s="178"/>
      <c r="CWH45" s="178"/>
      <c r="CWI45" s="178"/>
      <c r="CWJ45" s="178"/>
      <c r="CWK45" s="178"/>
      <c r="CWL45" s="178"/>
      <c r="CWM45" s="178"/>
      <c r="CWN45" s="178"/>
      <c r="CWO45" s="178"/>
      <c r="CWP45" s="178"/>
      <c r="CWQ45" s="178"/>
      <c r="CWR45" s="178"/>
      <c r="CWS45" s="178"/>
      <c r="CWT45" s="178"/>
      <c r="CWU45" s="178"/>
      <c r="CWV45" s="178"/>
      <c r="CWW45" s="178"/>
      <c r="CWX45" s="178"/>
      <c r="CWY45" s="178"/>
      <c r="CWZ45" s="178"/>
      <c r="CXA45" s="178"/>
      <c r="CXB45" s="178"/>
      <c r="CXC45" s="178"/>
      <c r="CXD45" s="178"/>
      <c r="CXE45" s="178"/>
      <c r="CXF45" s="178"/>
      <c r="CXG45" s="178"/>
      <c r="CXH45" s="178"/>
      <c r="CXI45" s="178"/>
      <c r="CXJ45" s="178"/>
      <c r="CXK45" s="178"/>
      <c r="CXL45" s="178"/>
      <c r="CXM45" s="178"/>
      <c r="CXN45" s="178"/>
      <c r="CXO45" s="178"/>
      <c r="CXP45" s="178"/>
      <c r="CXQ45" s="178"/>
      <c r="CXR45" s="178"/>
      <c r="CXS45" s="178"/>
      <c r="CXT45" s="178"/>
      <c r="CXU45" s="178"/>
      <c r="CXV45" s="178"/>
      <c r="CXW45" s="178"/>
      <c r="CXX45" s="178"/>
      <c r="CXY45" s="178"/>
      <c r="CXZ45" s="178"/>
      <c r="CYA45" s="178"/>
      <c r="CYB45" s="178"/>
      <c r="CYC45" s="178"/>
      <c r="CYD45" s="178"/>
      <c r="CYE45" s="178"/>
      <c r="CYF45" s="178"/>
      <c r="CYG45" s="178"/>
      <c r="CYH45" s="178"/>
      <c r="CYI45" s="178"/>
      <c r="CYJ45" s="178"/>
      <c r="CYK45" s="178"/>
      <c r="CYL45" s="178"/>
      <c r="CYM45" s="178"/>
      <c r="CYN45" s="178"/>
      <c r="CYO45" s="178"/>
      <c r="CYP45" s="178"/>
      <c r="CYQ45" s="178"/>
      <c r="CYR45" s="178"/>
      <c r="CYS45" s="178"/>
      <c r="CYT45" s="178"/>
      <c r="CYU45" s="178"/>
      <c r="CYV45" s="178"/>
      <c r="CYW45" s="178"/>
      <c r="CYX45" s="178"/>
      <c r="CYY45" s="178"/>
      <c r="CYZ45" s="178"/>
      <c r="CZA45" s="178"/>
      <c r="CZB45" s="178"/>
      <c r="CZC45" s="178"/>
      <c r="CZD45" s="178"/>
      <c r="CZE45" s="178"/>
      <c r="CZF45" s="178"/>
      <c r="CZG45" s="178"/>
      <c r="CZH45" s="178"/>
      <c r="CZI45" s="178"/>
      <c r="CZJ45" s="178"/>
      <c r="CZK45" s="178"/>
      <c r="CZL45" s="178"/>
      <c r="CZM45" s="178"/>
      <c r="CZN45" s="178"/>
      <c r="CZO45" s="178"/>
      <c r="CZP45" s="178"/>
      <c r="CZQ45" s="178"/>
      <c r="CZR45" s="178"/>
      <c r="CZS45" s="178"/>
      <c r="CZT45" s="178"/>
      <c r="CZU45" s="178"/>
      <c r="CZV45" s="178"/>
      <c r="CZW45" s="178"/>
      <c r="CZX45" s="178"/>
      <c r="CZY45" s="178"/>
      <c r="CZZ45" s="178"/>
      <c r="DAA45" s="178"/>
      <c r="DAB45" s="178"/>
      <c r="DAC45" s="178"/>
      <c r="DAD45" s="178"/>
      <c r="DAE45" s="178"/>
      <c r="DAF45" s="178"/>
      <c r="DAG45" s="178"/>
      <c r="DAH45" s="178"/>
      <c r="DAI45" s="178"/>
      <c r="DAJ45" s="178"/>
      <c r="DAK45" s="178"/>
      <c r="DAL45" s="178"/>
      <c r="DAM45" s="178"/>
      <c r="DAN45" s="178"/>
      <c r="DAO45" s="178"/>
      <c r="DAP45" s="178"/>
      <c r="DAQ45" s="178"/>
      <c r="DAR45" s="178"/>
      <c r="DAS45" s="178"/>
      <c r="DAT45" s="178"/>
      <c r="DAU45" s="178"/>
      <c r="DAV45" s="178"/>
      <c r="DAW45" s="178"/>
      <c r="DAX45" s="178"/>
      <c r="DAY45" s="178"/>
      <c r="DAZ45" s="178"/>
      <c r="DBA45" s="178"/>
      <c r="DBB45" s="178"/>
      <c r="DBC45" s="178"/>
      <c r="DBD45" s="178"/>
      <c r="DBE45" s="178"/>
      <c r="DBF45" s="178"/>
      <c r="DBG45" s="178"/>
      <c r="DBH45" s="178"/>
      <c r="DBI45" s="178"/>
      <c r="DBJ45" s="178"/>
      <c r="DBK45" s="178"/>
      <c r="DBL45" s="178"/>
      <c r="DBM45" s="178"/>
      <c r="DBN45" s="178"/>
      <c r="DBO45" s="178"/>
      <c r="DBP45" s="178"/>
      <c r="DBQ45" s="178"/>
      <c r="DBR45" s="178"/>
      <c r="DBS45" s="178"/>
      <c r="DBT45" s="178"/>
      <c r="DBU45" s="178"/>
      <c r="DBV45" s="178"/>
      <c r="DBW45" s="178"/>
      <c r="DBX45" s="178"/>
      <c r="DBY45" s="178"/>
      <c r="DBZ45" s="178"/>
      <c r="DCA45" s="178"/>
      <c r="DCB45" s="178"/>
      <c r="DCC45" s="178"/>
      <c r="DCD45" s="178"/>
      <c r="DCE45" s="178"/>
      <c r="DCF45" s="178"/>
      <c r="DCG45" s="178"/>
      <c r="DCH45" s="178"/>
      <c r="DCI45" s="178"/>
      <c r="DCJ45" s="178"/>
      <c r="DCK45" s="178"/>
      <c r="DCL45" s="178"/>
      <c r="DCM45" s="178"/>
      <c r="DCN45" s="178"/>
      <c r="DCO45" s="178"/>
      <c r="DCP45" s="178"/>
      <c r="DCQ45" s="178"/>
      <c r="DCR45" s="178"/>
      <c r="DCS45" s="178"/>
      <c r="DCT45" s="178"/>
      <c r="DCU45" s="178"/>
      <c r="DCV45" s="178"/>
      <c r="DCW45" s="178"/>
      <c r="DCX45" s="178"/>
      <c r="DCY45" s="178"/>
      <c r="DCZ45" s="178"/>
      <c r="DDA45" s="178"/>
      <c r="DDB45" s="178"/>
      <c r="DDC45" s="178"/>
      <c r="DDD45" s="178"/>
      <c r="DDE45" s="178"/>
      <c r="DDF45" s="178"/>
      <c r="DDG45" s="178"/>
      <c r="DDH45" s="178"/>
      <c r="DDI45" s="178"/>
      <c r="DDJ45" s="178"/>
      <c r="DDK45" s="178"/>
      <c r="DDL45" s="178"/>
      <c r="DDM45" s="178"/>
      <c r="DDN45" s="178"/>
      <c r="DDO45" s="178"/>
      <c r="DDP45" s="178"/>
      <c r="DDQ45" s="178"/>
      <c r="DDR45" s="178"/>
      <c r="DDS45" s="178"/>
      <c r="DDT45" s="178"/>
      <c r="DDU45" s="178"/>
      <c r="DDV45" s="178"/>
      <c r="DDW45" s="178"/>
      <c r="DDX45" s="178"/>
      <c r="DDY45" s="178"/>
      <c r="DDZ45" s="178"/>
      <c r="DEA45" s="178"/>
      <c r="DEB45" s="178"/>
      <c r="DEC45" s="178"/>
      <c r="DED45" s="178"/>
      <c r="DEE45" s="178"/>
      <c r="DEF45" s="178"/>
      <c r="DEG45" s="178"/>
      <c r="DEH45" s="178"/>
      <c r="DEI45" s="178"/>
      <c r="DEJ45" s="178"/>
      <c r="DEK45" s="178"/>
      <c r="DEL45" s="178"/>
      <c r="DEM45" s="178"/>
      <c r="DEN45" s="178"/>
      <c r="DEO45" s="178"/>
      <c r="DEP45" s="178"/>
      <c r="DEQ45" s="178"/>
      <c r="DER45" s="178"/>
      <c r="DES45" s="178"/>
      <c r="DET45" s="178"/>
      <c r="DEU45" s="178"/>
      <c r="DEV45" s="178"/>
      <c r="DEW45" s="178"/>
      <c r="DEX45" s="178"/>
      <c r="DEY45" s="178"/>
      <c r="DEZ45" s="178"/>
      <c r="DFA45" s="178"/>
      <c r="DFB45" s="178"/>
      <c r="DFC45" s="178"/>
      <c r="DFD45" s="178"/>
      <c r="DFE45" s="178"/>
      <c r="DFF45" s="178"/>
      <c r="DFG45" s="178"/>
      <c r="DFH45" s="178"/>
      <c r="DFI45" s="178"/>
      <c r="DFJ45" s="178"/>
      <c r="DFK45" s="178"/>
      <c r="DFL45" s="178"/>
      <c r="DFM45" s="178"/>
      <c r="DFN45" s="178"/>
      <c r="DFO45" s="178"/>
      <c r="DFP45" s="178"/>
      <c r="DFQ45" s="178"/>
      <c r="DFR45" s="178"/>
      <c r="DFS45" s="178"/>
      <c r="DFT45" s="178"/>
      <c r="DFU45" s="178"/>
      <c r="DFV45" s="178"/>
      <c r="DFW45" s="178"/>
      <c r="DFX45" s="178"/>
      <c r="DFY45" s="178"/>
      <c r="DFZ45" s="178"/>
      <c r="DGA45" s="178"/>
      <c r="DGB45" s="178"/>
      <c r="DGC45" s="178"/>
      <c r="DGD45" s="178"/>
      <c r="DGE45" s="178"/>
      <c r="DGF45" s="178"/>
      <c r="DGG45" s="178"/>
      <c r="DGH45" s="178"/>
      <c r="DGI45" s="178"/>
      <c r="DGJ45" s="178"/>
      <c r="DGK45" s="178"/>
      <c r="DGL45" s="178"/>
      <c r="DGM45" s="178"/>
      <c r="DGN45" s="178"/>
      <c r="DGO45" s="178"/>
      <c r="DGP45" s="178"/>
      <c r="DGQ45" s="178"/>
      <c r="DGR45" s="178"/>
      <c r="DGS45" s="178"/>
      <c r="DGT45" s="178"/>
      <c r="DGU45" s="178"/>
      <c r="DGV45" s="178"/>
      <c r="DGW45" s="178"/>
      <c r="DGX45" s="178"/>
      <c r="DGY45" s="178"/>
      <c r="DGZ45" s="178"/>
      <c r="DHA45" s="178"/>
      <c r="DHB45" s="178"/>
      <c r="DHC45" s="178"/>
      <c r="DHD45" s="178"/>
      <c r="DHE45" s="178"/>
      <c r="DHF45" s="178"/>
      <c r="DHG45" s="178"/>
      <c r="DHH45" s="178"/>
      <c r="DHI45" s="178"/>
      <c r="DHJ45" s="178"/>
      <c r="DHK45" s="178"/>
      <c r="DHL45" s="178"/>
      <c r="DHM45" s="178"/>
      <c r="DHN45" s="178"/>
      <c r="DHO45" s="178"/>
      <c r="DHP45" s="178"/>
      <c r="DHQ45" s="178"/>
      <c r="DHR45" s="178"/>
      <c r="DHS45" s="178"/>
      <c r="DHT45" s="178"/>
      <c r="DHU45" s="178"/>
      <c r="DHV45" s="178"/>
      <c r="DHW45" s="178"/>
      <c r="DHX45" s="178"/>
      <c r="DHY45" s="178"/>
      <c r="DHZ45" s="178"/>
      <c r="DIA45" s="178"/>
      <c r="DIB45" s="178"/>
      <c r="DIC45" s="178"/>
      <c r="DID45" s="178"/>
      <c r="DIE45" s="178"/>
      <c r="DIF45" s="178"/>
      <c r="DIG45" s="178"/>
      <c r="DIH45" s="178"/>
      <c r="DII45" s="178"/>
      <c r="DIJ45" s="178"/>
      <c r="DIK45" s="178"/>
      <c r="DIL45" s="178"/>
      <c r="DIM45" s="178"/>
      <c r="DIN45" s="178"/>
      <c r="DIO45" s="178"/>
      <c r="DIP45" s="178"/>
      <c r="DIQ45" s="178"/>
      <c r="DIR45" s="178"/>
      <c r="DIS45" s="178"/>
      <c r="DIT45" s="178"/>
      <c r="DIU45" s="178"/>
      <c r="DIV45" s="178"/>
      <c r="DIW45" s="178"/>
      <c r="DIX45" s="178"/>
      <c r="DIY45" s="178"/>
      <c r="DIZ45" s="178"/>
      <c r="DJA45" s="178"/>
      <c r="DJB45" s="178"/>
      <c r="DJC45" s="178"/>
      <c r="DJD45" s="178"/>
      <c r="DJE45" s="178"/>
      <c r="DJF45" s="178"/>
      <c r="DJG45" s="178"/>
      <c r="DJH45" s="178"/>
      <c r="DJI45" s="178"/>
      <c r="DJJ45" s="178"/>
      <c r="DJK45" s="178"/>
      <c r="DJL45" s="178"/>
      <c r="DJM45" s="178"/>
      <c r="DJN45" s="178"/>
      <c r="DJO45" s="178"/>
      <c r="DJP45" s="178"/>
      <c r="DJQ45" s="178"/>
      <c r="DJR45" s="178"/>
      <c r="DJS45" s="178"/>
      <c r="DJT45" s="178"/>
      <c r="DJU45" s="178"/>
      <c r="DJV45" s="178"/>
      <c r="DJW45" s="178"/>
      <c r="DJX45" s="178"/>
      <c r="DJY45" s="178"/>
      <c r="DJZ45" s="178"/>
      <c r="DKA45" s="178"/>
      <c r="DKB45" s="178"/>
      <c r="DKC45" s="178"/>
      <c r="DKD45" s="178"/>
      <c r="DKE45" s="178"/>
      <c r="DKF45" s="178"/>
      <c r="DKG45" s="178"/>
      <c r="DKH45" s="178"/>
      <c r="DKI45" s="178"/>
      <c r="DKJ45" s="178"/>
      <c r="DKK45" s="178"/>
      <c r="DKL45" s="178"/>
      <c r="DKM45" s="178"/>
      <c r="DKN45" s="178"/>
      <c r="DKO45" s="178"/>
      <c r="DKP45" s="178"/>
      <c r="DKQ45" s="178"/>
      <c r="DKR45" s="178"/>
      <c r="DKS45" s="178"/>
      <c r="DKT45" s="178"/>
      <c r="DKU45" s="178"/>
      <c r="DKV45" s="178"/>
      <c r="DKW45" s="178"/>
      <c r="DKX45" s="178"/>
      <c r="DKY45" s="178"/>
      <c r="DKZ45" s="178"/>
      <c r="DLA45" s="178"/>
      <c r="DLB45" s="178"/>
      <c r="DLC45" s="178"/>
      <c r="DLD45" s="178"/>
      <c r="DLE45" s="178"/>
      <c r="DLF45" s="178"/>
      <c r="DLG45" s="178"/>
      <c r="DLH45" s="178"/>
      <c r="DLI45" s="178"/>
      <c r="DLJ45" s="178"/>
      <c r="DLK45" s="178"/>
      <c r="DLL45" s="178"/>
      <c r="DLM45" s="178"/>
      <c r="DLN45" s="178"/>
      <c r="DLO45" s="178"/>
      <c r="DLP45" s="178"/>
      <c r="DLQ45" s="178"/>
      <c r="DLR45" s="178"/>
      <c r="DLS45" s="178"/>
      <c r="DLT45" s="178"/>
      <c r="DLU45" s="178"/>
      <c r="DLV45" s="178"/>
      <c r="DLW45" s="178"/>
      <c r="DLX45" s="178"/>
      <c r="DLY45" s="178"/>
      <c r="DLZ45" s="178"/>
      <c r="DMA45" s="178"/>
      <c r="DMB45" s="178"/>
      <c r="DMC45" s="178"/>
      <c r="DMD45" s="178"/>
      <c r="DME45" s="178"/>
      <c r="DMF45" s="178"/>
      <c r="DMG45" s="178"/>
      <c r="DMH45" s="178"/>
      <c r="DMI45" s="178"/>
      <c r="DMJ45" s="178"/>
      <c r="DMK45" s="178"/>
      <c r="DML45" s="178"/>
      <c r="DMM45" s="178"/>
      <c r="DMN45" s="178"/>
      <c r="DMO45" s="178"/>
      <c r="DMP45" s="178"/>
      <c r="DMQ45" s="178"/>
      <c r="DMR45" s="178"/>
      <c r="DMS45" s="178"/>
      <c r="DMT45" s="178"/>
      <c r="DMU45" s="178"/>
      <c r="DMV45" s="178"/>
      <c r="DMW45" s="178"/>
      <c r="DMX45" s="178"/>
      <c r="DMY45" s="178"/>
      <c r="DMZ45" s="178"/>
      <c r="DNA45" s="178"/>
      <c r="DNB45" s="178"/>
      <c r="DNC45" s="178"/>
      <c r="DND45" s="178"/>
      <c r="DNE45" s="178"/>
      <c r="DNF45" s="178"/>
      <c r="DNG45" s="178"/>
      <c r="DNH45" s="178"/>
      <c r="DNI45" s="178"/>
      <c r="DNJ45" s="178"/>
      <c r="DNK45" s="178"/>
      <c r="DNL45" s="178"/>
      <c r="DNM45" s="178"/>
      <c r="DNN45" s="178"/>
      <c r="DNO45" s="178"/>
      <c r="DNP45" s="178"/>
      <c r="DNQ45" s="178"/>
      <c r="DNR45" s="178"/>
      <c r="DNS45" s="178"/>
      <c r="DNT45" s="178"/>
      <c r="DNU45" s="178"/>
      <c r="DNV45" s="178"/>
      <c r="DNW45" s="178"/>
      <c r="DNX45" s="178"/>
      <c r="DNY45" s="178"/>
      <c r="DNZ45" s="178"/>
      <c r="DOA45" s="178"/>
      <c r="DOB45" s="178"/>
      <c r="DOC45" s="178"/>
      <c r="DOD45" s="178"/>
      <c r="DOE45" s="178"/>
      <c r="DOF45" s="178"/>
      <c r="DOG45" s="178"/>
      <c r="DOH45" s="178"/>
      <c r="DOI45" s="178"/>
      <c r="DOJ45" s="178"/>
      <c r="DOK45" s="178"/>
      <c r="DOL45" s="178"/>
      <c r="DOM45" s="178"/>
      <c r="DON45" s="178"/>
      <c r="DOO45" s="178"/>
      <c r="DOP45" s="178"/>
      <c r="DOQ45" s="178"/>
      <c r="DOR45" s="178"/>
      <c r="DOS45" s="178"/>
      <c r="DOT45" s="178"/>
      <c r="DOU45" s="178"/>
      <c r="DOV45" s="178"/>
      <c r="DOW45" s="178"/>
      <c r="DOX45" s="178"/>
      <c r="DOY45" s="178"/>
      <c r="DOZ45" s="178"/>
      <c r="DPA45" s="178"/>
      <c r="DPB45" s="178"/>
      <c r="DPC45" s="178"/>
      <c r="DPD45" s="178"/>
      <c r="DPE45" s="178"/>
      <c r="DPF45" s="178"/>
      <c r="DPG45" s="178"/>
      <c r="DPH45" s="178"/>
      <c r="DPI45" s="178"/>
      <c r="DPJ45" s="178"/>
      <c r="DPK45" s="178"/>
      <c r="DPL45" s="178"/>
      <c r="DPM45" s="178"/>
      <c r="DPN45" s="178"/>
      <c r="DPO45" s="178"/>
      <c r="DPP45" s="178"/>
      <c r="DPQ45" s="178"/>
      <c r="DPR45" s="178"/>
      <c r="DPS45" s="178"/>
      <c r="DPT45" s="178"/>
      <c r="DPU45" s="178"/>
      <c r="DPV45" s="178"/>
      <c r="DPW45" s="178"/>
      <c r="DPX45" s="178"/>
      <c r="DPY45" s="178"/>
      <c r="DPZ45" s="178"/>
      <c r="DQA45" s="178"/>
      <c r="DQB45" s="178"/>
      <c r="DQC45" s="178"/>
      <c r="DQD45" s="178"/>
      <c r="DQE45" s="178"/>
      <c r="DQF45" s="178"/>
      <c r="DQG45" s="178"/>
      <c r="DQH45" s="178"/>
      <c r="DQI45" s="178"/>
      <c r="DQJ45" s="178"/>
      <c r="DQK45" s="178"/>
      <c r="DQL45" s="178"/>
      <c r="DQM45" s="178"/>
      <c r="DQN45" s="178"/>
      <c r="DQO45" s="178"/>
      <c r="DQP45" s="178"/>
      <c r="DQQ45" s="178"/>
      <c r="DQR45" s="178"/>
      <c r="DQS45" s="178"/>
      <c r="DQT45" s="178"/>
      <c r="DQU45" s="178"/>
      <c r="DQV45" s="178"/>
      <c r="DQW45" s="178"/>
      <c r="DQX45" s="178"/>
      <c r="DQY45" s="178"/>
      <c r="DQZ45" s="178"/>
      <c r="DRA45" s="178"/>
      <c r="DRB45" s="178"/>
      <c r="DRC45" s="178"/>
      <c r="DRD45" s="178"/>
      <c r="DRE45" s="178"/>
      <c r="DRF45" s="178"/>
      <c r="DRG45" s="178"/>
      <c r="DRH45" s="178"/>
      <c r="DRI45" s="178"/>
      <c r="DRJ45" s="178"/>
      <c r="DRK45" s="178"/>
      <c r="DRL45" s="178"/>
      <c r="DRM45" s="178"/>
      <c r="DRN45" s="178"/>
      <c r="DRO45" s="178"/>
      <c r="DRP45" s="178"/>
      <c r="DRQ45" s="178"/>
      <c r="DRR45" s="178"/>
      <c r="DRS45" s="178"/>
      <c r="DRT45" s="178"/>
      <c r="DRU45" s="178"/>
      <c r="DRV45" s="178"/>
      <c r="DRW45" s="178"/>
      <c r="DRX45" s="178"/>
      <c r="DRY45" s="178"/>
      <c r="DRZ45" s="178"/>
      <c r="DSA45" s="178"/>
      <c r="DSB45" s="178"/>
      <c r="DSC45" s="178"/>
      <c r="DSD45" s="178"/>
      <c r="DSE45" s="178"/>
      <c r="DSF45" s="178"/>
      <c r="DSG45" s="178"/>
      <c r="DSH45" s="178"/>
      <c r="DSI45" s="178"/>
      <c r="DSJ45" s="178"/>
      <c r="DSK45" s="178"/>
      <c r="DSL45" s="178"/>
      <c r="DSM45" s="178"/>
      <c r="DSN45" s="178"/>
      <c r="DSO45" s="178"/>
      <c r="DSP45" s="178"/>
      <c r="DSQ45" s="178"/>
      <c r="DSR45" s="178"/>
      <c r="DSS45" s="178"/>
      <c r="DST45" s="178"/>
      <c r="DSU45" s="178"/>
      <c r="DSV45" s="178"/>
      <c r="DSW45" s="178"/>
      <c r="DSX45" s="178"/>
      <c r="DSY45" s="178"/>
      <c r="DSZ45" s="178"/>
      <c r="DTA45" s="178"/>
      <c r="DTB45" s="178"/>
      <c r="DTC45" s="178"/>
      <c r="DTD45" s="178"/>
      <c r="DTE45" s="178"/>
      <c r="DTF45" s="178"/>
      <c r="DTG45" s="178"/>
      <c r="DTH45" s="178"/>
      <c r="DTI45" s="178"/>
      <c r="DTJ45" s="178"/>
      <c r="DTK45" s="178"/>
      <c r="DTL45" s="178"/>
      <c r="DTM45" s="178"/>
      <c r="DTN45" s="178"/>
      <c r="DTO45" s="178"/>
      <c r="DTP45" s="178"/>
      <c r="DTQ45" s="178"/>
      <c r="DTR45" s="178"/>
      <c r="DTS45" s="178"/>
      <c r="DTT45" s="178"/>
      <c r="DTU45" s="178"/>
      <c r="DTV45" s="178"/>
      <c r="DTW45" s="178"/>
      <c r="DTX45" s="178"/>
      <c r="DTY45" s="178"/>
      <c r="DTZ45" s="178"/>
      <c r="DUA45" s="178"/>
      <c r="DUB45" s="178"/>
      <c r="DUC45" s="178"/>
      <c r="DUD45" s="178"/>
      <c r="DUE45" s="178"/>
      <c r="DUF45" s="178"/>
      <c r="DUG45" s="178"/>
      <c r="DUH45" s="178"/>
      <c r="DUI45" s="178"/>
      <c r="DUJ45" s="178"/>
      <c r="DUK45" s="178"/>
      <c r="DUL45" s="178"/>
      <c r="DUM45" s="178"/>
      <c r="DUN45" s="178"/>
      <c r="DUO45" s="178"/>
      <c r="DUP45" s="178"/>
      <c r="DUQ45" s="178"/>
      <c r="DUR45" s="178"/>
      <c r="DUS45" s="178"/>
      <c r="DUT45" s="178"/>
      <c r="DUU45" s="178"/>
      <c r="DUV45" s="178"/>
      <c r="DUW45" s="178"/>
      <c r="DUX45" s="178"/>
      <c r="DUY45" s="178"/>
      <c r="DUZ45" s="178"/>
      <c r="DVA45" s="178"/>
      <c r="DVB45" s="178"/>
      <c r="DVC45" s="178"/>
      <c r="DVD45" s="178"/>
      <c r="DVE45" s="178"/>
      <c r="DVF45" s="178"/>
      <c r="DVG45" s="178"/>
      <c r="DVH45" s="178"/>
      <c r="DVI45" s="178"/>
      <c r="DVJ45" s="178"/>
      <c r="DVK45" s="178"/>
      <c r="DVL45" s="178"/>
      <c r="DVM45" s="178"/>
      <c r="DVN45" s="178"/>
      <c r="DVO45" s="178"/>
      <c r="DVP45" s="178"/>
      <c r="DVQ45" s="178"/>
      <c r="DVR45" s="178"/>
      <c r="DVS45" s="178"/>
      <c r="DVT45" s="178"/>
      <c r="DVU45" s="178"/>
      <c r="DVV45" s="178"/>
      <c r="DVW45" s="178"/>
      <c r="DVX45" s="178"/>
      <c r="DVY45" s="178"/>
      <c r="DVZ45" s="178"/>
      <c r="DWA45" s="178"/>
      <c r="DWB45" s="178"/>
      <c r="DWC45" s="178"/>
      <c r="DWD45" s="178"/>
      <c r="DWE45" s="178"/>
      <c r="DWF45" s="178"/>
      <c r="DWG45" s="178"/>
      <c r="DWH45" s="178"/>
      <c r="DWI45" s="178"/>
      <c r="DWJ45" s="178"/>
      <c r="DWK45" s="178"/>
      <c r="DWL45" s="178"/>
      <c r="DWM45" s="178"/>
      <c r="DWN45" s="178"/>
      <c r="DWO45" s="178"/>
      <c r="DWP45" s="178"/>
      <c r="DWQ45" s="178"/>
      <c r="DWR45" s="178"/>
      <c r="DWS45" s="178"/>
      <c r="DWT45" s="178"/>
      <c r="DWU45" s="178"/>
      <c r="DWV45" s="178"/>
      <c r="DWW45" s="178"/>
      <c r="DWX45" s="178"/>
      <c r="DWY45" s="178"/>
      <c r="DWZ45" s="178"/>
      <c r="DXA45" s="178"/>
      <c r="DXB45" s="178"/>
      <c r="DXC45" s="178"/>
      <c r="DXD45" s="178"/>
      <c r="DXE45" s="178"/>
      <c r="DXF45" s="178"/>
      <c r="DXG45" s="178"/>
      <c r="DXH45" s="178"/>
      <c r="DXI45" s="178"/>
      <c r="DXJ45" s="178"/>
      <c r="DXK45" s="178"/>
      <c r="DXL45" s="178"/>
      <c r="DXM45" s="178"/>
      <c r="DXN45" s="178"/>
      <c r="DXO45" s="178"/>
      <c r="DXP45" s="178"/>
      <c r="DXQ45" s="178"/>
      <c r="DXR45" s="178"/>
      <c r="DXS45" s="178"/>
      <c r="DXT45" s="178"/>
      <c r="DXU45" s="178"/>
      <c r="DXV45" s="178"/>
      <c r="DXW45" s="178"/>
      <c r="DXX45" s="178"/>
      <c r="DXY45" s="178"/>
      <c r="DXZ45" s="178"/>
      <c r="DYA45" s="178"/>
      <c r="DYB45" s="178"/>
      <c r="DYC45" s="178"/>
      <c r="DYD45" s="178"/>
      <c r="DYE45" s="178"/>
      <c r="DYF45" s="178"/>
      <c r="DYG45" s="178"/>
      <c r="DYH45" s="178"/>
      <c r="DYI45" s="178"/>
      <c r="DYJ45" s="178"/>
      <c r="DYK45" s="178"/>
      <c r="DYL45" s="178"/>
      <c r="DYM45" s="178"/>
      <c r="DYN45" s="178"/>
      <c r="DYO45" s="178"/>
      <c r="DYP45" s="178"/>
      <c r="DYQ45" s="178"/>
      <c r="DYR45" s="178"/>
      <c r="DYS45" s="178"/>
      <c r="DYT45" s="178"/>
      <c r="DYU45" s="178"/>
      <c r="DYV45" s="178"/>
      <c r="DYW45" s="178"/>
      <c r="DYX45" s="178"/>
      <c r="DYY45" s="178"/>
      <c r="DYZ45" s="178"/>
      <c r="DZA45" s="178"/>
      <c r="DZB45" s="178"/>
      <c r="DZC45" s="178"/>
      <c r="DZD45" s="178"/>
      <c r="DZE45" s="178"/>
      <c r="DZF45" s="178"/>
      <c r="DZG45" s="178"/>
      <c r="DZH45" s="178"/>
      <c r="DZI45" s="178"/>
      <c r="DZJ45" s="178"/>
      <c r="DZK45" s="178"/>
      <c r="DZL45" s="178"/>
      <c r="DZM45" s="178"/>
      <c r="DZN45" s="178"/>
      <c r="DZO45" s="178"/>
      <c r="DZP45" s="178"/>
      <c r="DZQ45" s="178"/>
      <c r="DZR45" s="178"/>
      <c r="DZS45" s="178"/>
      <c r="DZT45" s="178"/>
      <c r="DZU45" s="178"/>
      <c r="DZV45" s="178"/>
      <c r="DZW45" s="178"/>
      <c r="DZX45" s="178"/>
      <c r="DZY45" s="178"/>
      <c r="DZZ45" s="178"/>
      <c r="EAA45" s="178"/>
      <c r="EAB45" s="178"/>
      <c r="EAC45" s="178"/>
      <c r="EAD45" s="178"/>
      <c r="EAE45" s="178"/>
      <c r="EAF45" s="178"/>
      <c r="EAG45" s="178"/>
      <c r="EAH45" s="178"/>
      <c r="EAI45" s="178"/>
      <c r="EAJ45" s="178"/>
      <c r="EAK45" s="178"/>
      <c r="EAL45" s="178"/>
      <c r="EAM45" s="178"/>
      <c r="EAN45" s="178"/>
      <c r="EAO45" s="178"/>
      <c r="EAP45" s="178"/>
      <c r="EAQ45" s="178"/>
      <c r="EAR45" s="178"/>
      <c r="EAS45" s="178"/>
      <c r="EAT45" s="178"/>
      <c r="EAU45" s="178"/>
      <c r="EAV45" s="178"/>
      <c r="EAW45" s="178"/>
      <c r="EAX45" s="178"/>
      <c r="EAY45" s="178"/>
      <c r="EAZ45" s="178"/>
      <c r="EBA45" s="178"/>
      <c r="EBB45" s="178"/>
      <c r="EBC45" s="178"/>
      <c r="EBD45" s="178"/>
      <c r="EBE45" s="178"/>
      <c r="EBF45" s="178"/>
      <c r="EBG45" s="178"/>
      <c r="EBH45" s="178"/>
      <c r="EBI45" s="178"/>
      <c r="EBJ45" s="178"/>
      <c r="EBK45" s="178"/>
      <c r="EBL45" s="178"/>
      <c r="EBM45" s="178"/>
      <c r="EBN45" s="178"/>
      <c r="EBO45" s="178"/>
      <c r="EBP45" s="178"/>
      <c r="EBQ45" s="178"/>
      <c r="EBR45" s="178"/>
      <c r="EBS45" s="178"/>
      <c r="EBT45" s="178"/>
      <c r="EBU45" s="178"/>
      <c r="EBV45" s="178"/>
      <c r="EBW45" s="178"/>
      <c r="EBX45" s="178"/>
      <c r="EBY45" s="178"/>
      <c r="EBZ45" s="178"/>
      <c r="ECA45" s="178"/>
      <c r="ECB45" s="178"/>
      <c r="ECC45" s="178"/>
      <c r="ECD45" s="178"/>
      <c r="ECE45" s="178"/>
      <c r="ECF45" s="178"/>
      <c r="ECG45" s="178"/>
      <c r="ECH45" s="178"/>
      <c r="ECI45" s="178"/>
      <c r="ECJ45" s="178"/>
      <c r="ECK45" s="178"/>
      <c r="ECL45" s="178"/>
      <c r="ECM45" s="178"/>
      <c r="ECN45" s="178"/>
      <c r="ECO45" s="178"/>
      <c r="ECP45" s="178"/>
      <c r="ECQ45" s="178"/>
      <c r="ECR45" s="178"/>
      <c r="ECS45" s="178"/>
      <c r="ECT45" s="178"/>
      <c r="ECU45" s="178"/>
      <c r="ECV45" s="178"/>
      <c r="ECW45" s="178"/>
      <c r="ECX45" s="178"/>
      <c r="ECY45" s="178"/>
      <c r="ECZ45" s="178"/>
      <c r="EDA45" s="178"/>
      <c r="EDB45" s="178"/>
      <c r="EDC45" s="178"/>
      <c r="EDD45" s="178"/>
      <c r="EDE45" s="178"/>
      <c r="EDF45" s="178"/>
      <c r="EDG45" s="178"/>
      <c r="EDH45" s="178"/>
      <c r="EDI45" s="178"/>
      <c r="EDJ45" s="178"/>
      <c r="EDK45" s="178"/>
      <c r="EDL45" s="178"/>
      <c r="EDM45" s="178"/>
      <c r="EDN45" s="178"/>
      <c r="EDO45" s="178"/>
      <c r="EDP45" s="178"/>
      <c r="EDQ45" s="178"/>
      <c r="EDR45" s="178"/>
      <c r="EDS45" s="178"/>
      <c r="EDT45" s="178"/>
      <c r="EDU45" s="178"/>
      <c r="EDV45" s="178"/>
      <c r="EDW45" s="178"/>
      <c r="EDX45" s="178"/>
      <c r="EDY45" s="178"/>
      <c r="EDZ45" s="178"/>
      <c r="EEA45" s="178"/>
      <c r="EEB45" s="178"/>
      <c r="EEC45" s="178"/>
      <c r="EED45" s="178"/>
      <c r="EEE45" s="178"/>
      <c r="EEF45" s="178"/>
      <c r="EEG45" s="178"/>
      <c r="EEH45" s="178"/>
      <c r="EEI45" s="178"/>
      <c r="EEJ45" s="178"/>
      <c r="EEK45" s="178"/>
      <c r="EEL45" s="178"/>
      <c r="EEM45" s="178"/>
      <c r="EEN45" s="178"/>
      <c r="EEO45" s="178"/>
      <c r="EEP45" s="178"/>
      <c r="EEQ45" s="178"/>
      <c r="EER45" s="178"/>
      <c r="EES45" s="178"/>
      <c r="EET45" s="178"/>
      <c r="EEU45" s="178"/>
      <c r="EEV45" s="178"/>
      <c r="EEW45" s="178"/>
      <c r="EEX45" s="178"/>
      <c r="EEY45" s="178"/>
      <c r="EEZ45" s="178"/>
      <c r="EFA45" s="178"/>
      <c r="EFB45" s="178"/>
      <c r="EFC45" s="178"/>
      <c r="EFD45" s="178"/>
      <c r="EFE45" s="178"/>
      <c r="EFF45" s="178"/>
      <c r="EFG45" s="178"/>
      <c r="EFH45" s="178"/>
      <c r="EFI45" s="178"/>
      <c r="EFJ45" s="178"/>
      <c r="EFK45" s="178"/>
      <c r="EFL45" s="178"/>
      <c r="EFM45" s="178"/>
      <c r="EFN45" s="178"/>
      <c r="EFO45" s="178"/>
      <c r="EFP45" s="178"/>
      <c r="EFQ45" s="178"/>
      <c r="EFR45" s="178"/>
      <c r="EFS45" s="178"/>
      <c r="EFT45" s="178"/>
      <c r="EFU45" s="178"/>
      <c r="EFV45" s="178"/>
      <c r="EFW45" s="178"/>
      <c r="EFX45" s="178"/>
      <c r="EFY45" s="178"/>
      <c r="EFZ45" s="178"/>
      <c r="EGA45" s="178"/>
      <c r="EGB45" s="178"/>
      <c r="EGC45" s="178"/>
      <c r="EGD45" s="178"/>
      <c r="EGE45" s="178"/>
      <c r="EGF45" s="178"/>
      <c r="EGG45" s="178"/>
      <c r="EGH45" s="178"/>
      <c r="EGI45" s="178"/>
      <c r="EGJ45" s="178"/>
      <c r="EGK45" s="178"/>
      <c r="EGL45" s="178"/>
      <c r="EGM45" s="178"/>
      <c r="EGN45" s="178"/>
      <c r="EGO45" s="178"/>
      <c r="EGP45" s="178"/>
      <c r="EGQ45" s="178"/>
      <c r="EGR45" s="178"/>
      <c r="EGS45" s="178"/>
      <c r="EGT45" s="178"/>
      <c r="EGU45" s="178"/>
      <c r="EGV45" s="178"/>
      <c r="EGW45" s="178"/>
      <c r="EGX45" s="178"/>
      <c r="EGY45" s="178"/>
      <c r="EGZ45" s="178"/>
      <c r="EHA45" s="178"/>
      <c r="EHB45" s="178"/>
      <c r="EHC45" s="178"/>
      <c r="EHD45" s="178"/>
      <c r="EHE45" s="178"/>
      <c r="EHF45" s="178"/>
      <c r="EHG45" s="178"/>
      <c r="EHH45" s="178"/>
      <c r="EHI45" s="178"/>
      <c r="EHJ45" s="178"/>
      <c r="EHK45" s="178"/>
      <c r="EHL45" s="178"/>
      <c r="EHM45" s="178"/>
      <c r="EHN45" s="178"/>
      <c r="EHO45" s="178"/>
      <c r="EHP45" s="178"/>
      <c r="EHQ45" s="178"/>
      <c r="EHR45" s="178"/>
      <c r="EHS45" s="178"/>
      <c r="EHT45" s="178"/>
      <c r="EHU45" s="178"/>
      <c r="EHV45" s="178"/>
      <c r="EHW45" s="178"/>
      <c r="EHX45" s="178"/>
      <c r="EHY45" s="178"/>
      <c r="EHZ45" s="178"/>
      <c r="EIA45" s="178"/>
      <c r="EIB45" s="178"/>
      <c r="EIC45" s="178"/>
      <c r="EID45" s="178"/>
      <c r="EIE45" s="178"/>
      <c r="EIF45" s="178"/>
      <c r="EIG45" s="178"/>
      <c r="EIH45" s="178"/>
      <c r="EII45" s="178"/>
      <c r="EIJ45" s="178"/>
      <c r="EIK45" s="178"/>
      <c r="EIL45" s="178"/>
      <c r="EIM45" s="178"/>
      <c r="EIN45" s="178"/>
      <c r="EIO45" s="178"/>
      <c r="EIP45" s="178"/>
      <c r="EIQ45" s="178"/>
      <c r="EIR45" s="178"/>
      <c r="EIS45" s="178"/>
      <c r="EIT45" s="178"/>
      <c r="EIU45" s="178"/>
      <c r="EIV45" s="178"/>
      <c r="EIW45" s="178"/>
      <c r="EIX45" s="178"/>
      <c r="EIY45" s="178"/>
      <c r="EIZ45" s="178"/>
      <c r="EJA45" s="178"/>
      <c r="EJB45" s="178"/>
      <c r="EJC45" s="178"/>
      <c r="EJD45" s="178"/>
      <c r="EJE45" s="178"/>
      <c r="EJF45" s="178"/>
      <c r="EJG45" s="178"/>
      <c r="EJH45" s="178"/>
      <c r="EJI45" s="178"/>
      <c r="EJJ45" s="178"/>
      <c r="EJK45" s="178"/>
      <c r="EJL45" s="178"/>
      <c r="EJM45" s="178"/>
      <c r="EJN45" s="178"/>
      <c r="EJO45" s="178"/>
      <c r="EJP45" s="178"/>
      <c r="EJQ45" s="178"/>
      <c r="EJR45" s="178"/>
      <c r="EJS45" s="178"/>
      <c r="EJT45" s="178"/>
      <c r="EJU45" s="178"/>
      <c r="EJV45" s="178"/>
      <c r="EJW45" s="178"/>
      <c r="EJX45" s="178"/>
      <c r="EJY45" s="178"/>
      <c r="EJZ45" s="178"/>
      <c r="EKA45" s="178"/>
      <c r="EKB45" s="178"/>
      <c r="EKC45" s="178"/>
      <c r="EKD45" s="178"/>
      <c r="EKE45" s="178"/>
      <c r="EKF45" s="178"/>
      <c r="EKG45" s="178"/>
      <c r="EKH45" s="178"/>
      <c r="EKI45" s="178"/>
      <c r="EKJ45" s="178"/>
      <c r="EKK45" s="178"/>
      <c r="EKL45" s="178"/>
      <c r="EKM45" s="178"/>
      <c r="EKN45" s="178"/>
      <c r="EKO45" s="178"/>
      <c r="EKP45" s="178"/>
      <c r="EKQ45" s="178"/>
      <c r="EKR45" s="178"/>
      <c r="EKS45" s="178"/>
      <c r="EKT45" s="178"/>
      <c r="EKU45" s="178"/>
      <c r="EKV45" s="178"/>
      <c r="EKW45" s="178"/>
      <c r="EKX45" s="178"/>
      <c r="EKY45" s="178"/>
      <c r="EKZ45" s="178"/>
      <c r="ELA45" s="178"/>
      <c r="ELB45" s="178"/>
      <c r="ELC45" s="178"/>
      <c r="ELD45" s="178"/>
      <c r="ELE45" s="178"/>
      <c r="ELF45" s="178"/>
      <c r="ELG45" s="178"/>
      <c r="ELH45" s="178"/>
      <c r="ELI45" s="178"/>
      <c r="ELJ45" s="178"/>
      <c r="ELK45" s="178"/>
      <c r="ELL45" s="178"/>
      <c r="ELM45" s="178"/>
      <c r="ELN45" s="178"/>
      <c r="ELO45" s="178"/>
      <c r="ELP45" s="178"/>
      <c r="ELQ45" s="178"/>
      <c r="ELR45" s="178"/>
      <c r="ELS45" s="178"/>
      <c r="ELT45" s="178"/>
      <c r="ELU45" s="178"/>
      <c r="ELV45" s="178"/>
      <c r="ELW45" s="178"/>
      <c r="ELX45" s="178"/>
      <c r="ELY45" s="178"/>
      <c r="ELZ45" s="178"/>
      <c r="EMA45" s="178"/>
      <c r="EMB45" s="178"/>
      <c r="EMC45" s="178"/>
      <c r="EMD45" s="178"/>
      <c r="EME45" s="178"/>
      <c r="EMF45" s="178"/>
      <c r="EMG45" s="178"/>
      <c r="EMH45" s="178"/>
      <c r="EMI45" s="178"/>
      <c r="EMJ45" s="178"/>
      <c r="EMK45" s="178"/>
      <c r="EML45" s="178"/>
      <c r="EMM45" s="178"/>
      <c r="EMN45" s="178"/>
      <c r="EMO45" s="178"/>
      <c r="EMP45" s="178"/>
      <c r="EMQ45" s="178"/>
      <c r="EMR45" s="178"/>
      <c r="EMS45" s="178"/>
      <c r="EMT45" s="178"/>
      <c r="EMU45" s="178"/>
      <c r="EMV45" s="178"/>
      <c r="EMW45" s="178"/>
      <c r="EMX45" s="178"/>
      <c r="EMY45" s="178"/>
      <c r="EMZ45" s="178"/>
      <c r="ENA45" s="178"/>
      <c r="ENB45" s="178"/>
      <c r="ENC45" s="178"/>
      <c r="END45" s="178"/>
      <c r="ENE45" s="178"/>
      <c r="ENF45" s="178"/>
      <c r="ENG45" s="178"/>
      <c r="ENH45" s="178"/>
      <c r="ENI45" s="178"/>
      <c r="ENJ45" s="178"/>
      <c r="ENK45" s="178"/>
      <c r="ENL45" s="178"/>
      <c r="ENM45" s="178"/>
      <c r="ENN45" s="178"/>
      <c r="ENO45" s="178"/>
      <c r="ENP45" s="178"/>
      <c r="ENQ45" s="178"/>
      <c r="ENR45" s="178"/>
      <c r="ENS45" s="178"/>
      <c r="ENT45" s="178"/>
      <c r="ENU45" s="178"/>
      <c r="ENV45" s="178"/>
      <c r="ENW45" s="178"/>
      <c r="ENX45" s="178"/>
      <c r="ENY45" s="178"/>
      <c r="ENZ45" s="178"/>
      <c r="EOA45" s="178"/>
      <c r="EOB45" s="178"/>
      <c r="EOC45" s="178"/>
      <c r="EOD45" s="178"/>
      <c r="EOE45" s="178"/>
      <c r="EOF45" s="178"/>
      <c r="EOG45" s="178"/>
      <c r="EOH45" s="178"/>
      <c r="EOI45" s="178"/>
      <c r="EOJ45" s="178"/>
      <c r="EOK45" s="178"/>
      <c r="EOL45" s="178"/>
      <c r="EOM45" s="178"/>
      <c r="EON45" s="178"/>
      <c r="EOO45" s="178"/>
      <c r="EOP45" s="178"/>
      <c r="EOQ45" s="178"/>
      <c r="EOR45" s="178"/>
      <c r="EOS45" s="178"/>
      <c r="EOT45" s="178"/>
      <c r="EOU45" s="178"/>
      <c r="EOV45" s="178"/>
      <c r="EOW45" s="178"/>
      <c r="EOX45" s="178"/>
      <c r="EOY45" s="178"/>
      <c r="EOZ45" s="178"/>
      <c r="EPA45" s="178"/>
      <c r="EPB45" s="178"/>
      <c r="EPC45" s="178"/>
      <c r="EPD45" s="178"/>
      <c r="EPE45" s="178"/>
      <c r="EPF45" s="178"/>
      <c r="EPG45" s="178"/>
      <c r="EPH45" s="178"/>
      <c r="EPI45" s="178"/>
      <c r="EPJ45" s="178"/>
      <c r="EPK45" s="178"/>
      <c r="EPL45" s="178"/>
      <c r="EPM45" s="178"/>
      <c r="EPN45" s="178"/>
      <c r="EPO45" s="178"/>
      <c r="EPP45" s="178"/>
      <c r="EPQ45" s="178"/>
      <c r="EPR45" s="178"/>
      <c r="EPS45" s="178"/>
      <c r="EPT45" s="178"/>
      <c r="EPU45" s="178"/>
      <c r="EPV45" s="178"/>
      <c r="EPW45" s="178"/>
      <c r="EPX45" s="178"/>
      <c r="EPY45" s="178"/>
      <c r="EPZ45" s="178"/>
      <c r="EQA45" s="178"/>
      <c r="EQB45" s="178"/>
      <c r="EQC45" s="178"/>
      <c r="EQD45" s="178"/>
      <c r="EQE45" s="178"/>
      <c r="EQF45" s="178"/>
      <c r="EQG45" s="178"/>
      <c r="EQH45" s="178"/>
      <c r="EQI45" s="178"/>
      <c r="EQJ45" s="178"/>
      <c r="EQK45" s="178"/>
      <c r="EQL45" s="178"/>
      <c r="EQM45" s="178"/>
      <c r="EQN45" s="178"/>
      <c r="EQO45" s="178"/>
      <c r="EQP45" s="178"/>
      <c r="EQQ45" s="178"/>
      <c r="EQR45" s="178"/>
      <c r="EQS45" s="178"/>
      <c r="EQT45" s="178"/>
      <c r="EQU45" s="178"/>
      <c r="EQV45" s="178"/>
      <c r="EQW45" s="178"/>
      <c r="EQX45" s="178"/>
      <c r="EQY45" s="178"/>
      <c r="EQZ45" s="178"/>
      <c r="ERA45" s="178"/>
      <c r="ERB45" s="178"/>
      <c r="ERC45" s="178"/>
      <c r="ERD45" s="178"/>
      <c r="ERE45" s="178"/>
      <c r="ERF45" s="178"/>
      <c r="ERG45" s="178"/>
      <c r="ERH45" s="178"/>
      <c r="ERI45" s="178"/>
      <c r="ERJ45" s="178"/>
      <c r="ERK45" s="178"/>
      <c r="ERL45" s="178"/>
      <c r="ERM45" s="178"/>
      <c r="ERN45" s="178"/>
      <c r="ERO45" s="178"/>
      <c r="ERP45" s="178"/>
      <c r="ERQ45" s="178"/>
      <c r="ERR45" s="178"/>
      <c r="ERS45" s="178"/>
      <c r="ERT45" s="178"/>
      <c r="ERU45" s="178"/>
      <c r="ERV45" s="178"/>
      <c r="ERW45" s="178"/>
      <c r="ERX45" s="178"/>
      <c r="ERY45" s="178"/>
      <c r="ERZ45" s="178"/>
      <c r="ESA45" s="178"/>
      <c r="ESB45" s="178"/>
      <c r="ESC45" s="178"/>
      <c r="ESD45" s="178"/>
      <c r="ESE45" s="178"/>
      <c r="ESF45" s="178"/>
      <c r="ESG45" s="178"/>
      <c r="ESH45" s="178"/>
      <c r="ESI45" s="178"/>
      <c r="ESJ45" s="178"/>
      <c r="ESK45" s="178"/>
      <c r="ESL45" s="178"/>
      <c r="ESM45" s="178"/>
      <c r="ESN45" s="178"/>
      <c r="ESO45" s="178"/>
      <c r="ESP45" s="178"/>
      <c r="ESQ45" s="178"/>
      <c r="ESR45" s="178"/>
      <c r="ESS45" s="178"/>
      <c r="EST45" s="178"/>
      <c r="ESU45" s="178"/>
      <c r="ESV45" s="178"/>
      <c r="ESW45" s="178"/>
      <c r="ESX45" s="178"/>
      <c r="ESY45" s="178"/>
      <c r="ESZ45" s="178"/>
      <c r="ETA45" s="178"/>
      <c r="ETB45" s="178"/>
      <c r="ETC45" s="178"/>
      <c r="ETD45" s="178"/>
      <c r="ETE45" s="178"/>
      <c r="ETF45" s="178"/>
      <c r="ETG45" s="178"/>
      <c r="ETH45" s="178"/>
      <c r="ETI45" s="178"/>
      <c r="ETJ45" s="178"/>
      <c r="ETK45" s="178"/>
      <c r="ETL45" s="178"/>
      <c r="ETM45" s="178"/>
      <c r="ETN45" s="178"/>
      <c r="ETO45" s="178"/>
      <c r="ETP45" s="178"/>
      <c r="ETQ45" s="178"/>
      <c r="ETR45" s="178"/>
      <c r="ETS45" s="178"/>
      <c r="ETT45" s="178"/>
      <c r="ETU45" s="178"/>
      <c r="ETV45" s="178"/>
      <c r="ETW45" s="178"/>
      <c r="ETX45" s="178"/>
      <c r="ETY45" s="178"/>
      <c r="ETZ45" s="178"/>
      <c r="EUA45" s="178"/>
      <c r="EUB45" s="178"/>
      <c r="EUC45" s="178"/>
      <c r="EUD45" s="178"/>
      <c r="EUE45" s="178"/>
      <c r="EUF45" s="178"/>
      <c r="EUG45" s="178"/>
      <c r="EUH45" s="178"/>
      <c r="EUI45" s="178"/>
      <c r="EUJ45" s="178"/>
      <c r="EUK45" s="178"/>
      <c r="EUL45" s="178"/>
      <c r="EUM45" s="178"/>
      <c r="EUN45" s="178"/>
      <c r="EUO45" s="178"/>
      <c r="EUP45" s="178"/>
      <c r="EUQ45" s="178"/>
      <c r="EUR45" s="178"/>
      <c r="EUS45" s="178"/>
      <c r="EUT45" s="178"/>
      <c r="EUU45" s="178"/>
      <c r="EUV45" s="178"/>
      <c r="EUW45" s="178"/>
      <c r="EUX45" s="178"/>
      <c r="EUY45" s="178"/>
      <c r="EUZ45" s="178"/>
      <c r="EVA45" s="178"/>
      <c r="EVB45" s="178"/>
      <c r="EVC45" s="178"/>
      <c r="EVD45" s="178"/>
      <c r="EVE45" s="178"/>
      <c r="EVF45" s="178"/>
      <c r="EVG45" s="178"/>
      <c r="EVH45" s="178"/>
      <c r="EVI45" s="178"/>
      <c r="EVJ45" s="178"/>
      <c r="EVK45" s="178"/>
      <c r="EVL45" s="178"/>
      <c r="EVM45" s="178"/>
      <c r="EVN45" s="178"/>
      <c r="EVO45" s="178"/>
      <c r="EVP45" s="178"/>
      <c r="EVQ45" s="178"/>
      <c r="EVR45" s="178"/>
      <c r="EVS45" s="178"/>
      <c r="EVT45" s="178"/>
      <c r="EVU45" s="178"/>
      <c r="EVV45" s="178"/>
      <c r="EVW45" s="178"/>
      <c r="EVX45" s="178"/>
      <c r="EVY45" s="178"/>
      <c r="EVZ45" s="178"/>
      <c r="EWA45" s="178"/>
      <c r="EWB45" s="178"/>
      <c r="EWC45" s="178"/>
      <c r="EWD45" s="178"/>
      <c r="EWE45" s="178"/>
      <c r="EWF45" s="178"/>
      <c r="EWG45" s="178"/>
      <c r="EWH45" s="178"/>
      <c r="EWI45" s="178"/>
      <c r="EWJ45" s="178"/>
      <c r="EWK45" s="178"/>
      <c r="EWL45" s="178"/>
      <c r="EWM45" s="178"/>
      <c r="EWN45" s="178"/>
      <c r="EWO45" s="178"/>
      <c r="EWP45" s="178"/>
      <c r="EWQ45" s="178"/>
      <c r="EWR45" s="178"/>
      <c r="EWS45" s="178"/>
      <c r="EWT45" s="178"/>
      <c r="EWU45" s="178"/>
      <c r="EWV45" s="178"/>
      <c r="EWW45" s="178"/>
      <c r="EWX45" s="178"/>
      <c r="EWY45" s="178"/>
      <c r="EWZ45" s="178"/>
      <c r="EXA45" s="178"/>
      <c r="EXB45" s="178"/>
      <c r="EXC45" s="178"/>
      <c r="EXD45" s="178"/>
      <c r="EXE45" s="178"/>
      <c r="EXF45" s="178"/>
      <c r="EXG45" s="178"/>
      <c r="EXH45" s="178"/>
      <c r="EXI45" s="178"/>
      <c r="EXJ45" s="178"/>
      <c r="EXK45" s="178"/>
      <c r="EXL45" s="178"/>
      <c r="EXM45" s="178"/>
      <c r="EXN45" s="178"/>
      <c r="EXO45" s="178"/>
      <c r="EXP45" s="178"/>
      <c r="EXQ45" s="178"/>
      <c r="EXR45" s="178"/>
      <c r="EXS45" s="178"/>
      <c r="EXT45" s="178"/>
      <c r="EXU45" s="178"/>
      <c r="EXV45" s="178"/>
      <c r="EXW45" s="178"/>
      <c r="EXX45" s="178"/>
      <c r="EXY45" s="178"/>
      <c r="EXZ45" s="178"/>
      <c r="EYA45" s="178"/>
      <c r="EYB45" s="178"/>
      <c r="EYC45" s="178"/>
      <c r="EYD45" s="178"/>
      <c r="EYE45" s="178"/>
      <c r="EYF45" s="178"/>
      <c r="EYG45" s="178"/>
      <c r="EYH45" s="178"/>
      <c r="EYI45" s="178"/>
      <c r="EYJ45" s="178"/>
      <c r="EYK45" s="178"/>
      <c r="EYL45" s="178"/>
      <c r="EYM45" s="178"/>
      <c r="EYN45" s="178"/>
      <c r="EYO45" s="178"/>
      <c r="EYP45" s="178"/>
      <c r="EYQ45" s="178"/>
      <c r="EYR45" s="178"/>
      <c r="EYS45" s="178"/>
      <c r="EYT45" s="178"/>
      <c r="EYU45" s="178"/>
      <c r="EYV45" s="178"/>
      <c r="EYW45" s="178"/>
      <c r="EYX45" s="178"/>
      <c r="EYY45" s="178"/>
      <c r="EYZ45" s="178"/>
      <c r="EZA45" s="178"/>
      <c r="EZB45" s="178"/>
      <c r="EZC45" s="178"/>
      <c r="EZD45" s="178"/>
      <c r="EZE45" s="178"/>
      <c r="EZF45" s="178"/>
      <c r="EZG45" s="178"/>
      <c r="EZH45" s="178"/>
      <c r="EZI45" s="178"/>
      <c r="EZJ45" s="178"/>
      <c r="EZK45" s="178"/>
      <c r="EZL45" s="178"/>
      <c r="EZM45" s="178"/>
      <c r="EZN45" s="178"/>
      <c r="EZO45" s="178"/>
      <c r="EZP45" s="178"/>
      <c r="EZQ45" s="178"/>
      <c r="EZR45" s="178"/>
      <c r="EZS45" s="178"/>
      <c r="EZT45" s="178"/>
      <c r="EZU45" s="178"/>
      <c r="EZV45" s="178"/>
      <c r="EZW45" s="178"/>
      <c r="EZX45" s="178"/>
      <c r="EZY45" s="178"/>
      <c r="EZZ45" s="178"/>
      <c r="FAA45" s="178"/>
      <c r="FAB45" s="178"/>
      <c r="FAC45" s="178"/>
      <c r="FAD45" s="178"/>
      <c r="FAE45" s="178"/>
      <c r="FAF45" s="178"/>
      <c r="FAG45" s="178"/>
      <c r="FAH45" s="178"/>
      <c r="FAI45" s="178"/>
      <c r="FAJ45" s="178"/>
      <c r="FAK45" s="178"/>
      <c r="FAL45" s="178"/>
      <c r="FAM45" s="178"/>
      <c r="FAN45" s="178"/>
      <c r="FAO45" s="178"/>
      <c r="FAP45" s="178"/>
      <c r="FAQ45" s="178"/>
      <c r="FAR45" s="178"/>
      <c r="FAS45" s="178"/>
      <c r="FAT45" s="178"/>
      <c r="FAU45" s="178"/>
      <c r="FAV45" s="178"/>
      <c r="FAW45" s="178"/>
      <c r="FAX45" s="178"/>
      <c r="FAY45" s="178"/>
      <c r="FAZ45" s="178"/>
      <c r="FBA45" s="178"/>
      <c r="FBB45" s="178"/>
      <c r="FBC45" s="178"/>
      <c r="FBD45" s="178"/>
      <c r="FBE45" s="178"/>
      <c r="FBF45" s="178"/>
      <c r="FBG45" s="178"/>
      <c r="FBH45" s="178"/>
      <c r="FBI45" s="178"/>
      <c r="FBJ45" s="178"/>
      <c r="FBK45" s="178"/>
      <c r="FBL45" s="178"/>
      <c r="FBM45" s="178"/>
      <c r="FBN45" s="178"/>
      <c r="FBO45" s="178"/>
      <c r="FBP45" s="178"/>
      <c r="FBQ45" s="178"/>
      <c r="FBR45" s="178"/>
      <c r="FBS45" s="178"/>
      <c r="FBT45" s="178"/>
      <c r="FBU45" s="178"/>
      <c r="FBV45" s="178"/>
      <c r="FBW45" s="178"/>
      <c r="FBX45" s="178"/>
      <c r="FBY45" s="178"/>
      <c r="FBZ45" s="178"/>
      <c r="FCA45" s="178"/>
      <c r="FCB45" s="178"/>
      <c r="FCC45" s="178"/>
      <c r="FCD45" s="178"/>
      <c r="FCE45" s="178"/>
      <c r="FCF45" s="178"/>
      <c r="FCG45" s="178"/>
      <c r="FCH45" s="178"/>
      <c r="FCI45" s="178"/>
      <c r="FCJ45" s="178"/>
      <c r="FCK45" s="178"/>
      <c r="FCL45" s="178"/>
      <c r="FCM45" s="178"/>
      <c r="FCN45" s="178"/>
      <c r="FCO45" s="178"/>
      <c r="FCP45" s="178"/>
      <c r="FCQ45" s="178"/>
      <c r="FCR45" s="178"/>
      <c r="FCS45" s="178"/>
      <c r="FCT45" s="178"/>
      <c r="FCU45" s="178"/>
      <c r="FCV45" s="178"/>
      <c r="FCW45" s="178"/>
      <c r="FCX45" s="178"/>
      <c r="FCY45" s="178"/>
      <c r="FCZ45" s="178"/>
      <c r="FDA45" s="178"/>
      <c r="FDB45" s="178"/>
      <c r="FDC45" s="178"/>
      <c r="FDD45" s="178"/>
      <c r="FDE45" s="178"/>
      <c r="FDF45" s="178"/>
      <c r="FDG45" s="178"/>
      <c r="FDH45" s="178"/>
      <c r="FDI45" s="178"/>
      <c r="FDJ45" s="178"/>
      <c r="FDK45" s="178"/>
      <c r="FDL45" s="178"/>
      <c r="FDM45" s="178"/>
      <c r="FDN45" s="178"/>
      <c r="FDO45" s="178"/>
      <c r="FDP45" s="178"/>
      <c r="FDQ45" s="178"/>
      <c r="FDR45" s="178"/>
      <c r="FDS45" s="178"/>
      <c r="FDT45" s="178"/>
      <c r="FDU45" s="178"/>
      <c r="FDV45" s="178"/>
      <c r="FDW45" s="178"/>
      <c r="FDX45" s="178"/>
      <c r="FDY45" s="178"/>
      <c r="FDZ45" s="178"/>
      <c r="FEA45" s="178"/>
      <c r="FEB45" s="178"/>
      <c r="FEC45" s="178"/>
      <c r="FED45" s="178"/>
      <c r="FEE45" s="178"/>
      <c r="FEF45" s="178"/>
      <c r="FEG45" s="178"/>
      <c r="FEH45" s="178"/>
      <c r="FEI45" s="178"/>
      <c r="FEJ45" s="178"/>
      <c r="FEK45" s="178"/>
      <c r="FEL45" s="178"/>
      <c r="FEM45" s="178"/>
      <c r="FEN45" s="178"/>
      <c r="FEO45" s="178"/>
      <c r="FEP45" s="178"/>
      <c r="FEQ45" s="178"/>
      <c r="FER45" s="178"/>
      <c r="FES45" s="178"/>
      <c r="FET45" s="178"/>
      <c r="FEU45" s="178"/>
      <c r="FEV45" s="178"/>
      <c r="FEW45" s="178"/>
      <c r="FEX45" s="178"/>
      <c r="FEY45" s="178"/>
      <c r="FEZ45" s="178"/>
      <c r="FFA45" s="178"/>
      <c r="FFB45" s="178"/>
      <c r="FFC45" s="178"/>
      <c r="FFD45" s="178"/>
      <c r="FFE45" s="178"/>
      <c r="FFF45" s="178"/>
      <c r="FFG45" s="178"/>
      <c r="FFH45" s="178"/>
      <c r="FFI45" s="178"/>
      <c r="FFJ45" s="178"/>
      <c r="FFK45" s="178"/>
      <c r="FFL45" s="178"/>
      <c r="FFM45" s="178"/>
      <c r="FFN45" s="178"/>
      <c r="FFO45" s="178"/>
      <c r="FFP45" s="178"/>
      <c r="FFQ45" s="178"/>
      <c r="FFR45" s="178"/>
      <c r="FFS45" s="178"/>
      <c r="FFT45" s="178"/>
      <c r="FFU45" s="178"/>
      <c r="FFV45" s="178"/>
      <c r="FFW45" s="178"/>
      <c r="FFX45" s="178"/>
      <c r="FFY45" s="178"/>
      <c r="FFZ45" s="178"/>
      <c r="FGA45" s="178"/>
      <c r="FGB45" s="178"/>
      <c r="FGC45" s="178"/>
      <c r="FGD45" s="178"/>
      <c r="FGE45" s="178"/>
      <c r="FGF45" s="178"/>
      <c r="FGG45" s="178"/>
      <c r="FGH45" s="178"/>
      <c r="FGI45" s="178"/>
      <c r="FGJ45" s="178"/>
      <c r="FGK45" s="178"/>
      <c r="FGL45" s="178"/>
      <c r="FGM45" s="178"/>
      <c r="FGN45" s="178"/>
      <c r="FGO45" s="178"/>
      <c r="FGP45" s="178"/>
      <c r="FGQ45" s="178"/>
      <c r="FGR45" s="178"/>
      <c r="FGS45" s="178"/>
      <c r="FGT45" s="178"/>
      <c r="FGU45" s="178"/>
      <c r="FGV45" s="178"/>
      <c r="FGW45" s="178"/>
      <c r="FGX45" s="178"/>
      <c r="FGY45" s="178"/>
      <c r="FGZ45" s="178"/>
      <c r="FHA45" s="178"/>
      <c r="FHB45" s="178"/>
      <c r="FHC45" s="178"/>
      <c r="FHD45" s="178"/>
      <c r="FHE45" s="178"/>
      <c r="FHF45" s="178"/>
      <c r="FHG45" s="178"/>
      <c r="FHH45" s="178"/>
      <c r="FHI45" s="178"/>
      <c r="FHJ45" s="178"/>
      <c r="FHK45" s="178"/>
      <c r="FHL45" s="178"/>
      <c r="FHM45" s="178"/>
      <c r="FHN45" s="178"/>
      <c r="FHO45" s="178"/>
      <c r="FHP45" s="178"/>
      <c r="FHQ45" s="178"/>
      <c r="FHR45" s="178"/>
      <c r="FHS45" s="178"/>
      <c r="FHT45" s="178"/>
      <c r="FHU45" s="178"/>
      <c r="FHV45" s="178"/>
      <c r="FHW45" s="178"/>
      <c r="FHX45" s="178"/>
      <c r="FHY45" s="178"/>
      <c r="FHZ45" s="178"/>
      <c r="FIA45" s="178"/>
      <c r="FIB45" s="178"/>
      <c r="FIC45" s="178"/>
      <c r="FID45" s="178"/>
      <c r="FIE45" s="178"/>
      <c r="FIF45" s="178"/>
      <c r="FIG45" s="178"/>
      <c r="FIH45" s="178"/>
      <c r="FII45" s="178"/>
      <c r="FIJ45" s="178"/>
      <c r="FIK45" s="178"/>
      <c r="FIL45" s="178"/>
      <c r="FIM45" s="178"/>
      <c r="FIN45" s="178"/>
      <c r="FIO45" s="178"/>
      <c r="FIP45" s="178"/>
      <c r="FIQ45" s="178"/>
      <c r="FIR45" s="178"/>
      <c r="FIS45" s="178"/>
      <c r="FIT45" s="178"/>
      <c r="FIU45" s="178"/>
      <c r="FIV45" s="178"/>
      <c r="FIW45" s="178"/>
      <c r="FIX45" s="178"/>
      <c r="FIY45" s="178"/>
      <c r="FIZ45" s="178"/>
      <c r="FJA45" s="178"/>
      <c r="FJB45" s="178"/>
      <c r="FJC45" s="178"/>
      <c r="FJD45" s="178"/>
      <c r="FJE45" s="178"/>
      <c r="FJF45" s="178"/>
      <c r="FJG45" s="178"/>
      <c r="FJH45" s="178"/>
      <c r="FJI45" s="178"/>
      <c r="FJJ45" s="178"/>
      <c r="FJK45" s="178"/>
      <c r="FJL45" s="178"/>
      <c r="FJM45" s="178"/>
      <c r="FJN45" s="178"/>
      <c r="FJO45" s="178"/>
      <c r="FJP45" s="178"/>
      <c r="FJQ45" s="178"/>
      <c r="FJR45" s="178"/>
      <c r="FJS45" s="178"/>
      <c r="FJT45" s="178"/>
      <c r="FJU45" s="178"/>
      <c r="FJV45" s="178"/>
      <c r="FJW45" s="178"/>
      <c r="FJX45" s="178"/>
      <c r="FJY45" s="178"/>
      <c r="FJZ45" s="178"/>
      <c r="FKA45" s="178"/>
      <c r="FKB45" s="178"/>
      <c r="FKC45" s="178"/>
      <c r="FKD45" s="178"/>
      <c r="FKE45" s="178"/>
      <c r="FKF45" s="178"/>
      <c r="FKG45" s="178"/>
      <c r="FKH45" s="178"/>
      <c r="FKI45" s="178"/>
      <c r="FKJ45" s="178"/>
      <c r="FKK45" s="178"/>
      <c r="FKL45" s="178"/>
      <c r="FKM45" s="178"/>
      <c r="FKN45" s="178"/>
      <c r="FKO45" s="178"/>
      <c r="FKP45" s="178"/>
      <c r="FKQ45" s="178"/>
      <c r="FKR45" s="178"/>
      <c r="FKS45" s="178"/>
      <c r="FKT45" s="178"/>
      <c r="FKU45" s="178"/>
      <c r="FKV45" s="178"/>
      <c r="FKW45" s="178"/>
      <c r="FKX45" s="178"/>
      <c r="FKY45" s="178"/>
      <c r="FKZ45" s="178"/>
      <c r="FLA45" s="178"/>
      <c r="FLB45" s="178"/>
      <c r="FLC45" s="178"/>
      <c r="FLD45" s="178"/>
      <c r="FLE45" s="178"/>
      <c r="FLF45" s="178"/>
      <c r="FLG45" s="178"/>
      <c r="FLH45" s="178"/>
      <c r="FLI45" s="178"/>
      <c r="FLJ45" s="178"/>
      <c r="FLK45" s="178"/>
      <c r="FLL45" s="178"/>
      <c r="FLM45" s="178"/>
      <c r="FLN45" s="178"/>
      <c r="FLO45" s="178"/>
      <c r="FLP45" s="178"/>
      <c r="FLQ45" s="178"/>
      <c r="FLR45" s="178"/>
      <c r="FLS45" s="178"/>
      <c r="FLT45" s="178"/>
      <c r="FLU45" s="178"/>
      <c r="FLV45" s="178"/>
      <c r="FLW45" s="178"/>
      <c r="FLX45" s="178"/>
      <c r="FLY45" s="178"/>
      <c r="FLZ45" s="178"/>
      <c r="FMA45" s="178"/>
      <c r="FMB45" s="178"/>
      <c r="FMC45" s="178"/>
      <c r="FMD45" s="178"/>
      <c r="FME45" s="178"/>
      <c r="FMF45" s="178"/>
      <c r="FMG45" s="178"/>
      <c r="FMH45" s="178"/>
      <c r="FMI45" s="178"/>
      <c r="FMJ45" s="178"/>
      <c r="FMK45" s="178"/>
      <c r="FML45" s="178"/>
      <c r="FMM45" s="178"/>
      <c r="FMN45" s="178"/>
      <c r="FMO45" s="178"/>
      <c r="FMP45" s="178"/>
      <c r="FMQ45" s="178"/>
      <c r="FMR45" s="178"/>
      <c r="FMS45" s="178"/>
      <c r="FMT45" s="178"/>
      <c r="FMU45" s="178"/>
      <c r="FMV45" s="178"/>
      <c r="FMW45" s="178"/>
      <c r="FMX45" s="178"/>
      <c r="FMY45" s="178"/>
      <c r="FMZ45" s="178"/>
      <c r="FNA45" s="178"/>
      <c r="FNB45" s="178"/>
      <c r="FNC45" s="178"/>
      <c r="FND45" s="178"/>
      <c r="FNE45" s="178"/>
      <c r="FNF45" s="178"/>
      <c r="FNG45" s="178"/>
      <c r="FNH45" s="178"/>
      <c r="FNI45" s="178"/>
      <c r="FNJ45" s="178"/>
      <c r="FNK45" s="178"/>
      <c r="FNL45" s="178"/>
      <c r="FNM45" s="178"/>
      <c r="FNN45" s="178"/>
      <c r="FNO45" s="178"/>
      <c r="FNP45" s="178"/>
      <c r="FNQ45" s="178"/>
      <c r="FNR45" s="178"/>
      <c r="FNS45" s="178"/>
      <c r="FNT45" s="178"/>
      <c r="FNU45" s="178"/>
      <c r="FNV45" s="178"/>
      <c r="FNW45" s="178"/>
      <c r="FNX45" s="178"/>
      <c r="FNY45" s="178"/>
      <c r="FNZ45" s="178"/>
      <c r="FOA45" s="178"/>
      <c r="FOB45" s="178"/>
      <c r="FOC45" s="178"/>
      <c r="FOD45" s="178"/>
      <c r="FOE45" s="178"/>
      <c r="FOF45" s="178"/>
      <c r="FOG45" s="178"/>
      <c r="FOH45" s="178"/>
      <c r="FOI45" s="178"/>
      <c r="FOJ45" s="178"/>
      <c r="FOK45" s="178"/>
      <c r="FOL45" s="178"/>
      <c r="FOM45" s="178"/>
      <c r="FON45" s="178"/>
      <c r="FOO45" s="178"/>
      <c r="FOP45" s="178"/>
      <c r="FOQ45" s="178"/>
      <c r="FOR45" s="178"/>
      <c r="FOS45" s="178"/>
      <c r="FOT45" s="178"/>
      <c r="FOU45" s="178"/>
      <c r="FOV45" s="178"/>
      <c r="FOW45" s="178"/>
      <c r="FOX45" s="178"/>
      <c r="FOY45" s="178"/>
      <c r="FOZ45" s="178"/>
      <c r="FPA45" s="178"/>
      <c r="FPB45" s="178"/>
      <c r="FPC45" s="178"/>
      <c r="FPD45" s="178"/>
      <c r="FPE45" s="178"/>
      <c r="FPF45" s="178"/>
      <c r="FPG45" s="178"/>
      <c r="FPH45" s="178"/>
      <c r="FPI45" s="178"/>
      <c r="FPJ45" s="178"/>
      <c r="FPK45" s="178"/>
      <c r="FPL45" s="178"/>
      <c r="FPM45" s="178"/>
      <c r="FPN45" s="178"/>
      <c r="FPO45" s="178"/>
      <c r="FPP45" s="178"/>
      <c r="FPQ45" s="178"/>
      <c r="FPR45" s="178"/>
      <c r="FPS45" s="178"/>
      <c r="FPT45" s="178"/>
      <c r="FPU45" s="178"/>
      <c r="FPV45" s="178"/>
      <c r="FPW45" s="178"/>
      <c r="FPX45" s="178"/>
      <c r="FPY45" s="178"/>
      <c r="FPZ45" s="178"/>
      <c r="FQA45" s="178"/>
      <c r="FQB45" s="178"/>
      <c r="FQC45" s="178"/>
      <c r="FQD45" s="178"/>
      <c r="FQE45" s="178"/>
      <c r="FQF45" s="178"/>
      <c r="FQG45" s="178"/>
      <c r="FQH45" s="178"/>
      <c r="FQI45" s="178"/>
      <c r="FQJ45" s="178"/>
      <c r="FQK45" s="178"/>
      <c r="FQL45" s="178"/>
      <c r="FQM45" s="178"/>
      <c r="FQN45" s="178"/>
      <c r="FQO45" s="178"/>
      <c r="FQP45" s="178"/>
      <c r="FQQ45" s="178"/>
      <c r="FQR45" s="178"/>
      <c r="FQS45" s="178"/>
      <c r="FQT45" s="178"/>
      <c r="FQU45" s="178"/>
      <c r="FQV45" s="178"/>
      <c r="FQW45" s="178"/>
      <c r="FQX45" s="178"/>
      <c r="FQY45" s="178"/>
      <c r="FQZ45" s="178"/>
      <c r="FRA45" s="178"/>
      <c r="FRB45" s="178"/>
      <c r="FRC45" s="178"/>
      <c r="FRD45" s="178"/>
      <c r="FRE45" s="178"/>
      <c r="FRF45" s="178"/>
      <c r="FRG45" s="178"/>
      <c r="FRH45" s="178"/>
      <c r="FRI45" s="178"/>
      <c r="FRJ45" s="178"/>
      <c r="FRK45" s="178"/>
      <c r="FRL45" s="178"/>
      <c r="FRM45" s="178"/>
      <c r="FRN45" s="178"/>
      <c r="FRO45" s="178"/>
      <c r="FRP45" s="178"/>
      <c r="FRQ45" s="178"/>
      <c r="FRR45" s="178"/>
      <c r="FRS45" s="178"/>
      <c r="FRT45" s="178"/>
      <c r="FRU45" s="178"/>
      <c r="FRV45" s="178"/>
      <c r="FRW45" s="178"/>
      <c r="FRX45" s="178"/>
      <c r="FRY45" s="178"/>
      <c r="FRZ45" s="178"/>
      <c r="FSA45" s="178"/>
      <c r="FSB45" s="178"/>
      <c r="FSC45" s="178"/>
      <c r="FSD45" s="178"/>
      <c r="FSE45" s="178"/>
      <c r="FSF45" s="178"/>
      <c r="FSG45" s="178"/>
      <c r="FSH45" s="178"/>
      <c r="FSI45" s="178"/>
      <c r="FSJ45" s="178"/>
      <c r="FSK45" s="178"/>
      <c r="FSL45" s="178"/>
      <c r="FSM45" s="178"/>
      <c r="FSN45" s="178"/>
      <c r="FSO45" s="178"/>
      <c r="FSP45" s="178"/>
      <c r="FSQ45" s="178"/>
      <c r="FSR45" s="178"/>
      <c r="FSS45" s="178"/>
      <c r="FST45" s="178"/>
      <c r="FSU45" s="178"/>
      <c r="FSV45" s="178"/>
      <c r="FSW45" s="178"/>
      <c r="FSX45" s="178"/>
      <c r="FSY45" s="178"/>
      <c r="FSZ45" s="178"/>
      <c r="FTA45" s="178"/>
      <c r="FTB45" s="178"/>
      <c r="FTC45" s="178"/>
      <c r="FTD45" s="178"/>
      <c r="FTE45" s="178"/>
      <c r="FTF45" s="178"/>
      <c r="FTG45" s="178"/>
      <c r="FTH45" s="178"/>
      <c r="FTI45" s="178"/>
      <c r="FTJ45" s="178"/>
      <c r="FTK45" s="178"/>
      <c r="FTL45" s="178"/>
      <c r="FTM45" s="178"/>
      <c r="FTN45" s="178"/>
      <c r="FTO45" s="178"/>
      <c r="FTP45" s="178"/>
      <c r="FTQ45" s="178"/>
      <c r="FTR45" s="178"/>
      <c r="FTS45" s="178"/>
      <c r="FTT45" s="178"/>
      <c r="FTU45" s="178"/>
      <c r="FTV45" s="178"/>
      <c r="FTW45" s="178"/>
      <c r="FTX45" s="178"/>
      <c r="FTY45" s="178"/>
      <c r="FTZ45" s="178"/>
      <c r="FUA45" s="178"/>
      <c r="FUB45" s="178"/>
      <c r="FUC45" s="178"/>
      <c r="FUD45" s="178"/>
      <c r="FUE45" s="178"/>
      <c r="FUF45" s="178"/>
      <c r="FUG45" s="178"/>
      <c r="FUH45" s="178"/>
      <c r="FUI45" s="178"/>
      <c r="FUJ45" s="178"/>
      <c r="FUK45" s="178"/>
      <c r="FUL45" s="178"/>
      <c r="FUM45" s="178"/>
      <c r="FUN45" s="178"/>
      <c r="FUO45" s="178"/>
      <c r="FUP45" s="178"/>
      <c r="FUQ45" s="178"/>
      <c r="FUR45" s="178"/>
      <c r="FUS45" s="178"/>
      <c r="FUT45" s="178"/>
      <c r="FUU45" s="178"/>
      <c r="FUV45" s="178"/>
      <c r="FUW45" s="178"/>
      <c r="FUX45" s="178"/>
      <c r="FUY45" s="178"/>
      <c r="FUZ45" s="178"/>
      <c r="FVA45" s="178"/>
      <c r="FVB45" s="178"/>
      <c r="FVC45" s="178"/>
      <c r="FVD45" s="178"/>
      <c r="FVE45" s="178"/>
      <c r="FVF45" s="178"/>
      <c r="FVG45" s="178"/>
      <c r="FVH45" s="178"/>
      <c r="FVI45" s="178"/>
      <c r="FVJ45" s="178"/>
      <c r="FVK45" s="178"/>
      <c r="FVL45" s="178"/>
      <c r="FVM45" s="178"/>
      <c r="FVN45" s="178"/>
      <c r="FVO45" s="178"/>
      <c r="FVP45" s="178"/>
      <c r="FVQ45" s="178"/>
      <c r="FVR45" s="178"/>
      <c r="FVS45" s="178"/>
      <c r="FVT45" s="178"/>
      <c r="FVU45" s="178"/>
      <c r="FVV45" s="178"/>
      <c r="FVW45" s="178"/>
      <c r="FVX45" s="178"/>
      <c r="FVY45" s="178"/>
      <c r="FVZ45" s="178"/>
      <c r="FWA45" s="178"/>
      <c r="FWB45" s="178"/>
      <c r="FWC45" s="178"/>
      <c r="FWD45" s="178"/>
      <c r="FWE45" s="178"/>
      <c r="FWF45" s="178"/>
      <c r="FWG45" s="178"/>
      <c r="FWH45" s="178"/>
      <c r="FWI45" s="178"/>
      <c r="FWJ45" s="178"/>
      <c r="FWK45" s="178"/>
      <c r="FWL45" s="178"/>
      <c r="FWM45" s="178"/>
      <c r="FWN45" s="178"/>
      <c r="FWO45" s="178"/>
      <c r="FWP45" s="178"/>
      <c r="FWQ45" s="178"/>
      <c r="FWR45" s="178"/>
      <c r="FWS45" s="178"/>
      <c r="FWT45" s="178"/>
      <c r="FWU45" s="178"/>
      <c r="FWV45" s="178"/>
      <c r="FWW45" s="178"/>
      <c r="FWX45" s="178"/>
      <c r="FWY45" s="178"/>
      <c r="FWZ45" s="178"/>
      <c r="FXA45" s="178"/>
      <c r="FXB45" s="178"/>
      <c r="FXC45" s="178"/>
      <c r="FXD45" s="178"/>
      <c r="FXE45" s="178"/>
      <c r="FXF45" s="178"/>
      <c r="FXG45" s="178"/>
      <c r="FXH45" s="178"/>
      <c r="FXI45" s="178"/>
      <c r="FXJ45" s="178"/>
      <c r="FXK45" s="178"/>
      <c r="FXL45" s="178"/>
      <c r="FXM45" s="178"/>
      <c r="FXN45" s="178"/>
      <c r="FXO45" s="178"/>
      <c r="FXP45" s="178"/>
      <c r="FXQ45" s="178"/>
      <c r="FXR45" s="178"/>
      <c r="FXS45" s="178"/>
      <c r="FXT45" s="178"/>
      <c r="FXU45" s="178"/>
      <c r="FXV45" s="178"/>
      <c r="FXW45" s="178"/>
      <c r="FXX45" s="178"/>
      <c r="FXY45" s="178"/>
      <c r="FXZ45" s="178"/>
      <c r="FYA45" s="178"/>
      <c r="FYB45" s="178"/>
      <c r="FYC45" s="178"/>
      <c r="FYD45" s="178"/>
      <c r="FYE45" s="178"/>
      <c r="FYF45" s="178"/>
      <c r="FYG45" s="178"/>
      <c r="FYH45" s="178"/>
      <c r="FYI45" s="178"/>
      <c r="FYJ45" s="178"/>
      <c r="FYK45" s="178"/>
      <c r="FYL45" s="178"/>
      <c r="FYM45" s="178"/>
      <c r="FYN45" s="178"/>
      <c r="FYO45" s="178"/>
      <c r="FYP45" s="178"/>
      <c r="FYQ45" s="178"/>
      <c r="FYR45" s="178"/>
      <c r="FYS45" s="178"/>
      <c r="FYT45" s="178"/>
      <c r="FYU45" s="178"/>
      <c r="FYV45" s="178"/>
      <c r="FYW45" s="178"/>
      <c r="FYX45" s="178"/>
      <c r="FYY45" s="178"/>
      <c r="FYZ45" s="178"/>
      <c r="FZA45" s="178"/>
      <c r="FZB45" s="178"/>
      <c r="FZC45" s="178"/>
      <c r="FZD45" s="178"/>
      <c r="FZE45" s="178"/>
      <c r="FZF45" s="178"/>
      <c r="FZG45" s="178"/>
      <c r="FZH45" s="178"/>
      <c r="FZI45" s="178"/>
      <c r="FZJ45" s="178"/>
      <c r="FZK45" s="178"/>
      <c r="FZL45" s="178"/>
      <c r="FZM45" s="178"/>
      <c r="FZN45" s="178"/>
      <c r="FZO45" s="178"/>
      <c r="FZP45" s="178"/>
      <c r="FZQ45" s="178"/>
      <c r="FZR45" s="178"/>
      <c r="FZS45" s="178"/>
      <c r="FZT45" s="178"/>
      <c r="FZU45" s="178"/>
      <c r="FZV45" s="178"/>
      <c r="FZW45" s="178"/>
      <c r="FZX45" s="178"/>
      <c r="FZY45" s="178"/>
      <c r="FZZ45" s="178"/>
      <c r="GAA45" s="178"/>
      <c r="GAB45" s="178"/>
      <c r="GAC45" s="178"/>
      <c r="GAD45" s="178"/>
      <c r="GAE45" s="178"/>
      <c r="GAF45" s="178"/>
      <c r="GAG45" s="178"/>
      <c r="GAH45" s="178"/>
      <c r="GAI45" s="178"/>
      <c r="GAJ45" s="178"/>
      <c r="GAK45" s="178"/>
      <c r="GAL45" s="178"/>
      <c r="GAM45" s="178"/>
      <c r="GAN45" s="178"/>
      <c r="GAO45" s="178"/>
      <c r="GAP45" s="178"/>
      <c r="GAQ45" s="178"/>
      <c r="GAR45" s="178"/>
      <c r="GAS45" s="178"/>
      <c r="GAT45" s="178"/>
      <c r="GAU45" s="178"/>
      <c r="GAV45" s="178"/>
      <c r="GAW45" s="178"/>
      <c r="GAX45" s="178"/>
      <c r="GAY45" s="178"/>
      <c r="GAZ45" s="178"/>
      <c r="GBA45" s="178"/>
      <c r="GBB45" s="178"/>
      <c r="GBC45" s="178"/>
      <c r="GBD45" s="178"/>
      <c r="GBE45" s="178"/>
      <c r="GBF45" s="178"/>
      <c r="GBG45" s="178"/>
      <c r="GBH45" s="178"/>
      <c r="GBI45" s="178"/>
      <c r="GBJ45" s="178"/>
      <c r="GBK45" s="178"/>
      <c r="GBL45" s="178"/>
      <c r="GBM45" s="178"/>
      <c r="GBN45" s="178"/>
      <c r="GBO45" s="178"/>
      <c r="GBP45" s="178"/>
      <c r="GBQ45" s="178"/>
      <c r="GBR45" s="178"/>
      <c r="GBS45" s="178"/>
      <c r="GBT45" s="178"/>
      <c r="GBU45" s="178"/>
      <c r="GBV45" s="178"/>
      <c r="GBW45" s="178"/>
      <c r="GBX45" s="178"/>
      <c r="GBY45" s="178"/>
      <c r="GBZ45" s="178"/>
      <c r="GCA45" s="178"/>
      <c r="GCB45" s="178"/>
      <c r="GCC45" s="178"/>
      <c r="GCD45" s="178"/>
      <c r="GCE45" s="178"/>
      <c r="GCF45" s="178"/>
      <c r="GCG45" s="178"/>
      <c r="GCH45" s="178"/>
      <c r="GCI45" s="178"/>
      <c r="GCJ45" s="178"/>
      <c r="GCK45" s="178"/>
      <c r="GCL45" s="178"/>
      <c r="GCM45" s="178"/>
      <c r="GCN45" s="178"/>
      <c r="GCO45" s="178"/>
      <c r="GCP45" s="178"/>
      <c r="GCQ45" s="178"/>
      <c r="GCR45" s="178"/>
      <c r="GCS45" s="178"/>
      <c r="GCT45" s="178"/>
      <c r="GCU45" s="178"/>
      <c r="GCV45" s="178"/>
      <c r="GCW45" s="178"/>
      <c r="GCX45" s="178"/>
      <c r="GCY45" s="178"/>
      <c r="GCZ45" s="178"/>
      <c r="GDA45" s="178"/>
      <c r="GDB45" s="178"/>
      <c r="GDC45" s="178"/>
      <c r="GDD45" s="178"/>
      <c r="GDE45" s="178"/>
      <c r="GDF45" s="178"/>
      <c r="GDG45" s="178"/>
      <c r="GDH45" s="178"/>
      <c r="GDI45" s="178"/>
      <c r="GDJ45" s="178"/>
      <c r="GDK45" s="178"/>
      <c r="GDL45" s="178"/>
      <c r="GDM45" s="178"/>
      <c r="GDN45" s="178"/>
      <c r="GDO45" s="178"/>
      <c r="GDP45" s="178"/>
      <c r="GDQ45" s="178"/>
      <c r="GDR45" s="178"/>
      <c r="GDS45" s="178"/>
      <c r="GDT45" s="178"/>
      <c r="GDU45" s="178"/>
      <c r="GDV45" s="178"/>
      <c r="GDW45" s="178"/>
      <c r="GDX45" s="178"/>
      <c r="GDY45" s="178"/>
      <c r="GDZ45" s="178"/>
      <c r="GEA45" s="178"/>
      <c r="GEB45" s="178"/>
      <c r="GEC45" s="178"/>
      <c r="GED45" s="178"/>
      <c r="GEE45" s="178"/>
      <c r="GEF45" s="178"/>
      <c r="GEG45" s="178"/>
      <c r="GEH45" s="178"/>
      <c r="GEI45" s="178"/>
      <c r="GEJ45" s="178"/>
      <c r="GEK45" s="178"/>
      <c r="GEL45" s="178"/>
      <c r="GEM45" s="178"/>
      <c r="GEN45" s="178"/>
      <c r="GEO45" s="178"/>
      <c r="GEP45" s="178"/>
      <c r="GEQ45" s="178"/>
      <c r="GER45" s="178"/>
      <c r="GES45" s="178"/>
      <c r="GET45" s="178"/>
      <c r="GEU45" s="178"/>
      <c r="GEV45" s="178"/>
      <c r="GEW45" s="178"/>
      <c r="GEX45" s="178"/>
      <c r="GEY45" s="178"/>
      <c r="GEZ45" s="178"/>
      <c r="GFA45" s="178"/>
      <c r="GFB45" s="178"/>
      <c r="GFC45" s="178"/>
      <c r="GFD45" s="178"/>
      <c r="GFE45" s="178"/>
      <c r="GFF45" s="178"/>
      <c r="GFG45" s="178"/>
      <c r="GFH45" s="178"/>
      <c r="GFI45" s="178"/>
      <c r="GFJ45" s="178"/>
      <c r="GFK45" s="178"/>
      <c r="GFL45" s="178"/>
      <c r="GFM45" s="178"/>
      <c r="GFN45" s="178"/>
      <c r="GFO45" s="178"/>
      <c r="GFP45" s="178"/>
      <c r="GFQ45" s="178"/>
      <c r="GFR45" s="178"/>
      <c r="GFS45" s="178"/>
      <c r="GFT45" s="178"/>
      <c r="GFU45" s="178"/>
      <c r="GFV45" s="178"/>
      <c r="GFW45" s="178"/>
      <c r="GFX45" s="178"/>
      <c r="GFY45" s="178"/>
      <c r="GFZ45" s="178"/>
      <c r="GGA45" s="178"/>
      <c r="GGB45" s="178"/>
      <c r="GGC45" s="178"/>
      <c r="GGD45" s="178"/>
      <c r="GGE45" s="178"/>
      <c r="GGF45" s="178"/>
      <c r="GGG45" s="178"/>
      <c r="GGH45" s="178"/>
      <c r="GGI45" s="178"/>
      <c r="GGJ45" s="178"/>
      <c r="GGK45" s="178"/>
      <c r="GGL45" s="178"/>
      <c r="GGM45" s="178"/>
      <c r="GGN45" s="178"/>
      <c r="GGO45" s="178"/>
      <c r="GGP45" s="178"/>
      <c r="GGQ45" s="178"/>
      <c r="GGR45" s="178"/>
      <c r="GGS45" s="178"/>
      <c r="GGT45" s="178"/>
      <c r="GGU45" s="178"/>
      <c r="GGV45" s="178"/>
      <c r="GGW45" s="178"/>
      <c r="GGX45" s="178"/>
      <c r="GGY45" s="178"/>
      <c r="GGZ45" s="178"/>
      <c r="GHA45" s="178"/>
      <c r="GHB45" s="178"/>
      <c r="GHC45" s="178"/>
      <c r="GHD45" s="178"/>
      <c r="GHE45" s="178"/>
      <c r="GHF45" s="178"/>
      <c r="GHG45" s="178"/>
      <c r="GHH45" s="178"/>
      <c r="GHI45" s="178"/>
      <c r="GHJ45" s="178"/>
      <c r="GHK45" s="178"/>
      <c r="GHL45" s="178"/>
      <c r="GHM45" s="178"/>
      <c r="GHN45" s="178"/>
      <c r="GHO45" s="178"/>
      <c r="GHP45" s="178"/>
      <c r="GHQ45" s="178"/>
      <c r="GHR45" s="178"/>
      <c r="GHS45" s="178"/>
      <c r="GHT45" s="178"/>
      <c r="GHU45" s="178"/>
      <c r="GHV45" s="178"/>
      <c r="GHW45" s="178"/>
      <c r="GHX45" s="178"/>
      <c r="GHY45" s="178"/>
      <c r="GHZ45" s="178"/>
      <c r="GIA45" s="178"/>
      <c r="GIB45" s="178"/>
      <c r="GIC45" s="178"/>
      <c r="GID45" s="178"/>
      <c r="GIE45" s="178"/>
      <c r="GIF45" s="178"/>
      <c r="GIG45" s="178"/>
      <c r="GIH45" s="178"/>
      <c r="GII45" s="178"/>
      <c r="GIJ45" s="178"/>
      <c r="GIK45" s="178"/>
      <c r="GIL45" s="178"/>
      <c r="GIM45" s="178"/>
      <c r="GIN45" s="178"/>
      <c r="GIO45" s="178"/>
      <c r="GIP45" s="178"/>
      <c r="GIQ45" s="178"/>
      <c r="GIR45" s="178"/>
      <c r="GIS45" s="178"/>
      <c r="GIT45" s="178"/>
      <c r="GIU45" s="178"/>
      <c r="GIV45" s="178"/>
      <c r="GIW45" s="178"/>
      <c r="GIX45" s="178"/>
      <c r="GIY45" s="178"/>
      <c r="GIZ45" s="178"/>
      <c r="GJA45" s="178"/>
      <c r="GJB45" s="178"/>
      <c r="GJC45" s="178"/>
      <c r="GJD45" s="178"/>
      <c r="GJE45" s="178"/>
      <c r="GJF45" s="178"/>
      <c r="GJG45" s="178"/>
      <c r="GJH45" s="178"/>
      <c r="GJI45" s="178"/>
      <c r="GJJ45" s="178"/>
      <c r="GJK45" s="178"/>
      <c r="GJL45" s="178"/>
      <c r="GJM45" s="178"/>
      <c r="GJN45" s="178"/>
      <c r="GJO45" s="178"/>
      <c r="GJP45" s="178"/>
      <c r="GJQ45" s="178"/>
      <c r="GJR45" s="178"/>
      <c r="GJS45" s="178"/>
      <c r="GJT45" s="178"/>
      <c r="GJU45" s="178"/>
      <c r="GJV45" s="178"/>
      <c r="GJW45" s="178"/>
      <c r="GJX45" s="178"/>
      <c r="GJY45" s="178"/>
      <c r="GJZ45" s="178"/>
      <c r="GKA45" s="178"/>
      <c r="GKB45" s="178"/>
      <c r="GKC45" s="178"/>
      <c r="GKD45" s="178"/>
      <c r="GKE45" s="178"/>
      <c r="GKF45" s="178"/>
      <c r="GKG45" s="178"/>
      <c r="GKH45" s="178"/>
      <c r="GKI45" s="178"/>
      <c r="GKJ45" s="178"/>
      <c r="GKK45" s="178"/>
      <c r="GKL45" s="178"/>
      <c r="GKM45" s="178"/>
      <c r="GKN45" s="178"/>
      <c r="GKO45" s="178"/>
      <c r="GKP45" s="178"/>
      <c r="GKQ45" s="178"/>
      <c r="GKR45" s="178"/>
      <c r="GKS45" s="178"/>
      <c r="GKT45" s="178"/>
      <c r="GKU45" s="178"/>
      <c r="GKV45" s="178"/>
      <c r="GKW45" s="178"/>
      <c r="GKX45" s="178"/>
      <c r="GKY45" s="178"/>
      <c r="GKZ45" s="178"/>
      <c r="GLA45" s="178"/>
      <c r="GLB45" s="178"/>
      <c r="GLC45" s="178"/>
      <c r="GLD45" s="178"/>
      <c r="GLE45" s="178"/>
      <c r="GLF45" s="178"/>
      <c r="GLG45" s="178"/>
      <c r="GLH45" s="178"/>
      <c r="GLI45" s="178"/>
      <c r="GLJ45" s="178"/>
      <c r="GLK45" s="178"/>
      <c r="GLL45" s="178"/>
      <c r="GLM45" s="178"/>
      <c r="GLN45" s="178"/>
      <c r="GLO45" s="178"/>
      <c r="GLP45" s="178"/>
      <c r="GLQ45" s="178"/>
      <c r="GLR45" s="178"/>
      <c r="GLS45" s="178"/>
      <c r="GLT45" s="178"/>
      <c r="GLU45" s="178"/>
      <c r="GLV45" s="178"/>
      <c r="GLW45" s="178"/>
      <c r="GLX45" s="178"/>
      <c r="GLY45" s="178"/>
      <c r="GLZ45" s="178"/>
      <c r="GMA45" s="178"/>
      <c r="GMB45" s="178"/>
      <c r="GMC45" s="178"/>
      <c r="GMD45" s="178"/>
      <c r="GME45" s="178"/>
      <c r="GMF45" s="178"/>
      <c r="GMG45" s="178"/>
      <c r="GMH45" s="178"/>
      <c r="GMI45" s="178"/>
      <c r="GMJ45" s="178"/>
      <c r="GMK45" s="178"/>
      <c r="GML45" s="178"/>
      <c r="GMM45" s="178"/>
      <c r="GMN45" s="178"/>
      <c r="GMO45" s="178"/>
      <c r="GMP45" s="178"/>
      <c r="GMQ45" s="178"/>
      <c r="GMR45" s="178"/>
      <c r="GMS45" s="178"/>
      <c r="GMT45" s="178"/>
      <c r="GMU45" s="178"/>
      <c r="GMV45" s="178"/>
      <c r="GMW45" s="178"/>
      <c r="GMX45" s="178"/>
      <c r="GMY45" s="178"/>
      <c r="GMZ45" s="178"/>
      <c r="GNA45" s="178"/>
      <c r="GNB45" s="178"/>
      <c r="GNC45" s="178"/>
      <c r="GND45" s="178"/>
      <c r="GNE45" s="178"/>
      <c r="GNF45" s="178"/>
      <c r="GNG45" s="178"/>
      <c r="GNH45" s="178"/>
      <c r="GNI45" s="178"/>
      <c r="GNJ45" s="178"/>
      <c r="GNK45" s="178"/>
      <c r="GNL45" s="178"/>
      <c r="GNM45" s="178"/>
      <c r="GNN45" s="178"/>
      <c r="GNO45" s="178"/>
      <c r="GNP45" s="178"/>
      <c r="GNQ45" s="178"/>
      <c r="GNR45" s="178"/>
      <c r="GNS45" s="178"/>
      <c r="GNT45" s="178"/>
      <c r="GNU45" s="178"/>
      <c r="GNV45" s="178"/>
      <c r="GNW45" s="178"/>
      <c r="GNX45" s="178"/>
      <c r="GNY45" s="178"/>
      <c r="GNZ45" s="178"/>
      <c r="GOA45" s="178"/>
      <c r="GOB45" s="178"/>
      <c r="GOC45" s="178"/>
      <c r="GOD45" s="178"/>
      <c r="GOE45" s="178"/>
      <c r="GOF45" s="178"/>
      <c r="GOG45" s="178"/>
      <c r="GOH45" s="178"/>
      <c r="GOI45" s="178"/>
      <c r="GOJ45" s="178"/>
      <c r="GOK45" s="178"/>
      <c r="GOL45" s="178"/>
      <c r="GOM45" s="178"/>
      <c r="GON45" s="178"/>
      <c r="GOO45" s="178"/>
      <c r="GOP45" s="178"/>
      <c r="GOQ45" s="178"/>
      <c r="GOR45" s="178"/>
      <c r="GOS45" s="178"/>
      <c r="GOT45" s="178"/>
      <c r="GOU45" s="178"/>
      <c r="GOV45" s="178"/>
      <c r="GOW45" s="178"/>
      <c r="GOX45" s="178"/>
      <c r="GOY45" s="178"/>
      <c r="GOZ45" s="178"/>
      <c r="GPA45" s="178"/>
      <c r="GPB45" s="178"/>
      <c r="GPC45" s="178"/>
      <c r="GPD45" s="178"/>
      <c r="GPE45" s="178"/>
      <c r="GPF45" s="178"/>
      <c r="GPG45" s="178"/>
      <c r="GPH45" s="178"/>
      <c r="GPI45" s="178"/>
      <c r="GPJ45" s="178"/>
      <c r="GPK45" s="178"/>
      <c r="GPL45" s="178"/>
      <c r="GPM45" s="178"/>
      <c r="GPN45" s="178"/>
      <c r="GPO45" s="178"/>
      <c r="GPP45" s="178"/>
      <c r="GPQ45" s="178"/>
      <c r="GPR45" s="178"/>
      <c r="GPS45" s="178"/>
      <c r="GPT45" s="178"/>
      <c r="GPU45" s="178"/>
      <c r="GPV45" s="178"/>
      <c r="GPW45" s="178"/>
      <c r="GPX45" s="178"/>
      <c r="GPY45" s="178"/>
      <c r="GPZ45" s="178"/>
      <c r="GQA45" s="178"/>
      <c r="GQB45" s="178"/>
      <c r="GQC45" s="178"/>
      <c r="GQD45" s="178"/>
      <c r="GQE45" s="178"/>
      <c r="GQF45" s="178"/>
      <c r="GQG45" s="178"/>
      <c r="GQH45" s="178"/>
      <c r="GQI45" s="178"/>
      <c r="GQJ45" s="178"/>
      <c r="GQK45" s="178"/>
      <c r="GQL45" s="178"/>
      <c r="GQM45" s="178"/>
      <c r="GQN45" s="178"/>
      <c r="GQO45" s="178"/>
      <c r="GQP45" s="178"/>
      <c r="GQQ45" s="178"/>
      <c r="GQR45" s="178"/>
      <c r="GQS45" s="178"/>
      <c r="GQT45" s="178"/>
      <c r="GQU45" s="178"/>
      <c r="GQV45" s="178"/>
      <c r="GQW45" s="178"/>
      <c r="GQX45" s="178"/>
      <c r="GQY45" s="178"/>
      <c r="GQZ45" s="178"/>
      <c r="GRA45" s="178"/>
      <c r="GRB45" s="178"/>
      <c r="GRC45" s="178"/>
      <c r="GRD45" s="178"/>
      <c r="GRE45" s="178"/>
      <c r="GRF45" s="178"/>
      <c r="GRG45" s="178"/>
      <c r="GRH45" s="178"/>
      <c r="GRI45" s="178"/>
      <c r="GRJ45" s="178"/>
      <c r="GRK45" s="178"/>
      <c r="GRL45" s="178"/>
      <c r="GRM45" s="178"/>
      <c r="GRN45" s="178"/>
      <c r="GRO45" s="178"/>
      <c r="GRP45" s="178"/>
      <c r="GRQ45" s="178"/>
      <c r="GRR45" s="178"/>
      <c r="GRS45" s="178"/>
      <c r="GRT45" s="178"/>
      <c r="GRU45" s="178"/>
      <c r="GRV45" s="178"/>
      <c r="GRW45" s="178"/>
      <c r="GRX45" s="178"/>
      <c r="GRY45" s="178"/>
      <c r="GRZ45" s="178"/>
      <c r="GSA45" s="178"/>
      <c r="GSB45" s="178"/>
      <c r="GSC45" s="178"/>
      <c r="GSD45" s="178"/>
      <c r="GSE45" s="178"/>
      <c r="GSF45" s="178"/>
      <c r="GSG45" s="178"/>
      <c r="GSH45" s="178"/>
      <c r="GSI45" s="178"/>
      <c r="GSJ45" s="178"/>
      <c r="GSK45" s="178"/>
      <c r="GSL45" s="178"/>
      <c r="GSM45" s="178"/>
      <c r="GSN45" s="178"/>
      <c r="GSO45" s="178"/>
      <c r="GSP45" s="178"/>
      <c r="GSQ45" s="178"/>
      <c r="GSR45" s="178"/>
      <c r="GSS45" s="178"/>
      <c r="GST45" s="178"/>
      <c r="GSU45" s="178"/>
      <c r="GSV45" s="178"/>
      <c r="GSW45" s="178"/>
      <c r="GSX45" s="178"/>
      <c r="GSY45" s="178"/>
      <c r="GSZ45" s="178"/>
      <c r="GTA45" s="178"/>
      <c r="GTB45" s="178"/>
      <c r="GTC45" s="178"/>
      <c r="GTD45" s="178"/>
      <c r="GTE45" s="178"/>
      <c r="GTF45" s="178"/>
      <c r="GTG45" s="178"/>
      <c r="GTH45" s="178"/>
      <c r="GTI45" s="178"/>
      <c r="GTJ45" s="178"/>
      <c r="GTK45" s="178"/>
      <c r="GTL45" s="178"/>
      <c r="GTM45" s="178"/>
      <c r="GTN45" s="178"/>
      <c r="GTO45" s="178"/>
      <c r="GTP45" s="178"/>
      <c r="GTQ45" s="178"/>
      <c r="GTR45" s="178"/>
      <c r="GTS45" s="178"/>
      <c r="GTT45" s="178"/>
      <c r="GTU45" s="178"/>
      <c r="GTV45" s="178"/>
      <c r="GTW45" s="178"/>
      <c r="GTX45" s="178"/>
      <c r="GTY45" s="178"/>
      <c r="GTZ45" s="178"/>
      <c r="GUA45" s="178"/>
      <c r="GUB45" s="178"/>
      <c r="GUC45" s="178"/>
      <c r="GUD45" s="178"/>
      <c r="GUE45" s="178"/>
      <c r="GUF45" s="178"/>
      <c r="GUG45" s="178"/>
      <c r="GUH45" s="178"/>
      <c r="GUI45" s="178"/>
      <c r="GUJ45" s="178"/>
      <c r="GUK45" s="178"/>
      <c r="GUL45" s="178"/>
      <c r="GUM45" s="178"/>
      <c r="GUN45" s="178"/>
      <c r="GUO45" s="178"/>
      <c r="GUP45" s="178"/>
      <c r="GUQ45" s="178"/>
      <c r="GUR45" s="178"/>
      <c r="GUS45" s="178"/>
      <c r="GUT45" s="178"/>
      <c r="GUU45" s="178"/>
      <c r="GUV45" s="178"/>
      <c r="GUW45" s="178"/>
      <c r="GUX45" s="178"/>
      <c r="GUY45" s="178"/>
      <c r="GUZ45" s="178"/>
      <c r="GVA45" s="178"/>
      <c r="GVB45" s="178"/>
      <c r="GVC45" s="178"/>
      <c r="GVD45" s="178"/>
      <c r="GVE45" s="178"/>
      <c r="GVF45" s="178"/>
      <c r="GVG45" s="178"/>
      <c r="GVH45" s="178"/>
      <c r="GVI45" s="178"/>
      <c r="GVJ45" s="178"/>
      <c r="GVK45" s="178"/>
      <c r="GVL45" s="178"/>
      <c r="GVM45" s="178"/>
      <c r="GVN45" s="178"/>
      <c r="GVO45" s="178"/>
      <c r="GVP45" s="178"/>
      <c r="GVQ45" s="178"/>
      <c r="GVR45" s="178"/>
      <c r="GVS45" s="178"/>
      <c r="GVT45" s="178"/>
      <c r="GVU45" s="178"/>
      <c r="GVV45" s="178"/>
      <c r="GVW45" s="178"/>
      <c r="GVX45" s="178"/>
      <c r="GVY45" s="178"/>
      <c r="GVZ45" s="178"/>
      <c r="GWA45" s="178"/>
      <c r="GWB45" s="178"/>
      <c r="GWC45" s="178"/>
      <c r="GWD45" s="178"/>
      <c r="GWE45" s="178"/>
      <c r="GWF45" s="178"/>
      <c r="GWG45" s="178"/>
      <c r="GWH45" s="178"/>
      <c r="GWI45" s="178"/>
      <c r="GWJ45" s="178"/>
      <c r="GWK45" s="178"/>
      <c r="GWL45" s="178"/>
      <c r="GWM45" s="178"/>
      <c r="GWN45" s="178"/>
      <c r="GWO45" s="178"/>
      <c r="GWP45" s="178"/>
      <c r="GWQ45" s="178"/>
      <c r="GWR45" s="178"/>
      <c r="GWS45" s="178"/>
      <c r="GWT45" s="178"/>
      <c r="GWU45" s="178"/>
      <c r="GWV45" s="178"/>
      <c r="GWW45" s="178"/>
      <c r="GWX45" s="178"/>
      <c r="GWY45" s="178"/>
      <c r="GWZ45" s="178"/>
      <c r="GXA45" s="178"/>
      <c r="GXB45" s="178"/>
      <c r="GXC45" s="178"/>
      <c r="GXD45" s="178"/>
      <c r="GXE45" s="178"/>
      <c r="GXF45" s="178"/>
      <c r="GXG45" s="178"/>
      <c r="GXH45" s="178"/>
      <c r="GXI45" s="178"/>
      <c r="GXJ45" s="178"/>
      <c r="GXK45" s="178"/>
      <c r="GXL45" s="178"/>
      <c r="GXM45" s="178"/>
      <c r="GXN45" s="178"/>
      <c r="GXO45" s="178"/>
      <c r="GXP45" s="178"/>
      <c r="GXQ45" s="178"/>
      <c r="GXR45" s="178"/>
      <c r="GXS45" s="178"/>
      <c r="GXT45" s="178"/>
      <c r="GXU45" s="178"/>
      <c r="GXV45" s="178"/>
      <c r="GXW45" s="178"/>
      <c r="GXX45" s="178"/>
      <c r="GXY45" s="178"/>
      <c r="GXZ45" s="178"/>
      <c r="GYA45" s="178"/>
      <c r="GYB45" s="178"/>
      <c r="GYC45" s="178"/>
      <c r="GYD45" s="178"/>
      <c r="GYE45" s="178"/>
      <c r="GYF45" s="178"/>
      <c r="GYG45" s="178"/>
      <c r="GYH45" s="178"/>
      <c r="GYI45" s="178"/>
      <c r="GYJ45" s="178"/>
      <c r="GYK45" s="178"/>
      <c r="GYL45" s="178"/>
      <c r="GYM45" s="178"/>
      <c r="GYN45" s="178"/>
      <c r="GYO45" s="178"/>
      <c r="GYP45" s="178"/>
      <c r="GYQ45" s="178"/>
      <c r="GYR45" s="178"/>
      <c r="GYS45" s="178"/>
      <c r="GYT45" s="178"/>
      <c r="GYU45" s="178"/>
      <c r="GYV45" s="178"/>
      <c r="GYW45" s="178"/>
      <c r="GYX45" s="178"/>
      <c r="GYY45" s="178"/>
      <c r="GYZ45" s="178"/>
      <c r="GZA45" s="178"/>
      <c r="GZB45" s="178"/>
      <c r="GZC45" s="178"/>
      <c r="GZD45" s="178"/>
      <c r="GZE45" s="178"/>
      <c r="GZF45" s="178"/>
      <c r="GZG45" s="178"/>
      <c r="GZH45" s="178"/>
      <c r="GZI45" s="178"/>
      <c r="GZJ45" s="178"/>
      <c r="GZK45" s="178"/>
      <c r="GZL45" s="178"/>
      <c r="GZM45" s="178"/>
      <c r="GZN45" s="178"/>
      <c r="GZO45" s="178"/>
      <c r="GZP45" s="178"/>
      <c r="GZQ45" s="178"/>
      <c r="GZR45" s="178"/>
      <c r="GZS45" s="178"/>
      <c r="GZT45" s="178"/>
      <c r="GZU45" s="178"/>
      <c r="GZV45" s="178"/>
      <c r="GZW45" s="178"/>
      <c r="GZX45" s="178"/>
      <c r="GZY45" s="178"/>
      <c r="GZZ45" s="178"/>
      <c r="HAA45" s="178"/>
      <c r="HAB45" s="178"/>
      <c r="HAC45" s="178"/>
      <c r="HAD45" s="178"/>
      <c r="HAE45" s="178"/>
      <c r="HAF45" s="178"/>
      <c r="HAG45" s="178"/>
      <c r="HAH45" s="178"/>
      <c r="HAI45" s="178"/>
      <c r="HAJ45" s="178"/>
      <c r="HAK45" s="178"/>
      <c r="HAL45" s="178"/>
      <c r="HAM45" s="178"/>
      <c r="HAN45" s="178"/>
      <c r="HAO45" s="178"/>
      <c r="HAP45" s="178"/>
      <c r="HAQ45" s="178"/>
      <c r="HAR45" s="178"/>
      <c r="HAS45" s="178"/>
      <c r="HAT45" s="178"/>
      <c r="HAU45" s="178"/>
      <c r="HAV45" s="178"/>
      <c r="HAW45" s="178"/>
      <c r="HAX45" s="178"/>
      <c r="HAY45" s="178"/>
      <c r="HAZ45" s="178"/>
      <c r="HBA45" s="178"/>
      <c r="HBB45" s="178"/>
      <c r="HBC45" s="178"/>
      <c r="HBD45" s="178"/>
      <c r="HBE45" s="178"/>
      <c r="HBF45" s="178"/>
      <c r="HBG45" s="178"/>
      <c r="HBH45" s="178"/>
      <c r="HBI45" s="178"/>
      <c r="HBJ45" s="178"/>
      <c r="HBK45" s="178"/>
      <c r="HBL45" s="178"/>
      <c r="HBM45" s="178"/>
      <c r="HBN45" s="178"/>
      <c r="HBO45" s="178"/>
      <c r="HBP45" s="178"/>
      <c r="HBQ45" s="178"/>
      <c r="HBR45" s="178"/>
      <c r="HBS45" s="178"/>
      <c r="HBT45" s="178"/>
      <c r="HBU45" s="178"/>
      <c r="HBV45" s="178"/>
      <c r="HBW45" s="178"/>
      <c r="HBX45" s="178"/>
      <c r="HBY45" s="178"/>
      <c r="HBZ45" s="178"/>
      <c r="HCA45" s="178"/>
      <c r="HCB45" s="178"/>
      <c r="HCC45" s="178"/>
      <c r="HCD45" s="178"/>
      <c r="HCE45" s="178"/>
      <c r="HCF45" s="178"/>
      <c r="HCG45" s="178"/>
      <c r="HCH45" s="178"/>
      <c r="HCI45" s="178"/>
      <c r="HCJ45" s="178"/>
      <c r="HCK45" s="178"/>
      <c r="HCL45" s="178"/>
      <c r="HCM45" s="178"/>
      <c r="HCN45" s="178"/>
      <c r="HCO45" s="178"/>
      <c r="HCP45" s="178"/>
      <c r="HCQ45" s="178"/>
      <c r="HCR45" s="178"/>
      <c r="HCS45" s="178"/>
      <c r="HCT45" s="178"/>
      <c r="HCU45" s="178"/>
      <c r="HCV45" s="178"/>
      <c r="HCW45" s="178"/>
      <c r="HCX45" s="178"/>
      <c r="HCY45" s="178"/>
      <c r="HCZ45" s="178"/>
      <c r="HDA45" s="178"/>
      <c r="HDB45" s="178"/>
      <c r="HDC45" s="178"/>
      <c r="HDD45" s="178"/>
      <c r="HDE45" s="178"/>
      <c r="HDF45" s="178"/>
      <c r="HDG45" s="178"/>
      <c r="HDH45" s="178"/>
      <c r="HDI45" s="178"/>
      <c r="HDJ45" s="178"/>
      <c r="HDK45" s="178"/>
      <c r="HDL45" s="178"/>
      <c r="HDM45" s="178"/>
      <c r="HDN45" s="178"/>
      <c r="HDO45" s="178"/>
      <c r="HDP45" s="178"/>
      <c r="HDQ45" s="178"/>
      <c r="HDR45" s="178"/>
      <c r="HDS45" s="178"/>
      <c r="HDT45" s="178"/>
      <c r="HDU45" s="178"/>
      <c r="HDV45" s="178"/>
      <c r="HDW45" s="178"/>
      <c r="HDX45" s="178"/>
      <c r="HDY45" s="178"/>
      <c r="HDZ45" s="178"/>
      <c r="HEA45" s="178"/>
      <c r="HEB45" s="178"/>
      <c r="HEC45" s="178"/>
      <c r="HED45" s="178"/>
      <c r="HEE45" s="178"/>
      <c r="HEF45" s="178"/>
      <c r="HEG45" s="178"/>
      <c r="HEH45" s="178"/>
      <c r="HEI45" s="178"/>
      <c r="HEJ45" s="178"/>
      <c r="HEK45" s="178"/>
      <c r="HEL45" s="178"/>
      <c r="HEM45" s="178"/>
      <c r="HEN45" s="178"/>
      <c r="HEO45" s="178"/>
      <c r="HEP45" s="178"/>
      <c r="HEQ45" s="178"/>
      <c r="HER45" s="178"/>
      <c r="HES45" s="178"/>
      <c r="HET45" s="178"/>
      <c r="HEU45" s="178"/>
      <c r="HEV45" s="178"/>
      <c r="HEW45" s="178"/>
      <c r="HEX45" s="178"/>
      <c r="HEY45" s="178"/>
      <c r="HEZ45" s="178"/>
      <c r="HFA45" s="178"/>
      <c r="HFB45" s="178"/>
      <c r="HFC45" s="178"/>
      <c r="HFD45" s="178"/>
      <c r="HFE45" s="178"/>
      <c r="HFF45" s="178"/>
      <c r="HFG45" s="178"/>
      <c r="HFH45" s="178"/>
      <c r="HFI45" s="178"/>
      <c r="HFJ45" s="178"/>
      <c r="HFK45" s="178"/>
      <c r="HFL45" s="178"/>
      <c r="HFM45" s="178"/>
      <c r="HFN45" s="178"/>
      <c r="HFO45" s="178"/>
      <c r="HFP45" s="178"/>
      <c r="HFQ45" s="178"/>
      <c r="HFR45" s="178"/>
      <c r="HFS45" s="178"/>
      <c r="HFT45" s="178"/>
      <c r="HFU45" s="178"/>
      <c r="HFV45" s="178"/>
      <c r="HFW45" s="178"/>
      <c r="HFX45" s="178"/>
      <c r="HFY45" s="178"/>
      <c r="HFZ45" s="178"/>
      <c r="HGA45" s="178"/>
      <c r="HGB45" s="178"/>
      <c r="HGC45" s="178"/>
      <c r="HGD45" s="178"/>
      <c r="HGE45" s="178"/>
      <c r="HGF45" s="178"/>
      <c r="HGG45" s="178"/>
      <c r="HGH45" s="178"/>
      <c r="HGI45" s="178"/>
      <c r="HGJ45" s="178"/>
      <c r="HGK45" s="178"/>
      <c r="HGL45" s="178"/>
      <c r="HGM45" s="178"/>
      <c r="HGN45" s="178"/>
      <c r="HGO45" s="178"/>
      <c r="HGP45" s="178"/>
      <c r="HGQ45" s="178"/>
      <c r="HGR45" s="178"/>
      <c r="HGS45" s="178"/>
      <c r="HGT45" s="178"/>
      <c r="HGU45" s="178"/>
      <c r="HGV45" s="178"/>
      <c r="HGW45" s="178"/>
      <c r="HGX45" s="178"/>
      <c r="HGY45" s="178"/>
      <c r="HGZ45" s="178"/>
      <c r="HHA45" s="178"/>
      <c r="HHB45" s="178"/>
      <c r="HHC45" s="178"/>
      <c r="HHD45" s="178"/>
      <c r="HHE45" s="178"/>
      <c r="HHF45" s="178"/>
      <c r="HHG45" s="178"/>
      <c r="HHH45" s="178"/>
      <c r="HHI45" s="178"/>
      <c r="HHJ45" s="178"/>
      <c r="HHK45" s="178"/>
      <c r="HHL45" s="178"/>
      <c r="HHM45" s="178"/>
      <c r="HHN45" s="178"/>
      <c r="HHO45" s="178"/>
      <c r="HHP45" s="178"/>
      <c r="HHQ45" s="178"/>
      <c r="HHR45" s="178"/>
      <c r="HHS45" s="178"/>
      <c r="HHT45" s="178"/>
      <c r="HHU45" s="178"/>
      <c r="HHV45" s="178"/>
      <c r="HHW45" s="178"/>
      <c r="HHX45" s="178"/>
      <c r="HHY45" s="178"/>
      <c r="HHZ45" s="178"/>
      <c r="HIA45" s="178"/>
      <c r="HIB45" s="178"/>
      <c r="HIC45" s="178"/>
      <c r="HID45" s="178"/>
      <c r="HIE45" s="178"/>
      <c r="HIF45" s="178"/>
      <c r="HIG45" s="178"/>
      <c r="HIH45" s="178"/>
      <c r="HII45" s="178"/>
      <c r="HIJ45" s="178"/>
      <c r="HIK45" s="178"/>
      <c r="HIL45" s="178"/>
      <c r="HIM45" s="178"/>
      <c r="HIN45" s="178"/>
      <c r="HIO45" s="178"/>
      <c r="HIP45" s="178"/>
      <c r="HIQ45" s="178"/>
      <c r="HIR45" s="178"/>
      <c r="HIS45" s="178"/>
      <c r="HIT45" s="178"/>
      <c r="HIU45" s="178"/>
      <c r="HIV45" s="178"/>
      <c r="HIW45" s="178"/>
      <c r="HIX45" s="178"/>
      <c r="HIY45" s="178"/>
      <c r="HIZ45" s="178"/>
      <c r="HJA45" s="178"/>
      <c r="HJB45" s="178"/>
      <c r="HJC45" s="178"/>
      <c r="HJD45" s="178"/>
      <c r="HJE45" s="178"/>
      <c r="HJF45" s="178"/>
      <c r="HJG45" s="178"/>
      <c r="HJH45" s="178"/>
      <c r="HJI45" s="178"/>
      <c r="HJJ45" s="178"/>
      <c r="HJK45" s="178"/>
      <c r="HJL45" s="178"/>
      <c r="HJM45" s="178"/>
      <c r="HJN45" s="178"/>
      <c r="HJO45" s="178"/>
      <c r="HJP45" s="178"/>
      <c r="HJQ45" s="178"/>
      <c r="HJR45" s="178"/>
      <c r="HJS45" s="178"/>
      <c r="HJT45" s="178"/>
      <c r="HJU45" s="178"/>
      <c r="HJV45" s="178"/>
      <c r="HJW45" s="178"/>
      <c r="HJX45" s="178"/>
      <c r="HJY45" s="178"/>
      <c r="HJZ45" s="178"/>
      <c r="HKA45" s="178"/>
      <c r="HKB45" s="178"/>
      <c r="HKC45" s="178"/>
      <c r="HKD45" s="178"/>
      <c r="HKE45" s="178"/>
      <c r="HKF45" s="178"/>
      <c r="HKG45" s="178"/>
      <c r="HKH45" s="178"/>
      <c r="HKI45" s="178"/>
      <c r="HKJ45" s="178"/>
      <c r="HKK45" s="178"/>
      <c r="HKL45" s="178"/>
      <c r="HKM45" s="178"/>
      <c r="HKN45" s="178"/>
      <c r="HKO45" s="178"/>
      <c r="HKP45" s="178"/>
      <c r="HKQ45" s="178"/>
      <c r="HKR45" s="178"/>
      <c r="HKS45" s="178"/>
      <c r="HKT45" s="178"/>
      <c r="HKU45" s="178"/>
      <c r="HKV45" s="178"/>
      <c r="HKW45" s="178"/>
      <c r="HKX45" s="178"/>
      <c r="HKY45" s="178"/>
      <c r="HKZ45" s="178"/>
      <c r="HLA45" s="178"/>
      <c r="HLB45" s="178"/>
      <c r="HLC45" s="178"/>
      <c r="HLD45" s="178"/>
      <c r="HLE45" s="178"/>
      <c r="HLF45" s="178"/>
      <c r="HLG45" s="178"/>
      <c r="HLH45" s="178"/>
      <c r="HLI45" s="178"/>
      <c r="HLJ45" s="178"/>
      <c r="HLK45" s="178"/>
      <c r="HLL45" s="178"/>
      <c r="HLM45" s="178"/>
      <c r="HLN45" s="178"/>
      <c r="HLO45" s="178"/>
      <c r="HLP45" s="178"/>
      <c r="HLQ45" s="178"/>
      <c r="HLR45" s="178"/>
      <c r="HLS45" s="178"/>
      <c r="HLT45" s="178"/>
      <c r="HLU45" s="178"/>
      <c r="HLV45" s="178"/>
      <c r="HLW45" s="178"/>
      <c r="HLX45" s="178"/>
      <c r="HLY45" s="178"/>
      <c r="HLZ45" s="178"/>
      <c r="HMA45" s="178"/>
      <c r="HMB45" s="178"/>
      <c r="HMC45" s="178"/>
      <c r="HMD45" s="178"/>
      <c r="HME45" s="178"/>
      <c r="HMF45" s="178"/>
      <c r="HMG45" s="178"/>
      <c r="HMH45" s="178"/>
      <c r="HMI45" s="178"/>
      <c r="HMJ45" s="178"/>
      <c r="HMK45" s="178"/>
      <c r="HML45" s="178"/>
      <c r="HMM45" s="178"/>
      <c r="HMN45" s="178"/>
      <c r="HMO45" s="178"/>
      <c r="HMP45" s="178"/>
      <c r="HMQ45" s="178"/>
      <c r="HMR45" s="178"/>
      <c r="HMS45" s="178"/>
      <c r="HMT45" s="178"/>
      <c r="HMU45" s="178"/>
      <c r="HMV45" s="178"/>
      <c r="HMW45" s="178"/>
      <c r="HMX45" s="178"/>
      <c r="HMY45" s="178"/>
      <c r="HMZ45" s="178"/>
      <c r="HNA45" s="178"/>
      <c r="HNB45" s="178"/>
      <c r="HNC45" s="178"/>
      <c r="HND45" s="178"/>
      <c r="HNE45" s="178"/>
      <c r="HNF45" s="178"/>
      <c r="HNG45" s="178"/>
      <c r="HNH45" s="178"/>
      <c r="HNI45" s="178"/>
      <c r="HNJ45" s="178"/>
      <c r="HNK45" s="178"/>
      <c r="HNL45" s="178"/>
      <c r="HNM45" s="178"/>
      <c r="HNN45" s="178"/>
      <c r="HNO45" s="178"/>
      <c r="HNP45" s="178"/>
      <c r="HNQ45" s="178"/>
      <c r="HNR45" s="178"/>
      <c r="HNS45" s="178"/>
      <c r="HNT45" s="178"/>
      <c r="HNU45" s="178"/>
      <c r="HNV45" s="178"/>
      <c r="HNW45" s="178"/>
      <c r="HNX45" s="178"/>
      <c r="HNY45" s="178"/>
      <c r="HNZ45" s="178"/>
      <c r="HOA45" s="178"/>
      <c r="HOB45" s="178"/>
      <c r="HOC45" s="178"/>
      <c r="HOD45" s="178"/>
      <c r="HOE45" s="178"/>
      <c r="HOF45" s="178"/>
      <c r="HOG45" s="178"/>
      <c r="HOH45" s="178"/>
      <c r="HOI45" s="178"/>
      <c r="HOJ45" s="178"/>
      <c r="HOK45" s="178"/>
      <c r="HOL45" s="178"/>
      <c r="HOM45" s="178"/>
      <c r="HON45" s="178"/>
      <c r="HOO45" s="178"/>
      <c r="HOP45" s="178"/>
      <c r="HOQ45" s="178"/>
      <c r="HOR45" s="178"/>
      <c r="HOS45" s="178"/>
      <c r="HOT45" s="178"/>
      <c r="HOU45" s="178"/>
      <c r="HOV45" s="178"/>
      <c r="HOW45" s="178"/>
      <c r="HOX45" s="178"/>
      <c r="HOY45" s="178"/>
      <c r="HOZ45" s="178"/>
      <c r="HPA45" s="178"/>
      <c r="HPB45" s="178"/>
      <c r="HPC45" s="178"/>
      <c r="HPD45" s="178"/>
      <c r="HPE45" s="178"/>
      <c r="HPF45" s="178"/>
      <c r="HPG45" s="178"/>
      <c r="HPH45" s="178"/>
      <c r="HPI45" s="178"/>
      <c r="HPJ45" s="178"/>
      <c r="HPK45" s="178"/>
      <c r="HPL45" s="178"/>
      <c r="HPM45" s="178"/>
      <c r="HPN45" s="178"/>
      <c r="HPO45" s="178"/>
      <c r="HPP45" s="178"/>
      <c r="HPQ45" s="178"/>
      <c r="HPR45" s="178"/>
      <c r="HPS45" s="178"/>
      <c r="HPT45" s="178"/>
      <c r="HPU45" s="178"/>
      <c r="HPV45" s="178"/>
      <c r="HPW45" s="178"/>
      <c r="HPX45" s="178"/>
      <c r="HPY45" s="178"/>
      <c r="HPZ45" s="178"/>
      <c r="HQA45" s="178"/>
      <c r="HQB45" s="178"/>
      <c r="HQC45" s="178"/>
      <c r="HQD45" s="178"/>
      <c r="HQE45" s="178"/>
      <c r="HQF45" s="178"/>
      <c r="HQG45" s="178"/>
      <c r="HQH45" s="178"/>
      <c r="HQI45" s="178"/>
      <c r="HQJ45" s="178"/>
      <c r="HQK45" s="178"/>
      <c r="HQL45" s="178"/>
      <c r="HQM45" s="178"/>
      <c r="HQN45" s="178"/>
      <c r="HQO45" s="178"/>
      <c r="HQP45" s="178"/>
      <c r="HQQ45" s="178"/>
      <c r="HQR45" s="178"/>
      <c r="HQS45" s="178"/>
      <c r="HQT45" s="178"/>
      <c r="HQU45" s="178"/>
      <c r="HQV45" s="178"/>
      <c r="HQW45" s="178"/>
      <c r="HQX45" s="178"/>
      <c r="HQY45" s="178"/>
      <c r="HQZ45" s="178"/>
      <c r="HRA45" s="178"/>
      <c r="HRB45" s="178"/>
      <c r="HRC45" s="178"/>
      <c r="HRD45" s="178"/>
      <c r="HRE45" s="178"/>
      <c r="HRF45" s="178"/>
      <c r="HRG45" s="178"/>
      <c r="HRH45" s="178"/>
      <c r="HRI45" s="178"/>
      <c r="HRJ45" s="178"/>
      <c r="HRK45" s="178"/>
      <c r="HRL45" s="178"/>
      <c r="HRM45" s="178"/>
      <c r="HRN45" s="178"/>
      <c r="HRO45" s="178"/>
      <c r="HRP45" s="178"/>
      <c r="HRQ45" s="178"/>
      <c r="HRR45" s="178"/>
      <c r="HRS45" s="178"/>
      <c r="HRT45" s="178"/>
      <c r="HRU45" s="178"/>
      <c r="HRV45" s="178"/>
      <c r="HRW45" s="178"/>
      <c r="HRX45" s="178"/>
      <c r="HRY45" s="178"/>
      <c r="HRZ45" s="178"/>
      <c r="HSA45" s="178"/>
      <c r="HSB45" s="178"/>
      <c r="HSC45" s="178"/>
      <c r="HSD45" s="178"/>
      <c r="HSE45" s="178"/>
      <c r="HSF45" s="178"/>
      <c r="HSG45" s="178"/>
      <c r="HSH45" s="178"/>
      <c r="HSI45" s="178"/>
      <c r="HSJ45" s="178"/>
      <c r="HSK45" s="178"/>
      <c r="HSL45" s="178"/>
      <c r="HSM45" s="178"/>
      <c r="HSN45" s="178"/>
      <c r="HSO45" s="178"/>
      <c r="HSP45" s="178"/>
      <c r="HSQ45" s="178"/>
      <c r="HSR45" s="178"/>
      <c r="HSS45" s="178"/>
      <c r="HST45" s="178"/>
      <c r="HSU45" s="178"/>
      <c r="HSV45" s="178"/>
      <c r="HSW45" s="178"/>
      <c r="HSX45" s="178"/>
      <c r="HSY45" s="178"/>
      <c r="HSZ45" s="178"/>
      <c r="HTA45" s="178"/>
      <c r="HTB45" s="178"/>
      <c r="HTC45" s="178"/>
      <c r="HTD45" s="178"/>
      <c r="HTE45" s="178"/>
      <c r="HTF45" s="178"/>
      <c r="HTG45" s="178"/>
      <c r="HTH45" s="178"/>
      <c r="HTI45" s="178"/>
      <c r="HTJ45" s="178"/>
      <c r="HTK45" s="178"/>
      <c r="HTL45" s="178"/>
      <c r="HTM45" s="178"/>
      <c r="HTN45" s="178"/>
      <c r="HTO45" s="178"/>
      <c r="HTP45" s="178"/>
      <c r="HTQ45" s="178"/>
      <c r="HTR45" s="178"/>
      <c r="HTS45" s="178"/>
      <c r="HTT45" s="178"/>
      <c r="HTU45" s="178"/>
      <c r="HTV45" s="178"/>
      <c r="HTW45" s="178"/>
      <c r="HTX45" s="178"/>
      <c r="HTY45" s="178"/>
      <c r="HTZ45" s="178"/>
      <c r="HUA45" s="178"/>
      <c r="HUB45" s="178"/>
      <c r="HUC45" s="178"/>
      <c r="HUD45" s="178"/>
      <c r="HUE45" s="178"/>
      <c r="HUF45" s="178"/>
      <c r="HUG45" s="178"/>
      <c r="HUH45" s="178"/>
      <c r="HUI45" s="178"/>
      <c r="HUJ45" s="178"/>
      <c r="HUK45" s="178"/>
      <c r="HUL45" s="178"/>
      <c r="HUM45" s="178"/>
      <c r="HUN45" s="178"/>
      <c r="HUO45" s="178"/>
      <c r="HUP45" s="178"/>
      <c r="HUQ45" s="178"/>
      <c r="HUR45" s="178"/>
      <c r="HUS45" s="178"/>
      <c r="HUT45" s="178"/>
      <c r="HUU45" s="178"/>
      <c r="HUV45" s="178"/>
      <c r="HUW45" s="178"/>
      <c r="HUX45" s="178"/>
      <c r="HUY45" s="178"/>
      <c r="HUZ45" s="178"/>
      <c r="HVA45" s="178"/>
      <c r="HVB45" s="178"/>
      <c r="HVC45" s="178"/>
      <c r="HVD45" s="178"/>
      <c r="HVE45" s="178"/>
      <c r="HVF45" s="178"/>
      <c r="HVG45" s="178"/>
      <c r="HVH45" s="178"/>
      <c r="HVI45" s="178"/>
      <c r="HVJ45" s="178"/>
      <c r="HVK45" s="178"/>
      <c r="HVL45" s="178"/>
      <c r="HVM45" s="178"/>
      <c r="HVN45" s="178"/>
      <c r="HVO45" s="178"/>
      <c r="HVP45" s="178"/>
      <c r="HVQ45" s="178"/>
      <c r="HVR45" s="178"/>
      <c r="HVS45" s="178"/>
      <c r="HVT45" s="178"/>
      <c r="HVU45" s="178"/>
      <c r="HVV45" s="178"/>
      <c r="HVW45" s="178"/>
      <c r="HVX45" s="178"/>
      <c r="HVY45" s="178"/>
      <c r="HVZ45" s="178"/>
      <c r="HWA45" s="178"/>
      <c r="HWB45" s="178"/>
      <c r="HWC45" s="178"/>
      <c r="HWD45" s="178"/>
      <c r="HWE45" s="178"/>
      <c r="HWF45" s="178"/>
      <c r="HWG45" s="178"/>
      <c r="HWH45" s="178"/>
      <c r="HWI45" s="178"/>
      <c r="HWJ45" s="178"/>
      <c r="HWK45" s="178"/>
      <c r="HWL45" s="178"/>
      <c r="HWM45" s="178"/>
      <c r="HWN45" s="178"/>
      <c r="HWO45" s="178"/>
      <c r="HWP45" s="178"/>
      <c r="HWQ45" s="178"/>
      <c r="HWR45" s="178"/>
      <c r="HWS45" s="178"/>
      <c r="HWT45" s="178"/>
      <c r="HWU45" s="178"/>
      <c r="HWV45" s="178"/>
      <c r="HWW45" s="178"/>
      <c r="HWX45" s="178"/>
      <c r="HWY45" s="178"/>
      <c r="HWZ45" s="178"/>
      <c r="HXA45" s="178"/>
      <c r="HXB45" s="178"/>
      <c r="HXC45" s="178"/>
      <c r="HXD45" s="178"/>
      <c r="HXE45" s="178"/>
      <c r="HXF45" s="178"/>
      <c r="HXG45" s="178"/>
      <c r="HXH45" s="178"/>
      <c r="HXI45" s="178"/>
      <c r="HXJ45" s="178"/>
      <c r="HXK45" s="178"/>
      <c r="HXL45" s="178"/>
      <c r="HXM45" s="178"/>
      <c r="HXN45" s="178"/>
      <c r="HXO45" s="178"/>
      <c r="HXP45" s="178"/>
      <c r="HXQ45" s="178"/>
      <c r="HXR45" s="178"/>
      <c r="HXS45" s="178"/>
      <c r="HXT45" s="178"/>
      <c r="HXU45" s="178"/>
      <c r="HXV45" s="178"/>
      <c r="HXW45" s="178"/>
      <c r="HXX45" s="178"/>
      <c r="HXY45" s="178"/>
      <c r="HXZ45" s="178"/>
      <c r="HYA45" s="178"/>
      <c r="HYB45" s="178"/>
      <c r="HYC45" s="178"/>
      <c r="HYD45" s="178"/>
      <c r="HYE45" s="178"/>
      <c r="HYF45" s="178"/>
      <c r="HYG45" s="178"/>
      <c r="HYH45" s="178"/>
      <c r="HYI45" s="178"/>
      <c r="HYJ45" s="178"/>
      <c r="HYK45" s="178"/>
      <c r="HYL45" s="178"/>
      <c r="HYM45" s="178"/>
      <c r="HYN45" s="178"/>
      <c r="HYO45" s="178"/>
      <c r="HYP45" s="178"/>
      <c r="HYQ45" s="178"/>
      <c r="HYR45" s="178"/>
      <c r="HYS45" s="178"/>
      <c r="HYT45" s="178"/>
      <c r="HYU45" s="178"/>
      <c r="HYV45" s="178"/>
      <c r="HYW45" s="178"/>
      <c r="HYX45" s="178"/>
      <c r="HYY45" s="178"/>
      <c r="HYZ45" s="178"/>
      <c r="HZA45" s="178"/>
      <c r="HZB45" s="178"/>
      <c r="HZC45" s="178"/>
      <c r="HZD45" s="178"/>
      <c r="HZE45" s="178"/>
      <c r="HZF45" s="178"/>
      <c r="HZG45" s="178"/>
      <c r="HZH45" s="178"/>
      <c r="HZI45" s="178"/>
      <c r="HZJ45" s="178"/>
      <c r="HZK45" s="178"/>
      <c r="HZL45" s="178"/>
      <c r="HZM45" s="178"/>
      <c r="HZN45" s="178"/>
      <c r="HZO45" s="178"/>
      <c r="HZP45" s="178"/>
      <c r="HZQ45" s="178"/>
      <c r="HZR45" s="178"/>
      <c r="HZS45" s="178"/>
      <c r="HZT45" s="178"/>
      <c r="HZU45" s="178"/>
      <c r="HZV45" s="178"/>
      <c r="HZW45" s="178"/>
      <c r="HZX45" s="178"/>
      <c r="HZY45" s="178"/>
      <c r="HZZ45" s="178"/>
      <c r="IAA45" s="178"/>
      <c r="IAB45" s="178"/>
      <c r="IAC45" s="178"/>
      <c r="IAD45" s="178"/>
      <c r="IAE45" s="178"/>
      <c r="IAF45" s="178"/>
      <c r="IAG45" s="178"/>
      <c r="IAH45" s="178"/>
      <c r="IAI45" s="178"/>
      <c r="IAJ45" s="178"/>
      <c r="IAK45" s="178"/>
      <c r="IAL45" s="178"/>
      <c r="IAM45" s="178"/>
      <c r="IAN45" s="178"/>
      <c r="IAO45" s="178"/>
      <c r="IAP45" s="178"/>
      <c r="IAQ45" s="178"/>
      <c r="IAR45" s="178"/>
      <c r="IAS45" s="178"/>
      <c r="IAT45" s="178"/>
      <c r="IAU45" s="178"/>
      <c r="IAV45" s="178"/>
      <c r="IAW45" s="178"/>
      <c r="IAX45" s="178"/>
      <c r="IAY45" s="178"/>
      <c r="IAZ45" s="178"/>
      <c r="IBA45" s="178"/>
      <c r="IBB45" s="178"/>
      <c r="IBC45" s="178"/>
      <c r="IBD45" s="178"/>
      <c r="IBE45" s="178"/>
      <c r="IBF45" s="178"/>
      <c r="IBG45" s="178"/>
      <c r="IBH45" s="178"/>
      <c r="IBI45" s="178"/>
      <c r="IBJ45" s="178"/>
      <c r="IBK45" s="178"/>
      <c r="IBL45" s="178"/>
      <c r="IBM45" s="178"/>
      <c r="IBN45" s="178"/>
      <c r="IBO45" s="178"/>
      <c r="IBP45" s="178"/>
      <c r="IBQ45" s="178"/>
      <c r="IBR45" s="178"/>
      <c r="IBS45" s="178"/>
      <c r="IBT45" s="178"/>
      <c r="IBU45" s="178"/>
      <c r="IBV45" s="178"/>
      <c r="IBW45" s="178"/>
      <c r="IBX45" s="178"/>
      <c r="IBY45" s="178"/>
      <c r="IBZ45" s="178"/>
      <c r="ICA45" s="178"/>
      <c r="ICB45" s="178"/>
      <c r="ICC45" s="178"/>
      <c r="ICD45" s="178"/>
      <c r="ICE45" s="178"/>
      <c r="ICF45" s="178"/>
      <c r="ICG45" s="178"/>
      <c r="ICH45" s="178"/>
      <c r="ICI45" s="178"/>
      <c r="ICJ45" s="178"/>
      <c r="ICK45" s="178"/>
      <c r="ICL45" s="178"/>
      <c r="ICM45" s="178"/>
      <c r="ICN45" s="178"/>
      <c r="ICO45" s="178"/>
      <c r="ICP45" s="178"/>
      <c r="ICQ45" s="178"/>
      <c r="ICR45" s="178"/>
      <c r="ICS45" s="178"/>
      <c r="ICT45" s="178"/>
      <c r="ICU45" s="178"/>
      <c r="ICV45" s="178"/>
      <c r="ICW45" s="178"/>
      <c r="ICX45" s="178"/>
      <c r="ICY45" s="178"/>
      <c r="ICZ45" s="178"/>
      <c r="IDA45" s="178"/>
      <c r="IDB45" s="178"/>
      <c r="IDC45" s="178"/>
      <c r="IDD45" s="178"/>
      <c r="IDE45" s="178"/>
      <c r="IDF45" s="178"/>
      <c r="IDG45" s="178"/>
      <c r="IDH45" s="178"/>
      <c r="IDI45" s="178"/>
      <c r="IDJ45" s="178"/>
      <c r="IDK45" s="178"/>
      <c r="IDL45" s="178"/>
      <c r="IDM45" s="178"/>
      <c r="IDN45" s="178"/>
      <c r="IDO45" s="178"/>
      <c r="IDP45" s="178"/>
      <c r="IDQ45" s="178"/>
      <c r="IDR45" s="178"/>
      <c r="IDS45" s="178"/>
      <c r="IDT45" s="178"/>
      <c r="IDU45" s="178"/>
      <c r="IDV45" s="178"/>
      <c r="IDW45" s="178"/>
      <c r="IDX45" s="178"/>
      <c r="IDY45" s="178"/>
      <c r="IDZ45" s="178"/>
      <c r="IEA45" s="178"/>
      <c r="IEB45" s="178"/>
      <c r="IEC45" s="178"/>
      <c r="IED45" s="178"/>
      <c r="IEE45" s="178"/>
      <c r="IEF45" s="178"/>
      <c r="IEG45" s="178"/>
      <c r="IEH45" s="178"/>
      <c r="IEI45" s="178"/>
      <c r="IEJ45" s="178"/>
      <c r="IEK45" s="178"/>
      <c r="IEL45" s="178"/>
      <c r="IEM45" s="178"/>
      <c r="IEN45" s="178"/>
      <c r="IEO45" s="178"/>
      <c r="IEP45" s="178"/>
      <c r="IEQ45" s="178"/>
      <c r="IER45" s="178"/>
      <c r="IES45" s="178"/>
      <c r="IET45" s="178"/>
      <c r="IEU45" s="178"/>
      <c r="IEV45" s="178"/>
      <c r="IEW45" s="178"/>
      <c r="IEX45" s="178"/>
      <c r="IEY45" s="178"/>
      <c r="IEZ45" s="178"/>
      <c r="IFA45" s="178"/>
      <c r="IFB45" s="178"/>
      <c r="IFC45" s="178"/>
      <c r="IFD45" s="178"/>
      <c r="IFE45" s="178"/>
      <c r="IFF45" s="178"/>
      <c r="IFG45" s="178"/>
      <c r="IFH45" s="178"/>
      <c r="IFI45" s="178"/>
      <c r="IFJ45" s="178"/>
      <c r="IFK45" s="178"/>
      <c r="IFL45" s="178"/>
      <c r="IFM45" s="178"/>
      <c r="IFN45" s="178"/>
      <c r="IFO45" s="178"/>
      <c r="IFP45" s="178"/>
      <c r="IFQ45" s="178"/>
      <c r="IFR45" s="178"/>
      <c r="IFS45" s="178"/>
      <c r="IFT45" s="178"/>
      <c r="IFU45" s="178"/>
      <c r="IFV45" s="178"/>
      <c r="IFW45" s="178"/>
      <c r="IFX45" s="178"/>
      <c r="IFY45" s="178"/>
      <c r="IFZ45" s="178"/>
      <c r="IGA45" s="178"/>
      <c r="IGB45" s="178"/>
      <c r="IGC45" s="178"/>
      <c r="IGD45" s="178"/>
      <c r="IGE45" s="178"/>
      <c r="IGF45" s="178"/>
      <c r="IGG45" s="178"/>
      <c r="IGH45" s="178"/>
      <c r="IGI45" s="178"/>
      <c r="IGJ45" s="178"/>
      <c r="IGK45" s="178"/>
      <c r="IGL45" s="178"/>
      <c r="IGM45" s="178"/>
      <c r="IGN45" s="178"/>
      <c r="IGO45" s="178"/>
      <c r="IGP45" s="178"/>
      <c r="IGQ45" s="178"/>
      <c r="IGR45" s="178"/>
      <c r="IGS45" s="178"/>
      <c r="IGT45" s="178"/>
      <c r="IGU45" s="178"/>
      <c r="IGV45" s="178"/>
      <c r="IGW45" s="178"/>
      <c r="IGX45" s="178"/>
      <c r="IGY45" s="178"/>
      <c r="IGZ45" s="178"/>
      <c r="IHA45" s="178"/>
      <c r="IHB45" s="178"/>
      <c r="IHC45" s="178"/>
      <c r="IHD45" s="178"/>
      <c r="IHE45" s="178"/>
      <c r="IHF45" s="178"/>
      <c r="IHG45" s="178"/>
      <c r="IHH45" s="178"/>
      <c r="IHI45" s="178"/>
      <c r="IHJ45" s="178"/>
      <c r="IHK45" s="178"/>
      <c r="IHL45" s="178"/>
      <c r="IHM45" s="178"/>
      <c r="IHN45" s="178"/>
      <c r="IHO45" s="178"/>
      <c r="IHP45" s="178"/>
      <c r="IHQ45" s="178"/>
      <c r="IHR45" s="178"/>
      <c r="IHS45" s="178"/>
      <c r="IHT45" s="178"/>
      <c r="IHU45" s="178"/>
      <c r="IHV45" s="178"/>
      <c r="IHW45" s="178"/>
      <c r="IHX45" s="178"/>
      <c r="IHY45" s="178"/>
      <c r="IHZ45" s="178"/>
      <c r="IIA45" s="178"/>
      <c r="IIB45" s="178"/>
      <c r="IIC45" s="178"/>
      <c r="IID45" s="178"/>
      <c r="IIE45" s="178"/>
      <c r="IIF45" s="178"/>
      <c r="IIG45" s="178"/>
      <c r="IIH45" s="178"/>
      <c r="III45" s="178"/>
      <c r="IIJ45" s="178"/>
      <c r="IIK45" s="178"/>
      <c r="IIL45" s="178"/>
      <c r="IIM45" s="178"/>
      <c r="IIN45" s="178"/>
      <c r="IIO45" s="178"/>
      <c r="IIP45" s="178"/>
      <c r="IIQ45" s="178"/>
      <c r="IIR45" s="178"/>
      <c r="IIS45" s="178"/>
      <c r="IIT45" s="178"/>
      <c r="IIU45" s="178"/>
      <c r="IIV45" s="178"/>
      <c r="IIW45" s="178"/>
      <c r="IIX45" s="178"/>
      <c r="IIY45" s="178"/>
      <c r="IIZ45" s="178"/>
      <c r="IJA45" s="178"/>
      <c r="IJB45" s="178"/>
      <c r="IJC45" s="178"/>
      <c r="IJD45" s="178"/>
      <c r="IJE45" s="178"/>
      <c r="IJF45" s="178"/>
      <c r="IJG45" s="178"/>
      <c r="IJH45" s="178"/>
      <c r="IJI45" s="178"/>
      <c r="IJJ45" s="178"/>
      <c r="IJK45" s="178"/>
      <c r="IJL45" s="178"/>
      <c r="IJM45" s="178"/>
      <c r="IJN45" s="178"/>
      <c r="IJO45" s="178"/>
      <c r="IJP45" s="178"/>
      <c r="IJQ45" s="178"/>
      <c r="IJR45" s="178"/>
      <c r="IJS45" s="178"/>
      <c r="IJT45" s="178"/>
      <c r="IJU45" s="178"/>
      <c r="IJV45" s="178"/>
      <c r="IJW45" s="178"/>
      <c r="IJX45" s="178"/>
      <c r="IJY45" s="178"/>
      <c r="IJZ45" s="178"/>
      <c r="IKA45" s="178"/>
      <c r="IKB45" s="178"/>
      <c r="IKC45" s="178"/>
      <c r="IKD45" s="178"/>
      <c r="IKE45" s="178"/>
      <c r="IKF45" s="178"/>
      <c r="IKG45" s="178"/>
      <c r="IKH45" s="178"/>
      <c r="IKI45" s="178"/>
      <c r="IKJ45" s="178"/>
      <c r="IKK45" s="178"/>
      <c r="IKL45" s="178"/>
      <c r="IKM45" s="178"/>
      <c r="IKN45" s="178"/>
      <c r="IKO45" s="178"/>
      <c r="IKP45" s="178"/>
      <c r="IKQ45" s="178"/>
      <c r="IKR45" s="178"/>
      <c r="IKS45" s="178"/>
      <c r="IKT45" s="178"/>
      <c r="IKU45" s="178"/>
      <c r="IKV45" s="178"/>
      <c r="IKW45" s="178"/>
      <c r="IKX45" s="178"/>
      <c r="IKY45" s="178"/>
      <c r="IKZ45" s="178"/>
      <c r="ILA45" s="178"/>
      <c r="ILB45" s="178"/>
      <c r="ILC45" s="178"/>
      <c r="ILD45" s="178"/>
      <c r="ILE45" s="178"/>
      <c r="ILF45" s="178"/>
      <c r="ILG45" s="178"/>
      <c r="ILH45" s="178"/>
      <c r="ILI45" s="178"/>
      <c r="ILJ45" s="178"/>
      <c r="ILK45" s="178"/>
      <c r="ILL45" s="178"/>
      <c r="ILM45" s="178"/>
      <c r="ILN45" s="178"/>
      <c r="ILO45" s="178"/>
      <c r="ILP45" s="178"/>
      <c r="ILQ45" s="178"/>
      <c r="ILR45" s="178"/>
      <c r="ILS45" s="178"/>
      <c r="ILT45" s="178"/>
      <c r="ILU45" s="178"/>
      <c r="ILV45" s="178"/>
      <c r="ILW45" s="178"/>
      <c r="ILX45" s="178"/>
      <c r="ILY45" s="178"/>
      <c r="ILZ45" s="178"/>
      <c r="IMA45" s="178"/>
      <c r="IMB45" s="178"/>
      <c r="IMC45" s="178"/>
      <c r="IMD45" s="178"/>
      <c r="IME45" s="178"/>
      <c r="IMF45" s="178"/>
      <c r="IMG45" s="178"/>
      <c r="IMH45" s="178"/>
      <c r="IMI45" s="178"/>
      <c r="IMJ45" s="178"/>
      <c r="IMK45" s="178"/>
      <c r="IML45" s="178"/>
      <c r="IMM45" s="178"/>
      <c r="IMN45" s="178"/>
      <c r="IMO45" s="178"/>
      <c r="IMP45" s="178"/>
      <c r="IMQ45" s="178"/>
      <c r="IMR45" s="178"/>
      <c r="IMS45" s="178"/>
      <c r="IMT45" s="178"/>
      <c r="IMU45" s="178"/>
      <c r="IMV45" s="178"/>
      <c r="IMW45" s="178"/>
      <c r="IMX45" s="178"/>
      <c r="IMY45" s="178"/>
      <c r="IMZ45" s="178"/>
      <c r="INA45" s="178"/>
      <c r="INB45" s="178"/>
      <c r="INC45" s="178"/>
      <c r="IND45" s="178"/>
      <c r="INE45" s="178"/>
      <c r="INF45" s="178"/>
      <c r="ING45" s="178"/>
      <c r="INH45" s="178"/>
      <c r="INI45" s="178"/>
      <c r="INJ45" s="178"/>
      <c r="INK45" s="178"/>
      <c r="INL45" s="178"/>
      <c r="INM45" s="178"/>
      <c r="INN45" s="178"/>
      <c r="INO45" s="178"/>
      <c r="INP45" s="178"/>
      <c r="INQ45" s="178"/>
      <c r="INR45" s="178"/>
      <c r="INS45" s="178"/>
      <c r="INT45" s="178"/>
      <c r="INU45" s="178"/>
      <c r="INV45" s="178"/>
      <c r="INW45" s="178"/>
      <c r="INX45" s="178"/>
      <c r="INY45" s="178"/>
      <c r="INZ45" s="178"/>
      <c r="IOA45" s="178"/>
      <c r="IOB45" s="178"/>
      <c r="IOC45" s="178"/>
      <c r="IOD45" s="178"/>
      <c r="IOE45" s="178"/>
      <c r="IOF45" s="178"/>
      <c r="IOG45" s="178"/>
      <c r="IOH45" s="178"/>
      <c r="IOI45" s="178"/>
      <c r="IOJ45" s="178"/>
      <c r="IOK45" s="178"/>
      <c r="IOL45" s="178"/>
      <c r="IOM45" s="178"/>
      <c r="ION45" s="178"/>
      <c r="IOO45" s="178"/>
      <c r="IOP45" s="178"/>
      <c r="IOQ45" s="178"/>
      <c r="IOR45" s="178"/>
      <c r="IOS45" s="178"/>
      <c r="IOT45" s="178"/>
      <c r="IOU45" s="178"/>
      <c r="IOV45" s="178"/>
      <c r="IOW45" s="178"/>
      <c r="IOX45" s="178"/>
      <c r="IOY45" s="178"/>
      <c r="IOZ45" s="178"/>
      <c r="IPA45" s="178"/>
      <c r="IPB45" s="178"/>
      <c r="IPC45" s="178"/>
      <c r="IPD45" s="178"/>
      <c r="IPE45" s="178"/>
      <c r="IPF45" s="178"/>
      <c r="IPG45" s="178"/>
      <c r="IPH45" s="178"/>
      <c r="IPI45" s="178"/>
      <c r="IPJ45" s="178"/>
      <c r="IPK45" s="178"/>
      <c r="IPL45" s="178"/>
      <c r="IPM45" s="178"/>
      <c r="IPN45" s="178"/>
      <c r="IPO45" s="178"/>
      <c r="IPP45" s="178"/>
      <c r="IPQ45" s="178"/>
      <c r="IPR45" s="178"/>
      <c r="IPS45" s="178"/>
      <c r="IPT45" s="178"/>
      <c r="IPU45" s="178"/>
      <c r="IPV45" s="178"/>
      <c r="IPW45" s="178"/>
      <c r="IPX45" s="178"/>
      <c r="IPY45" s="178"/>
      <c r="IPZ45" s="178"/>
      <c r="IQA45" s="178"/>
      <c r="IQB45" s="178"/>
      <c r="IQC45" s="178"/>
      <c r="IQD45" s="178"/>
      <c r="IQE45" s="178"/>
      <c r="IQF45" s="178"/>
      <c r="IQG45" s="178"/>
      <c r="IQH45" s="178"/>
      <c r="IQI45" s="178"/>
      <c r="IQJ45" s="178"/>
      <c r="IQK45" s="178"/>
      <c r="IQL45" s="178"/>
      <c r="IQM45" s="178"/>
      <c r="IQN45" s="178"/>
      <c r="IQO45" s="178"/>
      <c r="IQP45" s="178"/>
      <c r="IQQ45" s="178"/>
      <c r="IQR45" s="178"/>
      <c r="IQS45" s="178"/>
      <c r="IQT45" s="178"/>
      <c r="IQU45" s="178"/>
      <c r="IQV45" s="178"/>
      <c r="IQW45" s="178"/>
      <c r="IQX45" s="178"/>
      <c r="IQY45" s="178"/>
      <c r="IQZ45" s="178"/>
      <c r="IRA45" s="178"/>
      <c r="IRB45" s="178"/>
      <c r="IRC45" s="178"/>
      <c r="IRD45" s="178"/>
      <c r="IRE45" s="178"/>
      <c r="IRF45" s="178"/>
      <c r="IRG45" s="178"/>
      <c r="IRH45" s="178"/>
      <c r="IRI45" s="178"/>
      <c r="IRJ45" s="178"/>
      <c r="IRK45" s="178"/>
      <c r="IRL45" s="178"/>
      <c r="IRM45" s="178"/>
      <c r="IRN45" s="178"/>
      <c r="IRO45" s="178"/>
      <c r="IRP45" s="178"/>
      <c r="IRQ45" s="178"/>
      <c r="IRR45" s="178"/>
      <c r="IRS45" s="178"/>
      <c r="IRT45" s="178"/>
      <c r="IRU45" s="178"/>
      <c r="IRV45" s="178"/>
      <c r="IRW45" s="178"/>
      <c r="IRX45" s="178"/>
      <c r="IRY45" s="178"/>
      <c r="IRZ45" s="178"/>
      <c r="ISA45" s="178"/>
      <c r="ISB45" s="178"/>
      <c r="ISC45" s="178"/>
      <c r="ISD45" s="178"/>
      <c r="ISE45" s="178"/>
      <c r="ISF45" s="178"/>
      <c r="ISG45" s="178"/>
      <c r="ISH45" s="178"/>
      <c r="ISI45" s="178"/>
      <c r="ISJ45" s="178"/>
      <c r="ISK45" s="178"/>
      <c r="ISL45" s="178"/>
      <c r="ISM45" s="178"/>
      <c r="ISN45" s="178"/>
      <c r="ISO45" s="178"/>
      <c r="ISP45" s="178"/>
      <c r="ISQ45" s="178"/>
      <c r="ISR45" s="178"/>
      <c r="ISS45" s="178"/>
      <c r="IST45" s="178"/>
      <c r="ISU45" s="178"/>
      <c r="ISV45" s="178"/>
      <c r="ISW45" s="178"/>
      <c r="ISX45" s="178"/>
      <c r="ISY45" s="178"/>
      <c r="ISZ45" s="178"/>
      <c r="ITA45" s="178"/>
      <c r="ITB45" s="178"/>
      <c r="ITC45" s="178"/>
      <c r="ITD45" s="178"/>
      <c r="ITE45" s="178"/>
      <c r="ITF45" s="178"/>
      <c r="ITG45" s="178"/>
      <c r="ITH45" s="178"/>
      <c r="ITI45" s="178"/>
      <c r="ITJ45" s="178"/>
      <c r="ITK45" s="178"/>
      <c r="ITL45" s="178"/>
      <c r="ITM45" s="178"/>
      <c r="ITN45" s="178"/>
      <c r="ITO45" s="178"/>
      <c r="ITP45" s="178"/>
      <c r="ITQ45" s="178"/>
      <c r="ITR45" s="178"/>
      <c r="ITS45" s="178"/>
      <c r="ITT45" s="178"/>
      <c r="ITU45" s="178"/>
      <c r="ITV45" s="178"/>
      <c r="ITW45" s="178"/>
      <c r="ITX45" s="178"/>
      <c r="ITY45" s="178"/>
      <c r="ITZ45" s="178"/>
      <c r="IUA45" s="178"/>
      <c r="IUB45" s="178"/>
      <c r="IUC45" s="178"/>
      <c r="IUD45" s="178"/>
      <c r="IUE45" s="178"/>
      <c r="IUF45" s="178"/>
      <c r="IUG45" s="178"/>
      <c r="IUH45" s="178"/>
      <c r="IUI45" s="178"/>
      <c r="IUJ45" s="178"/>
      <c r="IUK45" s="178"/>
      <c r="IUL45" s="178"/>
      <c r="IUM45" s="178"/>
      <c r="IUN45" s="178"/>
      <c r="IUO45" s="178"/>
      <c r="IUP45" s="178"/>
      <c r="IUQ45" s="178"/>
      <c r="IUR45" s="178"/>
      <c r="IUS45" s="178"/>
      <c r="IUT45" s="178"/>
      <c r="IUU45" s="178"/>
      <c r="IUV45" s="178"/>
      <c r="IUW45" s="178"/>
      <c r="IUX45" s="178"/>
      <c r="IUY45" s="178"/>
      <c r="IUZ45" s="178"/>
      <c r="IVA45" s="178"/>
      <c r="IVB45" s="178"/>
      <c r="IVC45" s="178"/>
      <c r="IVD45" s="178"/>
      <c r="IVE45" s="178"/>
      <c r="IVF45" s="178"/>
      <c r="IVG45" s="178"/>
      <c r="IVH45" s="178"/>
      <c r="IVI45" s="178"/>
      <c r="IVJ45" s="178"/>
      <c r="IVK45" s="178"/>
      <c r="IVL45" s="178"/>
      <c r="IVM45" s="178"/>
      <c r="IVN45" s="178"/>
      <c r="IVO45" s="178"/>
      <c r="IVP45" s="178"/>
      <c r="IVQ45" s="178"/>
      <c r="IVR45" s="178"/>
      <c r="IVS45" s="178"/>
      <c r="IVT45" s="178"/>
      <c r="IVU45" s="178"/>
      <c r="IVV45" s="178"/>
      <c r="IVW45" s="178"/>
      <c r="IVX45" s="178"/>
      <c r="IVY45" s="178"/>
      <c r="IVZ45" s="178"/>
      <c r="IWA45" s="178"/>
      <c r="IWB45" s="178"/>
      <c r="IWC45" s="178"/>
      <c r="IWD45" s="178"/>
      <c r="IWE45" s="178"/>
      <c r="IWF45" s="178"/>
      <c r="IWG45" s="178"/>
      <c r="IWH45" s="178"/>
      <c r="IWI45" s="178"/>
      <c r="IWJ45" s="178"/>
      <c r="IWK45" s="178"/>
      <c r="IWL45" s="178"/>
      <c r="IWM45" s="178"/>
      <c r="IWN45" s="178"/>
      <c r="IWO45" s="178"/>
      <c r="IWP45" s="178"/>
      <c r="IWQ45" s="178"/>
      <c r="IWR45" s="178"/>
      <c r="IWS45" s="178"/>
      <c r="IWT45" s="178"/>
      <c r="IWU45" s="178"/>
      <c r="IWV45" s="178"/>
      <c r="IWW45" s="178"/>
      <c r="IWX45" s="178"/>
      <c r="IWY45" s="178"/>
      <c r="IWZ45" s="178"/>
      <c r="IXA45" s="178"/>
      <c r="IXB45" s="178"/>
      <c r="IXC45" s="178"/>
      <c r="IXD45" s="178"/>
      <c r="IXE45" s="178"/>
      <c r="IXF45" s="178"/>
      <c r="IXG45" s="178"/>
      <c r="IXH45" s="178"/>
      <c r="IXI45" s="178"/>
      <c r="IXJ45" s="178"/>
      <c r="IXK45" s="178"/>
      <c r="IXL45" s="178"/>
      <c r="IXM45" s="178"/>
      <c r="IXN45" s="178"/>
      <c r="IXO45" s="178"/>
      <c r="IXP45" s="178"/>
      <c r="IXQ45" s="178"/>
      <c r="IXR45" s="178"/>
      <c r="IXS45" s="178"/>
      <c r="IXT45" s="178"/>
      <c r="IXU45" s="178"/>
      <c r="IXV45" s="178"/>
      <c r="IXW45" s="178"/>
      <c r="IXX45" s="178"/>
      <c r="IXY45" s="178"/>
      <c r="IXZ45" s="178"/>
      <c r="IYA45" s="178"/>
      <c r="IYB45" s="178"/>
      <c r="IYC45" s="178"/>
      <c r="IYD45" s="178"/>
      <c r="IYE45" s="178"/>
      <c r="IYF45" s="178"/>
      <c r="IYG45" s="178"/>
      <c r="IYH45" s="178"/>
      <c r="IYI45" s="178"/>
      <c r="IYJ45" s="178"/>
      <c r="IYK45" s="178"/>
      <c r="IYL45" s="178"/>
      <c r="IYM45" s="178"/>
      <c r="IYN45" s="178"/>
      <c r="IYO45" s="178"/>
      <c r="IYP45" s="178"/>
      <c r="IYQ45" s="178"/>
      <c r="IYR45" s="178"/>
      <c r="IYS45" s="178"/>
      <c r="IYT45" s="178"/>
      <c r="IYU45" s="178"/>
      <c r="IYV45" s="178"/>
      <c r="IYW45" s="178"/>
      <c r="IYX45" s="178"/>
      <c r="IYY45" s="178"/>
      <c r="IYZ45" s="178"/>
      <c r="IZA45" s="178"/>
      <c r="IZB45" s="178"/>
      <c r="IZC45" s="178"/>
      <c r="IZD45" s="178"/>
      <c r="IZE45" s="178"/>
      <c r="IZF45" s="178"/>
      <c r="IZG45" s="178"/>
      <c r="IZH45" s="178"/>
      <c r="IZI45" s="178"/>
      <c r="IZJ45" s="178"/>
      <c r="IZK45" s="178"/>
      <c r="IZL45" s="178"/>
      <c r="IZM45" s="178"/>
      <c r="IZN45" s="178"/>
      <c r="IZO45" s="178"/>
      <c r="IZP45" s="178"/>
      <c r="IZQ45" s="178"/>
      <c r="IZR45" s="178"/>
      <c r="IZS45" s="178"/>
      <c r="IZT45" s="178"/>
      <c r="IZU45" s="178"/>
      <c r="IZV45" s="178"/>
      <c r="IZW45" s="178"/>
      <c r="IZX45" s="178"/>
      <c r="IZY45" s="178"/>
      <c r="IZZ45" s="178"/>
      <c r="JAA45" s="178"/>
      <c r="JAB45" s="178"/>
      <c r="JAC45" s="178"/>
      <c r="JAD45" s="178"/>
      <c r="JAE45" s="178"/>
      <c r="JAF45" s="178"/>
      <c r="JAG45" s="178"/>
      <c r="JAH45" s="178"/>
      <c r="JAI45" s="178"/>
      <c r="JAJ45" s="178"/>
      <c r="JAK45" s="178"/>
      <c r="JAL45" s="178"/>
      <c r="JAM45" s="178"/>
      <c r="JAN45" s="178"/>
      <c r="JAO45" s="178"/>
      <c r="JAP45" s="178"/>
      <c r="JAQ45" s="178"/>
      <c r="JAR45" s="178"/>
      <c r="JAS45" s="178"/>
      <c r="JAT45" s="178"/>
      <c r="JAU45" s="178"/>
      <c r="JAV45" s="178"/>
      <c r="JAW45" s="178"/>
      <c r="JAX45" s="178"/>
      <c r="JAY45" s="178"/>
      <c r="JAZ45" s="178"/>
      <c r="JBA45" s="178"/>
      <c r="JBB45" s="178"/>
      <c r="JBC45" s="178"/>
      <c r="JBD45" s="178"/>
      <c r="JBE45" s="178"/>
      <c r="JBF45" s="178"/>
      <c r="JBG45" s="178"/>
      <c r="JBH45" s="178"/>
      <c r="JBI45" s="178"/>
      <c r="JBJ45" s="178"/>
      <c r="JBK45" s="178"/>
      <c r="JBL45" s="178"/>
      <c r="JBM45" s="178"/>
      <c r="JBN45" s="178"/>
      <c r="JBO45" s="178"/>
      <c r="JBP45" s="178"/>
      <c r="JBQ45" s="178"/>
      <c r="JBR45" s="178"/>
      <c r="JBS45" s="178"/>
      <c r="JBT45" s="178"/>
      <c r="JBU45" s="178"/>
      <c r="JBV45" s="178"/>
      <c r="JBW45" s="178"/>
      <c r="JBX45" s="178"/>
      <c r="JBY45" s="178"/>
      <c r="JBZ45" s="178"/>
      <c r="JCA45" s="178"/>
      <c r="JCB45" s="178"/>
      <c r="JCC45" s="178"/>
      <c r="JCD45" s="178"/>
      <c r="JCE45" s="178"/>
      <c r="JCF45" s="178"/>
      <c r="JCG45" s="178"/>
      <c r="JCH45" s="178"/>
      <c r="JCI45" s="178"/>
      <c r="JCJ45" s="178"/>
      <c r="JCK45" s="178"/>
      <c r="JCL45" s="178"/>
      <c r="JCM45" s="178"/>
      <c r="JCN45" s="178"/>
      <c r="JCO45" s="178"/>
      <c r="JCP45" s="178"/>
      <c r="JCQ45" s="178"/>
      <c r="JCR45" s="178"/>
      <c r="JCS45" s="178"/>
      <c r="JCT45" s="178"/>
      <c r="JCU45" s="178"/>
      <c r="JCV45" s="178"/>
      <c r="JCW45" s="178"/>
      <c r="JCX45" s="178"/>
      <c r="JCY45" s="178"/>
      <c r="JCZ45" s="178"/>
      <c r="JDA45" s="178"/>
      <c r="JDB45" s="178"/>
      <c r="JDC45" s="178"/>
      <c r="JDD45" s="178"/>
      <c r="JDE45" s="178"/>
      <c r="JDF45" s="178"/>
      <c r="JDG45" s="178"/>
      <c r="JDH45" s="178"/>
      <c r="JDI45" s="178"/>
      <c r="JDJ45" s="178"/>
      <c r="JDK45" s="178"/>
      <c r="JDL45" s="178"/>
      <c r="JDM45" s="178"/>
      <c r="JDN45" s="178"/>
      <c r="JDO45" s="178"/>
      <c r="JDP45" s="178"/>
      <c r="JDQ45" s="178"/>
      <c r="JDR45" s="178"/>
      <c r="JDS45" s="178"/>
      <c r="JDT45" s="178"/>
      <c r="JDU45" s="178"/>
      <c r="JDV45" s="178"/>
      <c r="JDW45" s="178"/>
      <c r="JDX45" s="178"/>
      <c r="JDY45" s="178"/>
      <c r="JDZ45" s="178"/>
      <c r="JEA45" s="178"/>
      <c r="JEB45" s="178"/>
      <c r="JEC45" s="178"/>
      <c r="JED45" s="178"/>
      <c r="JEE45" s="178"/>
      <c r="JEF45" s="178"/>
      <c r="JEG45" s="178"/>
      <c r="JEH45" s="178"/>
      <c r="JEI45" s="178"/>
      <c r="JEJ45" s="178"/>
      <c r="JEK45" s="178"/>
      <c r="JEL45" s="178"/>
      <c r="JEM45" s="178"/>
      <c r="JEN45" s="178"/>
      <c r="JEO45" s="178"/>
      <c r="JEP45" s="178"/>
      <c r="JEQ45" s="178"/>
      <c r="JER45" s="178"/>
      <c r="JES45" s="178"/>
      <c r="JET45" s="178"/>
      <c r="JEU45" s="178"/>
      <c r="JEV45" s="178"/>
      <c r="JEW45" s="178"/>
      <c r="JEX45" s="178"/>
      <c r="JEY45" s="178"/>
      <c r="JEZ45" s="178"/>
      <c r="JFA45" s="178"/>
      <c r="JFB45" s="178"/>
      <c r="JFC45" s="178"/>
      <c r="JFD45" s="178"/>
      <c r="JFE45" s="178"/>
      <c r="JFF45" s="178"/>
      <c r="JFG45" s="178"/>
      <c r="JFH45" s="178"/>
      <c r="JFI45" s="178"/>
      <c r="JFJ45" s="178"/>
      <c r="JFK45" s="178"/>
      <c r="JFL45" s="178"/>
      <c r="JFM45" s="178"/>
      <c r="JFN45" s="178"/>
      <c r="JFO45" s="178"/>
      <c r="JFP45" s="178"/>
      <c r="JFQ45" s="178"/>
      <c r="JFR45" s="178"/>
      <c r="JFS45" s="178"/>
      <c r="JFT45" s="178"/>
      <c r="JFU45" s="178"/>
      <c r="JFV45" s="178"/>
      <c r="JFW45" s="178"/>
      <c r="JFX45" s="178"/>
      <c r="JFY45" s="178"/>
      <c r="JFZ45" s="178"/>
      <c r="JGA45" s="178"/>
      <c r="JGB45" s="178"/>
      <c r="JGC45" s="178"/>
      <c r="JGD45" s="178"/>
      <c r="JGE45" s="178"/>
      <c r="JGF45" s="178"/>
      <c r="JGG45" s="178"/>
      <c r="JGH45" s="178"/>
      <c r="JGI45" s="178"/>
      <c r="JGJ45" s="178"/>
      <c r="JGK45" s="178"/>
      <c r="JGL45" s="178"/>
      <c r="JGM45" s="178"/>
      <c r="JGN45" s="178"/>
      <c r="JGO45" s="178"/>
      <c r="JGP45" s="178"/>
      <c r="JGQ45" s="178"/>
      <c r="JGR45" s="178"/>
      <c r="JGS45" s="178"/>
      <c r="JGT45" s="178"/>
      <c r="JGU45" s="178"/>
      <c r="JGV45" s="178"/>
      <c r="JGW45" s="178"/>
      <c r="JGX45" s="178"/>
      <c r="JGY45" s="178"/>
      <c r="JGZ45" s="178"/>
      <c r="JHA45" s="178"/>
      <c r="JHB45" s="178"/>
      <c r="JHC45" s="178"/>
      <c r="JHD45" s="178"/>
      <c r="JHE45" s="178"/>
      <c r="JHF45" s="178"/>
      <c r="JHG45" s="178"/>
      <c r="JHH45" s="178"/>
      <c r="JHI45" s="178"/>
      <c r="JHJ45" s="178"/>
      <c r="JHK45" s="178"/>
      <c r="JHL45" s="178"/>
      <c r="JHM45" s="178"/>
      <c r="JHN45" s="178"/>
      <c r="JHO45" s="178"/>
      <c r="JHP45" s="178"/>
      <c r="JHQ45" s="178"/>
      <c r="JHR45" s="178"/>
      <c r="JHS45" s="178"/>
      <c r="JHT45" s="178"/>
      <c r="JHU45" s="178"/>
      <c r="JHV45" s="178"/>
      <c r="JHW45" s="178"/>
      <c r="JHX45" s="178"/>
      <c r="JHY45" s="178"/>
      <c r="JHZ45" s="178"/>
      <c r="JIA45" s="178"/>
      <c r="JIB45" s="178"/>
      <c r="JIC45" s="178"/>
      <c r="JID45" s="178"/>
      <c r="JIE45" s="178"/>
      <c r="JIF45" s="178"/>
      <c r="JIG45" s="178"/>
      <c r="JIH45" s="178"/>
      <c r="JII45" s="178"/>
      <c r="JIJ45" s="178"/>
      <c r="JIK45" s="178"/>
      <c r="JIL45" s="178"/>
      <c r="JIM45" s="178"/>
      <c r="JIN45" s="178"/>
      <c r="JIO45" s="178"/>
      <c r="JIP45" s="178"/>
      <c r="JIQ45" s="178"/>
      <c r="JIR45" s="178"/>
      <c r="JIS45" s="178"/>
      <c r="JIT45" s="178"/>
      <c r="JIU45" s="178"/>
      <c r="JIV45" s="178"/>
      <c r="JIW45" s="178"/>
      <c r="JIX45" s="178"/>
      <c r="JIY45" s="178"/>
      <c r="JIZ45" s="178"/>
      <c r="JJA45" s="178"/>
      <c r="JJB45" s="178"/>
      <c r="JJC45" s="178"/>
      <c r="JJD45" s="178"/>
      <c r="JJE45" s="178"/>
      <c r="JJF45" s="178"/>
      <c r="JJG45" s="178"/>
      <c r="JJH45" s="178"/>
      <c r="JJI45" s="178"/>
      <c r="JJJ45" s="178"/>
      <c r="JJK45" s="178"/>
      <c r="JJL45" s="178"/>
      <c r="JJM45" s="178"/>
      <c r="JJN45" s="178"/>
      <c r="JJO45" s="178"/>
      <c r="JJP45" s="178"/>
      <c r="JJQ45" s="178"/>
      <c r="JJR45" s="178"/>
      <c r="JJS45" s="178"/>
      <c r="JJT45" s="178"/>
      <c r="JJU45" s="178"/>
      <c r="JJV45" s="178"/>
      <c r="JJW45" s="178"/>
      <c r="JJX45" s="178"/>
      <c r="JJY45" s="178"/>
      <c r="JJZ45" s="178"/>
      <c r="JKA45" s="178"/>
      <c r="JKB45" s="178"/>
      <c r="JKC45" s="178"/>
      <c r="JKD45" s="178"/>
      <c r="JKE45" s="178"/>
      <c r="JKF45" s="178"/>
      <c r="JKG45" s="178"/>
      <c r="JKH45" s="178"/>
      <c r="JKI45" s="178"/>
      <c r="JKJ45" s="178"/>
      <c r="JKK45" s="178"/>
      <c r="JKL45" s="178"/>
      <c r="JKM45" s="178"/>
      <c r="JKN45" s="178"/>
      <c r="JKO45" s="178"/>
      <c r="JKP45" s="178"/>
      <c r="JKQ45" s="178"/>
      <c r="JKR45" s="178"/>
      <c r="JKS45" s="178"/>
      <c r="JKT45" s="178"/>
      <c r="JKU45" s="178"/>
      <c r="JKV45" s="178"/>
      <c r="JKW45" s="178"/>
      <c r="JKX45" s="178"/>
      <c r="JKY45" s="178"/>
      <c r="JKZ45" s="178"/>
      <c r="JLA45" s="178"/>
      <c r="JLB45" s="178"/>
      <c r="JLC45" s="178"/>
      <c r="JLD45" s="178"/>
      <c r="JLE45" s="178"/>
      <c r="JLF45" s="178"/>
      <c r="JLG45" s="178"/>
      <c r="JLH45" s="178"/>
      <c r="JLI45" s="178"/>
      <c r="JLJ45" s="178"/>
      <c r="JLK45" s="178"/>
      <c r="JLL45" s="178"/>
      <c r="JLM45" s="178"/>
      <c r="JLN45" s="178"/>
      <c r="JLO45" s="178"/>
      <c r="JLP45" s="178"/>
      <c r="JLQ45" s="178"/>
      <c r="JLR45" s="178"/>
      <c r="JLS45" s="178"/>
      <c r="JLT45" s="178"/>
      <c r="JLU45" s="178"/>
      <c r="JLV45" s="178"/>
      <c r="JLW45" s="178"/>
      <c r="JLX45" s="178"/>
      <c r="JLY45" s="178"/>
      <c r="JLZ45" s="178"/>
      <c r="JMA45" s="178"/>
      <c r="JMB45" s="178"/>
      <c r="JMC45" s="178"/>
      <c r="JMD45" s="178"/>
      <c r="JME45" s="178"/>
      <c r="JMF45" s="178"/>
      <c r="JMG45" s="178"/>
      <c r="JMH45" s="178"/>
      <c r="JMI45" s="178"/>
      <c r="JMJ45" s="178"/>
      <c r="JMK45" s="178"/>
      <c r="JML45" s="178"/>
      <c r="JMM45" s="178"/>
      <c r="JMN45" s="178"/>
      <c r="JMO45" s="178"/>
      <c r="JMP45" s="178"/>
      <c r="JMQ45" s="178"/>
      <c r="JMR45" s="178"/>
      <c r="JMS45" s="178"/>
      <c r="JMT45" s="178"/>
      <c r="JMU45" s="178"/>
      <c r="JMV45" s="178"/>
      <c r="JMW45" s="178"/>
      <c r="JMX45" s="178"/>
      <c r="JMY45" s="178"/>
      <c r="JMZ45" s="178"/>
      <c r="JNA45" s="178"/>
      <c r="JNB45" s="178"/>
      <c r="JNC45" s="178"/>
      <c r="JND45" s="178"/>
      <c r="JNE45" s="178"/>
      <c r="JNF45" s="178"/>
      <c r="JNG45" s="178"/>
      <c r="JNH45" s="178"/>
      <c r="JNI45" s="178"/>
      <c r="JNJ45" s="178"/>
      <c r="JNK45" s="178"/>
      <c r="JNL45" s="178"/>
      <c r="JNM45" s="178"/>
      <c r="JNN45" s="178"/>
      <c r="JNO45" s="178"/>
      <c r="JNP45" s="178"/>
      <c r="JNQ45" s="178"/>
      <c r="JNR45" s="178"/>
      <c r="JNS45" s="178"/>
      <c r="JNT45" s="178"/>
      <c r="JNU45" s="178"/>
      <c r="JNV45" s="178"/>
      <c r="JNW45" s="178"/>
      <c r="JNX45" s="178"/>
      <c r="JNY45" s="178"/>
      <c r="JNZ45" s="178"/>
      <c r="JOA45" s="178"/>
      <c r="JOB45" s="178"/>
      <c r="JOC45" s="178"/>
      <c r="JOD45" s="178"/>
      <c r="JOE45" s="178"/>
      <c r="JOF45" s="178"/>
      <c r="JOG45" s="178"/>
      <c r="JOH45" s="178"/>
      <c r="JOI45" s="178"/>
      <c r="JOJ45" s="178"/>
      <c r="JOK45" s="178"/>
      <c r="JOL45" s="178"/>
      <c r="JOM45" s="178"/>
      <c r="JON45" s="178"/>
      <c r="JOO45" s="178"/>
      <c r="JOP45" s="178"/>
      <c r="JOQ45" s="178"/>
      <c r="JOR45" s="178"/>
      <c r="JOS45" s="178"/>
      <c r="JOT45" s="178"/>
      <c r="JOU45" s="178"/>
      <c r="JOV45" s="178"/>
      <c r="JOW45" s="178"/>
      <c r="JOX45" s="178"/>
      <c r="JOY45" s="178"/>
      <c r="JOZ45" s="178"/>
      <c r="JPA45" s="178"/>
      <c r="JPB45" s="178"/>
      <c r="JPC45" s="178"/>
      <c r="JPD45" s="178"/>
      <c r="JPE45" s="178"/>
      <c r="JPF45" s="178"/>
      <c r="JPG45" s="178"/>
      <c r="JPH45" s="178"/>
      <c r="JPI45" s="178"/>
      <c r="JPJ45" s="178"/>
      <c r="JPK45" s="178"/>
      <c r="JPL45" s="178"/>
      <c r="JPM45" s="178"/>
      <c r="JPN45" s="178"/>
      <c r="JPO45" s="178"/>
      <c r="JPP45" s="178"/>
      <c r="JPQ45" s="178"/>
      <c r="JPR45" s="178"/>
      <c r="JPS45" s="178"/>
      <c r="JPT45" s="178"/>
      <c r="JPU45" s="178"/>
      <c r="JPV45" s="178"/>
      <c r="JPW45" s="178"/>
      <c r="JPX45" s="178"/>
      <c r="JPY45" s="178"/>
      <c r="JPZ45" s="178"/>
      <c r="JQA45" s="178"/>
      <c r="JQB45" s="178"/>
      <c r="JQC45" s="178"/>
      <c r="JQD45" s="178"/>
      <c r="JQE45" s="178"/>
      <c r="JQF45" s="178"/>
      <c r="JQG45" s="178"/>
      <c r="JQH45" s="178"/>
      <c r="JQI45" s="178"/>
      <c r="JQJ45" s="178"/>
      <c r="JQK45" s="178"/>
      <c r="JQL45" s="178"/>
      <c r="JQM45" s="178"/>
      <c r="JQN45" s="178"/>
      <c r="JQO45" s="178"/>
      <c r="JQP45" s="178"/>
      <c r="JQQ45" s="178"/>
      <c r="JQR45" s="178"/>
      <c r="JQS45" s="178"/>
      <c r="JQT45" s="178"/>
      <c r="JQU45" s="178"/>
      <c r="JQV45" s="178"/>
      <c r="JQW45" s="178"/>
      <c r="JQX45" s="178"/>
      <c r="JQY45" s="178"/>
      <c r="JQZ45" s="178"/>
      <c r="JRA45" s="178"/>
      <c r="JRB45" s="178"/>
      <c r="JRC45" s="178"/>
      <c r="JRD45" s="178"/>
      <c r="JRE45" s="178"/>
      <c r="JRF45" s="178"/>
      <c r="JRG45" s="178"/>
      <c r="JRH45" s="178"/>
      <c r="JRI45" s="178"/>
      <c r="JRJ45" s="178"/>
      <c r="JRK45" s="178"/>
      <c r="JRL45" s="178"/>
      <c r="JRM45" s="178"/>
      <c r="JRN45" s="178"/>
      <c r="JRO45" s="178"/>
      <c r="JRP45" s="178"/>
      <c r="JRQ45" s="178"/>
      <c r="JRR45" s="178"/>
      <c r="JRS45" s="178"/>
      <c r="JRT45" s="178"/>
      <c r="JRU45" s="178"/>
      <c r="JRV45" s="178"/>
      <c r="JRW45" s="178"/>
      <c r="JRX45" s="178"/>
      <c r="JRY45" s="178"/>
      <c r="JRZ45" s="178"/>
      <c r="JSA45" s="178"/>
      <c r="JSB45" s="178"/>
      <c r="JSC45" s="178"/>
      <c r="JSD45" s="178"/>
      <c r="JSE45" s="178"/>
      <c r="JSF45" s="178"/>
      <c r="JSG45" s="178"/>
      <c r="JSH45" s="178"/>
      <c r="JSI45" s="178"/>
      <c r="JSJ45" s="178"/>
      <c r="JSK45" s="178"/>
      <c r="JSL45" s="178"/>
      <c r="JSM45" s="178"/>
      <c r="JSN45" s="178"/>
      <c r="JSO45" s="178"/>
      <c r="JSP45" s="178"/>
      <c r="JSQ45" s="178"/>
      <c r="JSR45" s="178"/>
      <c r="JSS45" s="178"/>
      <c r="JST45" s="178"/>
      <c r="JSU45" s="178"/>
      <c r="JSV45" s="178"/>
      <c r="JSW45" s="178"/>
      <c r="JSX45" s="178"/>
      <c r="JSY45" s="178"/>
      <c r="JSZ45" s="178"/>
      <c r="JTA45" s="178"/>
      <c r="JTB45" s="178"/>
      <c r="JTC45" s="178"/>
      <c r="JTD45" s="178"/>
      <c r="JTE45" s="178"/>
      <c r="JTF45" s="178"/>
      <c r="JTG45" s="178"/>
      <c r="JTH45" s="178"/>
      <c r="JTI45" s="178"/>
      <c r="JTJ45" s="178"/>
      <c r="JTK45" s="178"/>
      <c r="JTL45" s="178"/>
      <c r="JTM45" s="178"/>
      <c r="JTN45" s="178"/>
      <c r="JTO45" s="178"/>
      <c r="JTP45" s="178"/>
      <c r="JTQ45" s="178"/>
      <c r="JTR45" s="178"/>
      <c r="JTS45" s="178"/>
      <c r="JTT45" s="178"/>
      <c r="JTU45" s="178"/>
      <c r="JTV45" s="178"/>
      <c r="JTW45" s="178"/>
      <c r="JTX45" s="178"/>
      <c r="JTY45" s="178"/>
      <c r="JTZ45" s="178"/>
      <c r="JUA45" s="178"/>
      <c r="JUB45" s="178"/>
      <c r="JUC45" s="178"/>
      <c r="JUD45" s="178"/>
      <c r="JUE45" s="178"/>
      <c r="JUF45" s="178"/>
      <c r="JUG45" s="178"/>
      <c r="JUH45" s="178"/>
      <c r="JUI45" s="178"/>
      <c r="JUJ45" s="178"/>
      <c r="JUK45" s="178"/>
      <c r="JUL45" s="178"/>
      <c r="JUM45" s="178"/>
      <c r="JUN45" s="178"/>
      <c r="JUO45" s="178"/>
      <c r="JUP45" s="178"/>
      <c r="JUQ45" s="178"/>
      <c r="JUR45" s="178"/>
      <c r="JUS45" s="178"/>
      <c r="JUT45" s="178"/>
      <c r="JUU45" s="178"/>
      <c r="JUV45" s="178"/>
      <c r="JUW45" s="178"/>
      <c r="JUX45" s="178"/>
      <c r="JUY45" s="178"/>
      <c r="JUZ45" s="178"/>
      <c r="JVA45" s="178"/>
      <c r="JVB45" s="178"/>
      <c r="JVC45" s="178"/>
      <c r="JVD45" s="178"/>
      <c r="JVE45" s="178"/>
      <c r="JVF45" s="178"/>
      <c r="JVG45" s="178"/>
      <c r="JVH45" s="178"/>
      <c r="JVI45" s="178"/>
      <c r="JVJ45" s="178"/>
      <c r="JVK45" s="178"/>
      <c r="JVL45" s="178"/>
      <c r="JVM45" s="178"/>
      <c r="JVN45" s="178"/>
      <c r="JVO45" s="178"/>
      <c r="JVP45" s="178"/>
      <c r="JVQ45" s="178"/>
      <c r="JVR45" s="178"/>
      <c r="JVS45" s="178"/>
      <c r="JVT45" s="178"/>
      <c r="JVU45" s="178"/>
      <c r="JVV45" s="178"/>
      <c r="JVW45" s="178"/>
      <c r="JVX45" s="178"/>
      <c r="JVY45" s="178"/>
      <c r="JVZ45" s="178"/>
      <c r="JWA45" s="178"/>
      <c r="JWB45" s="178"/>
      <c r="JWC45" s="178"/>
      <c r="JWD45" s="178"/>
      <c r="JWE45" s="178"/>
      <c r="JWF45" s="178"/>
      <c r="JWG45" s="178"/>
      <c r="JWH45" s="178"/>
      <c r="JWI45" s="178"/>
      <c r="JWJ45" s="178"/>
      <c r="JWK45" s="178"/>
      <c r="JWL45" s="178"/>
      <c r="JWM45" s="178"/>
      <c r="JWN45" s="178"/>
      <c r="JWO45" s="178"/>
      <c r="JWP45" s="178"/>
      <c r="JWQ45" s="178"/>
      <c r="JWR45" s="178"/>
      <c r="JWS45" s="178"/>
      <c r="JWT45" s="178"/>
      <c r="JWU45" s="178"/>
      <c r="JWV45" s="178"/>
      <c r="JWW45" s="178"/>
      <c r="JWX45" s="178"/>
      <c r="JWY45" s="178"/>
      <c r="JWZ45" s="178"/>
      <c r="JXA45" s="178"/>
      <c r="JXB45" s="178"/>
      <c r="JXC45" s="178"/>
      <c r="JXD45" s="178"/>
      <c r="JXE45" s="178"/>
      <c r="JXF45" s="178"/>
      <c r="JXG45" s="178"/>
      <c r="JXH45" s="178"/>
      <c r="JXI45" s="178"/>
      <c r="JXJ45" s="178"/>
      <c r="JXK45" s="178"/>
      <c r="JXL45" s="178"/>
      <c r="JXM45" s="178"/>
      <c r="JXN45" s="178"/>
      <c r="JXO45" s="178"/>
      <c r="JXP45" s="178"/>
      <c r="JXQ45" s="178"/>
      <c r="JXR45" s="178"/>
      <c r="JXS45" s="178"/>
      <c r="JXT45" s="178"/>
      <c r="JXU45" s="178"/>
      <c r="JXV45" s="178"/>
      <c r="JXW45" s="178"/>
      <c r="JXX45" s="178"/>
      <c r="JXY45" s="178"/>
      <c r="JXZ45" s="178"/>
      <c r="JYA45" s="178"/>
      <c r="JYB45" s="178"/>
      <c r="JYC45" s="178"/>
      <c r="JYD45" s="178"/>
      <c r="JYE45" s="178"/>
      <c r="JYF45" s="178"/>
      <c r="JYG45" s="178"/>
      <c r="JYH45" s="178"/>
      <c r="JYI45" s="178"/>
      <c r="JYJ45" s="178"/>
      <c r="JYK45" s="178"/>
      <c r="JYL45" s="178"/>
      <c r="JYM45" s="178"/>
      <c r="JYN45" s="178"/>
      <c r="JYO45" s="178"/>
      <c r="JYP45" s="178"/>
      <c r="JYQ45" s="178"/>
      <c r="JYR45" s="178"/>
      <c r="JYS45" s="178"/>
      <c r="JYT45" s="178"/>
      <c r="JYU45" s="178"/>
      <c r="JYV45" s="178"/>
      <c r="JYW45" s="178"/>
      <c r="JYX45" s="178"/>
      <c r="JYY45" s="178"/>
      <c r="JYZ45" s="178"/>
      <c r="JZA45" s="178"/>
      <c r="JZB45" s="178"/>
      <c r="JZC45" s="178"/>
      <c r="JZD45" s="178"/>
      <c r="JZE45" s="178"/>
      <c r="JZF45" s="178"/>
      <c r="JZG45" s="178"/>
      <c r="JZH45" s="178"/>
      <c r="JZI45" s="178"/>
      <c r="JZJ45" s="178"/>
      <c r="JZK45" s="178"/>
      <c r="JZL45" s="178"/>
      <c r="JZM45" s="178"/>
      <c r="JZN45" s="178"/>
      <c r="JZO45" s="178"/>
      <c r="JZP45" s="178"/>
      <c r="JZQ45" s="178"/>
      <c r="JZR45" s="178"/>
      <c r="JZS45" s="178"/>
      <c r="JZT45" s="178"/>
      <c r="JZU45" s="178"/>
      <c r="JZV45" s="178"/>
      <c r="JZW45" s="178"/>
      <c r="JZX45" s="178"/>
      <c r="JZY45" s="178"/>
      <c r="JZZ45" s="178"/>
      <c r="KAA45" s="178"/>
      <c r="KAB45" s="178"/>
      <c r="KAC45" s="178"/>
      <c r="KAD45" s="178"/>
      <c r="KAE45" s="178"/>
      <c r="KAF45" s="178"/>
      <c r="KAG45" s="178"/>
      <c r="KAH45" s="178"/>
      <c r="KAI45" s="178"/>
      <c r="KAJ45" s="178"/>
      <c r="KAK45" s="178"/>
      <c r="KAL45" s="178"/>
      <c r="KAM45" s="178"/>
      <c r="KAN45" s="178"/>
      <c r="KAO45" s="178"/>
      <c r="KAP45" s="178"/>
      <c r="KAQ45" s="178"/>
      <c r="KAR45" s="178"/>
      <c r="KAS45" s="178"/>
      <c r="KAT45" s="178"/>
      <c r="KAU45" s="178"/>
      <c r="KAV45" s="178"/>
      <c r="KAW45" s="178"/>
      <c r="KAX45" s="178"/>
      <c r="KAY45" s="178"/>
      <c r="KAZ45" s="178"/>
      <c r="KBA45" s="178"/>
      <c r="KBB45" s="178"/>
      <c r="KBC45" s="178"/>
      <c r="KBD45" s="178"/>
      <c r="KBE45" s="178"/>
      <c r="KBF45" s="178"/>
      <c r="KBG45" s="178"/>
      <c r="KBH45" s="178"/>
      <c r="KBI45" s="178"/>
      <c r="KBJ45" s="178"/>
      <c r="KBK45" s="178"/>
      <c r="KBL45" s="178"/>
      <c r="KBM45" s="178"/>
      <c r="KBN45" s="178"/>
      <c r="KBO45" s="178"/>
      <c r="KBP45" s="178"/>
      <c r="KBQ45" s="178"/>
      <c r="KBR45" s="178"/>
      <c r="KBS45" s="178"/>
      <c r="KBT45" s="178"/>
      <c r="KBU45" s="178"/>
      <c r="KBV45" s="178"/>
      <c r="KBW45" s="178"/>
      <c r="KBX45" s="178"/>
      <c r="KBY45" s="178"/>
      <c r="KBZ45" s="178"/>
      <c r="KCA45" s="178"/>
      <c r="KCB45" s="178"/>
      <c r="KCC45" s="178"/>
      <c r="KCD45" s="178"/>
      <c r="KCE45" s="178"/>
      <c r="KCF45" s="178"/>
      <c r="KCG45" s="178"/>
      <c r="KCH45" s="178"/>
      <c r="KCI45" s="178"/>
      <c r="KCJ45" s="178"/>
      <c r="KCK45" s="178"/>
      <c r="KCL45" s="178"/>
      <c r="KCM45" s="178"/>
      <c r="KCN45" s="178"/>
      <c r="KCO45" s="178"/>
      <c r="KCP45" s="178"/>
      <c r="KCQ45" s="178"/>
      <c r="KCR45" s="178"/>
      <c r="KCS45" s="178"/>
      <c r="KCT45" s="178"/>
      <c r="KCU45" s="178"/>
      <c r="KCV45" s="178"/>
      <c r="KCW45" s="178"/>
      <c r="KCX45" s="178"/>
      <c r="KCY45" s="178"/>
      <c r="KCZ45" s="178"/>
      <c r="KDA45" s="178"/>
      <c r="KDB45" s="178"/>
      <c r="KDC45" s="178"/>
      <c r="KDD45" s="178"/>
      <c r="KDE45" s="178"/>
      <c r="KDF45" s="178"/>
      <c r="KDG45" s="178"/>
      <c r="KDH45" s="178"/>
      <c r="KDI45" s="178"/>
      <c r="KDJ45" s="178"/>
      <c r="KDK45" s="178"/>
      <c r="KDL45" s="178"/>
      <c r="KDM45" s="178"/>
      <c r="KDN45" s="178"/>
      <c r="KDO45" s="178"/>
      <c r="KDP45" s="178"/>
      <c r="KDQ45" s="178"/>
      <c r="KDR45" s="178"/>
      <c r="KDS45" s="178"/>
      <c r="KDT45" s="178"/>
      <c r="KDU45" s="178"/>
      <c r="KDV45" s="178"/>
      <c r="KDW45" s="178"/>
      <c r="KDX45" s="178"/>
      <c r="KDY45" s="178"/>
      <c r="KDZ45" s="178"/>
      <c r="KEA45" s="178"/>
      <c r="KEB45" s="178"/>
      <c r="KEC45" s="178"/>
      <c r="KED45" s="178"/>
      <c r="KEE45" s="178"/>
      <c r="KEF45" s="178"/>
      <c r="KEG45" s="178"/>
      <c r="KEH45" s="178"/>
      <c r="KEI45" s="178"/>
      <c r="KEJ45" s="178"/>
      <c r="KEK45" s="178"/>
      <c r="KEL45" s="178"/>
      <c r="KEM45" s="178"/>
      <c r="KEN45" s="178"/>
      <c r="KEO45" s="178"/>
      <c r="KEP45" s="178"/>
      <c r="KEQ45" s="178"/>
      <c r="KER45" s="178"/>
      <c r="KES45" s="178"/>
      <c r="KET45" s="178"/>
      <c r="KEU45" s="178"/>
      <c r="KEV45" s="178"/>
      <c r="KEW45" s="178"/>
      <c r="KEX45" s="178"/>
      <c r="KEY45" s="178"/>
      <c r="KEZ45" s="178"/>
      <c r="KFA45" s="178"/>
      <c r="KFB45" s="178"/>
      <c r="KFC45" s="178"/>
      <c r="KFD45" s="178"/>
      <c r="KFE45" s="178"/>
      <c r="KFF45" s="178"/>
      <c r="KFG45" s="178"/>
      <c r="KFH45" s="178"/>
      <c r="KFI45" s="178"/>
      <c r="KFJ45" s="178"/>
      <c r="KFK45" s="178"/>
      <c r="KFL45" s="178"/>
      <c r="KFM45" s="178"/>
      <c r="KFN45" s="178"/>
      <c r="KFO45" s="178"/>
      <c r="KFP45" s="178"/>
      <c r="KFQ45" s="178"/>
      <c r="KFR45" s="178"/>
      <c r="KFS45" s="178"/>
      <c r="KFT45" s="178"/>
      <c r="KFU45" s="178"/>
      <c r="KFV45" s="178"/>
      <c r="KFW45" s="178"/>
      <c r="KFX45" s="178"/>
      <c r="KFY45" s="178"/>
      <c r="KFZ45" s="178"/>
      <c r="KGA45" s="178"/>
      <c r="KGB45" s="178"/>
      <c r="KGC45" s="178"/>
      <c r="KGD45" s="178"/>
      <c r="KGE45" s="178"/>
      <c r="KGF45" s="178"/>
      <c r="KGG45" s="178"/>
      <c r="KGH45" s="178"/>
      <c r="KGI45" s="178"/>
      <c r="KGJ45" s="178"/>
      <c r="KGK45" s="178"/>
      <c r="KGL45" s="178"/>
      <c r="KGM45" s="178"/>
      <c r="KGN45" s="178"/>
      <c r="KGO45" s="178"/>
      <c r="KGP45" s="178"/>
      <c r="KGQ45" s="178"/>
      <c r="KGR45" s="178"/>
      <c r="KGS45" s="178"/>
      <c r="KGT45" s="178"/>
      <c r="KGU45" s="178"/>
      <c r="KGV45" s="178"/>
      <c r="KGW45" s="178"/>
      <c r="KGX45" s="178"/>
      <c r="KGY45" s="178"/>
      <c r="KGZ45" s="178"/>
      <c r="KHA45" s="178"/>
      <c r="KHB45" s="178"/>
      <c r="KHC45" s="178"/>
      <c r="KHD45" s="178"/>
      <c r="KHE45" s="178"/>
      <c r="KHF45" s="178"/>
      <c r="KHG45" s="178"/>
      <c r="KHH45" s="178"/>
      <c r="KHI45" s="178"/>
      <c r="KHJ45" s="178"/>
      <c r="KHK45" s="178"/>
      <c r="KHL45" s="178"/>
      <c r="KHM45" s="178"/>
      <c r="KHN45" s="178"/>
      <c r="KHO45" s="178"/>
      <c r="KHP45" s="178"/>
      <c r="KHQ45" s="178"/>
      <c r="KHR45" s="178"/>
      <c r="KHS45" s="178"/>
      <c r="KHT45" s="178"/>
      <c r="KHU45" s="178"/>
      <c r="KHV45" s="178"/>
      <c r="KHW45" s="178"/>
      <c r="KHX45" s="178"/>
      <c r="KHY45" s="178"/>
      <c r="KHZ45" s="178"/>
      <c r="KIA45" s="178"/>
      <c r="KIB45" s="178"/>
      <c r="KIC45" s="178"/>
      <c r="KID45" s="178"/>
      <c r="KIE45" s="178"/>
      <c r="KIF45" s="178"/>
      <c r="KIG45" s="178"/>
      <c r="KIH45" s="178"/>
      <c r="KII45" s="178"/>
      <c r="KIJ45" s="178"/>
      <c r="KIK45" s="178"/>
      <c r="KIL45" s="178"/>
      <c r="KIM45" s="178"/>
      <c r="KIN45" s="178"/>
      <c r="KIO45" s="178"/>
      <c r="KIP45" s="178"/>
      <c r="KIQ45" s="178"/>
      <c r="KIR45" s="178"/>
      <c r="KIS45" s="178"/>
      <c r="KIT45" s="178"/>
      <c r="KIU45" s="178"/>
      <c r="KIV45" s="178"/>
      <c r="KIW45" s="178"/>
      <c r="KIX45" s="178"/>
      <c r="KIY45" s="178"/>
      <c r="KIZ45" s="178"/>
      <c r="KJA45" s="178"/>
      <c r="KJB45" s="178"/>
      <c r="KJC45" s="178"/>
      <c r="KJD45" s="178"/>
      <c r="KJE45" s="178"/>
      <c r="KJF45" s="178"/>
      <c r="KJG45" s="178"/>
      <c r="KJH45" s="178"/>
      <c r="KJI45" s="178"/>
      <c r="KJJ45" s="178"/>
      <c r="KJK45" s="178"/>
      <c r="KJL45" s="178"/>
      <c r="KJM45" s="178"/>
      <c r="KJN45" s="178"/>
      <c r="KJO45" s="178"/>
      <c r="KJP45" s="178"/>
      <c r="KJQ45" s="178"/>
      <c r="KJR45" s="178"/>
      <c r="KJS45" s="178"/>
      <c r="KJT45" s="178"/>
      <c r="KJU45" s="178"/>
      <c r="KJV45" s="178"/>
      <c r="KJW45" s="178"/>
      <c r="KJX45" s="178"/>
      <c r="KJY45" s="178"/>
      <c r="KJZ45" s="178"/>
      <c r="KKA45" s="178"/>
      <c r="KKB45" s="178"/>
      <c r="KKC45" s="178"/>
      <c r="KKD45" s="178"/>
      <c r="KKE45" s="178"/>
      <c r="KKF45" s="178"/>
      <c r="KKG45" s="178"/>
      <c r="KKH45" s="178"/>
      <c r="KKI45" s="178"/>
      <c r="KKJ45" s="178"/>
      <c r="KKK45" s="178"/>
      <c r="KKL45" s="178"/>
      <c r="KKM45" s="178"/>
      <c r="KKN45" s="178"/>
      <c r="KKO45" s="178"/>
      <c r="KKP45" s="178"/>
      <c r="KKQ45" s="178"/>
      <c r="KKR45" s="178"/>
      <c r="KKS45" s="178"/>
      <c r="KKT45" s="178"/>
      <c r="KKU45" s="178"/>
      <c r="KKV45" s="178"/>
      <c r="KKW45" s="178"/>
      <c r="KKX45" s="178"/>
      <c r="KKY45" s="178"/>
      <c r="KKZ45" s="178"/>
      <c r="KLA45" s="178"/>
      <c r="KLB45" s="178"/>
      <c r="KLC45" s="178"/>
      <c r="KLD45" s="178"/>
      <c r="KLE45" s="178"/>
      <c r="KLF45" s="178"/>
      <c r="KLG45" s="178"/>
      <c r="KLH45" s="178"/>
      <c r="KLI45" s="178"/>
      <c r="KLJ45" s="178"/>
      <c r="KLK45" s="178"/>
      <c r="KLL45" s="178"/>
      <c r="KLM45" s="178"/>
      <c r="KLN45" s="178"/>
      <c r="KLO45" s="178"/>
      <c r="KLP45" s="178"/>
      <c r="KLQ45" s="178"/>
      <c r="KLR45" s="178"/>
      <c r="KLS45" s="178"/>
      <c r="KLT45" s="178"/>
      <c r="KLU45" s="178"/>
      <c r="KLV45" s="178"/>
      <c r="KLW45" s="178"/>
      <c r="KLX45" s="178"/>
      <c r="KLY45" s="178"/>
      <c r="KLZ45" s="178"/>
      <c r="KMA45" s="178"/>
      <c r="KMB45" s="178"/>
      <c r="KMC45" s="178"/>
      <c r="KMD45" s="178"/>
      <c r="KME45" s="178"/>
      <c r="KMF45" s="178"/>
      <c r="KMG45" s="178"/>
      <c r="KMH45" s="178"/>
      <c r="KMI45" s="178"/>
      <c r="KMJ45" s="178"/>
      <c r="KMK45" s="178"/>
      <c r="KML45" s="178"/>
      <c r="KMM45" s="178"/>
      <c r="KMN45" s="178"/>
      <c r="KMO45" s="178"/>
      <c r="KMP45" s="178"/>
      <c r="KMQ45" s="178"/>
      <c r="KMR45" s="178"/>
      <c r="KMS45" s="178"/>
      <c r="KMT45" s="178"/>
      <c r="KMU45" s="178"/>
      <c r="KMV45" s="178"/>
      <c r="KMW45" s="178"/>
      <c r="KMX45" s="178"/>
      <c r="KMY45" s="178"/>
      <c r="KMZ45" s="178"/>
      <c r="KNA45" s="178"/>
      <c r="KNB45" s="178"/>
      <c r="KNC45" s="178"/>
      <c r="KND45" s="178"/>
      <c r="KNE45" s="178"/>
      <c r="KNF45" s="178"/>
      <c r="KNG45" s="178"/>
      <c r="KNH45" s="178"/>
      <c r="KNI45" s="178"/>
      <c r="KNJ45" s="178"/>
      <c r="KNK45" s="178"/>
      <c r="KNL45" s="178"/>
      <c r="KNM45" s="178"/>
      <c r="KNN45" s="178"/>
      <c r="KNO45" s="178"/>
      <c r="KNP45" s="178"/>
      <c r="KNQ45" s="178"/>
      <c r="KNR45" s="178"/>
      <c r="KNS45" s="178"/>
      <c r="KNT45" s="178"/>
      <c r="KNU45" s="178"/>
      <c r="KNV45" s="178"/>
      <c r="KNW45" s="178"/>
      <c r="KNX45" s="178"/>
      <c r="KNY45" s="178"/>
      <c r="KNZ45" s="178"/>
      <c r="KOA45" s="178"/>
      <c r="KOB45" s="178"/>
      <c r="KOC45" s="178"/>
      <c r="KOD45" s="178"/>
      <c r="KOE45" s="178"/>
      <c r="KOF45" s="178"/>
      <c r="KOG45" s="178"/>
      <c r="KOH45" s="178"/>
      <c r="KOI45" s="178"/>
      <c r="KOJ45" s="178"/>
      <c r="KOK45" s="178"/>
      <c r="KOL45" s="178"/>
      <c r="KOM45" s="178"/>
      <c r="KON45" s="178"/>
      <c r="KOO45" s="178"/>
      <c r="KOP45" s="178"/>
      <c r="KOQ45" s="178"/>
      <c r="KOR45" s="178"/>
      <c r="KOS45" s="178"/>
      <c r="KOT45" s="178"/>
      <c r="KOU45" s="178"/>
      <c r="KOV45" s="178"/>
      <c r="KOW45" s="178"/>
      <c r="KOX45" s="178"/>
      <c r="KOY45" s="178"/>
      <c r="KOZ45" s="178"/>
      <c r="KPA45" s="178"/>
      <c r="KPB45" s="178"/>
      <c r="KPC45" s="178"/>
      <c r="KPD45" s="178"/>
      <c r="KPE45" s="178"/>
      <c r="KPF45" s="178"/>
      <c r="KPG45" s="178"/>
      <c r="KPH45" s="178"/>
      <c r="KPI45" s="178"/>
      <c r="KPJ45" s="178"/>
      <c r="KPK45" s="178"/>
      <c r="KPL45" s="178"/>
      <c r="KPM45" s="178"/>
      <c r="KPN45" s="178"/>
      <c r="KPO45" s="178"/>
      <c r="KPP45" s="178"/>
      <c r="KPQ45" s="178"/>
      <c r="KPR45" s="178"/>
      <c r="KPS45" s="178"/>
      <c r="KPT45" s="178"/>
      <c r="KPU45" s="178"/>
      <c r="KPV45" s="178"/>
      <c r="KPW45" s="178"/>
      <c r="KPX45" s="178"/>
      <c r="KPY45" s="178"/>
      <c r="KPZ45" s="178"/>
      <c r="KQA45" s="178"/>
      <c r="KQB45" s="178"/>
      <c r="KQC45" s="178"/>
      <c r="KQD45" s="178"/>
      <c r="KQE45" s="178"/>
      <c r="KQF45" s="178"/>
      <c r="KQG45" s="178"/>
      <c r="KQH45" s="178"/>
      <c r="KQI45" s="178"/>
      <c r="KQJ45" s="178"/>
      <c r="KQK45" s="178"/>
      <c r="KQL45" s="178"/>
      <c r="KQM45" s="178"/>
      <c r="KQN45" s="178"/>
      <c r="KQO45" s="178"/>
      <c r="KQP45" s="178"/>
      <c r="KQQ45" s="178"/>
      <c r="KQR45" s="178"/>
      <c r="KQS45" s="178"/>
      <c r="KQT45" s="178"/>
      <c r="KQU45" s="178"/>
      <c r="KQV45" s="178"/>
      <c r="KQW45" s="178"/>
      <c r="KQX45" s="178"/>
      <c r="KQY45" s="178"/>
      <c r="KQZ45" s="178"/>
      <c r="KRA45" s="178"/>
      <c r="KRB45" s="178"/>
      <c r="KRC45" s="178"/>
      <c r="KRD45" s="178"/>
      <c r="KRE45" s="178"/>
      <c r="KRF45" s="178"/>
      <c r="KRG45" s="178"/>
      <c r="KRH45" s="178"/>
      <c r="KRI45" s="178"/>
      <c r="KRJ45" s="178"/>
      <c r="KRK45" s="178"/>
      <c r="KRL45" s="178"/>
      <c r="KRM45" s="178"/>
      <c r="KRN45" s="178"/>
      <c r="KRO45" s="178"/>
      <c r="KRP45" s="178"/>
      <c r="KRQ45" s="178"/>
      <c r="KRR45" s="178"/>
      <c r="KRS45" s="178"/>
      <c r="KRT45" s="178"/>
      <c r="KRU45" s="178"/>
      <c r="KRV45" s="178"/>
      <c r="KRW45" s="178"/>
      <c r="KRX45" s="178"/>
      <c r="KRY45" s="178"/>
      <c r="KRZ45" s="178"/>
      <c r="KSA45" s="178"/>
      <c r="KSB45" s="178"/>
      <c r="KSC45" s="178"/>
      <c r="KSD45" s="178"/>
      <c r="KSE45" s="178"/>
      <c r="KSF45" s="178"/>
      <c r="KSG45" s="178"/>
      <c r="KSH45" s="178"/>
      <c r="KSI45" s="178"/>
      <c r="KSJ45" s="178"/>
      <c r="KSK45" s="178"/>
      <c r="KSL45" s="178"/>
      <c r="KSM45" s="178"/>
      <c r="KSN45" s="178"/>
      <c r="KSO45" s="178"/>
      <c r="KSP45" s="178"/>
      <c r="KSQ45" s="178"/>
      <c r="KSR45" s="178"/>
      <c r="KSS45" s="178"/>
      <c r="KST45" s="178"/>
      <c r="KSU45" s="178"/>
      <c r="KSV45" s="178"/>
      <c r="KSW45" s="178"/>
      <c r="KSX45" s="178"/>
      <c r="KSY45" s="178"/>
      <c r="KSZ45" s="178"/>
      <c r="KTA45" s="178"/>
      <c r="KTB45" s="178"/>
      <c r="KTC45" s="178"/>
      <c r="KTD45" s="178"/>
      <c r="KTE45" s="178"/>
      <c r="KTF45" s="178"/>
      <c r="KTG45" s="178"/>
      <c r="KTH45" s="178"/>
      <c r="KTI45" s="178"/>
      <c r="KTJ45" s="178"/>
      <c r="KTK45" s="178"/>
      <c r="KTL45" s="178"/>
      <c r="KTM45" s="178"/>
      <c r="KTN45" s="178"/>
      <c r="KTO45" s="178"/>
      <c r="KTP45" s="178"/>
      <c r="KTQ45" s="178"/>
      <c r="KTR45" s="178"/>
      <c r="KTS45" s="178"/>
      <c r="KTT45" s="178"/>
      <c r="KTU45" s="178"/>
      <c r="KTV45" s="178"/>
      <c r="KTW45" s="178"/>
      <c r="KTX45" s="178"/>
      <c r="KTY45" s="178"/>
      <c r="KTZ45" s="178"/>
      <c r="KUA45" s="178"/>
      <c r="KUB45" s="178"/>
      <c r="KUC45" s="178"/>
      <c r="KUD45" s="178"/>
      <c r="KUE45" s="178"/>
      <c r="KUF45" s="178"/>
      <c r="KUG45" s="178"/>
      <c r="KUH45" s="178"/>
      <c r="KUI45" s="178"/>
      <c r="KUJ45" s="178"/>
      <c r="KUK45" s="178"/>
      <c r="KUL45" s="178"/>
      <c r="KUM45" s="178"/>
      <c r="KUN45" s="178"/>
      <c r="KUO45" s="178"/>
      <c r="KUP45" s="178"/>
      <c r="KUQ45" s="178"/>
      <c r="KUR45" s="178"/>
      <c r="KUS45" s="178"/>
      <c r="KUT45" s="178"/>
      <c r="KUU45" s="178"/>
      <c r="KUV45" s="178"/>
      <c r="KUW45" s="178"/>
      <c r="KUX45" s="178"/>
      <c r="KUY45" s="178"/>
      <c r="KUZ45" s="178"/>
      <c r="KVA45" s="178"/>
      <c r="KVB45" s="178"/>
      <c r="KVC45" s="178"/>
      <c r="KVD45" s="178"/>
      <c r="KVE45" s="178"/>
      <c r="KVF45" s="178"/>
      <c r="KVG45" s="178"/>
      <c r="KVH45" s="178"/>
      <c r="KVI45" s="178"/>
      <c r="KVJ45" s="178"/>
      <c r="KVK45" s="178"/>
      <c r="KVL45" s="178"/>
      <c r="KVM45" s="178"/>
      <c r="KVN45" s="178"/>
      <c r="KVO45" s="178"/>
      <c r="KVP45" s="178"/>
      <c r="KVQ45" s="178"/>
      <c r="KVR45" s="178"/>
      <c r="KVS45" s="178"/>
      <c r="KVT45" s="178"/>
      <c r="KVU45" s="178"/>
      <c r="KVV45" s="178"/>
      <c r="KVW45" s="178"/>
      <c r="KVX45" s="178"/>
      <c r="KVY45" s="178"/>
      <c r="KVZ45" s="178"/>
      <c r="KWA45" s="178"/>
      <c r="KWB45" s="178"/>
      <c r="KWC45" s="178"/>
      <c r="KWD45" s="178"/>
      <c r="KWE45" s="178"/>
      <c r="KWF45" s="178"/>
      <c r="KWG45" s="178"/>
      <c r="KWH45" s="178"/>
      <c r="KWI45" s="178"/>
      <c r="KWJ45" s="178"/>
      <c r="KWK45" s="178"/>
      <c r="KWL45" s="178"/>
      <c r="KWM45" s="178"/>
      <c r="KWN45" s="178"/>
      <c r="KWO45" s="178"/>
      <c r="KWP45" s="178"/>
      <c r="KWQ45" s="178"/>
      <c r="KWR45" s="178"/>
      <c r="KWS45" s="178"/>
      <c r="KWT45" s="178"/>
      <c r="KWU45" s="178"/>
      <c r="KWV45" s="178"/>
      <c r="KWW45" s="178"/>
      <c r="KWX45" s="178"/>
      <c r="KWY45" s="178"/>
      <c r="KWZ45" s="178"/>
      <c r="KXA45" s="178"/>
      <c r="KXB45" s="178"/>
      <c r="KXC45" s="178"/>
      <c r="KXD45" s="178"/>
      <c r="KXE45" s="178"/>
      <c r="KXF45" s="178"/>
      <c r="KXG45" s="178"/>
      <c r="KXH45" s="178"/>
      <c r="KXI45" s="178"/>
      <c r="KXJ45" s="178"/>
      <c r="KXK45" s="178"/>
      <c r="KXL45" s="178"/>
      <c r="KXM45" s="178"/>
      <c r="KXN45" s="178"/>
      <c r="KXO45" s="178"/>
      <c r="KXP45" s="178"/>
      <c r="KXQ45" s="178"/>
      <c r="KXR45" s="178"/>
      <c r="KXS45" s="178"/>
      <c r="KXT45" s="178"/>
      <c r="KXU45" s="178"/>
      <c r="KXV45" s="178"/>
      <c r="KXW45" s="178"/>
      <c r="KXX45" s="178"/>
      <c r="KXY45" s="178"/>
      <c r="KXZ45" s="178"/>
      <c r="KYA45" s="178"/>
      <c r="KYB45" s="178"/>
      <c r="KYC45" s="178"/>
      <c r="KYD45" s="178"/>
      <c r="KYE45" s="178"/>
      <c r="KYF45" s="178"/>
      <c r="KYG45" s="178"/>
      <c r="KYH45" s="178"/>
      <c r="KYI45" s="178"/>
      <c r="KYJ45" s="178"/>
      <c r="KYK45" s="178"/>
      <c r="KYL45" s="178"/>
      <c r="KYM45" s="178"/>
      <c r="KYN45" s="178"/>
      <c r="KYO45" s="178"/>
      <c r="KYP45" s="178"/>
      <c r="KYQ45" s="178"/>
      <c r="KYR45" s="178"/>
      <c r="KYS45" s="178"/>
      <c r="KYT45" s="178"/>
      <c r="KYU45" s="178"/>
      <c r="KYV45" s="178"/>
      <c r="KYW45" s="178"/>
      <c r="KYX45" s="178"/>
      <c r="KYY45" s="178"/>
      <c r="KYZ45" s="178"/>
      <c r="KZA45" s="178"/>
      <c r="KZB45" s="178"/>
      <c r="KZC45" s="178"/>
      <c r="KZD45" s="178"/>
      <c r="KZE45" s="178"/>
      <c r="KZF45" s="178"/>
      <c r="KZG45" s="178"/>
      <c r="KZH45" s="178"/>
      <c r="KZI45" s="178"/>
      <c r="KZJ45" s="178"/>
      <c r="KZK45" s="178"/>
      <c r="KZL45" s="178"/>
      <c r="KZM45" s="178"/>
      <c r="KZN45" s="178"/>
      <c r="KZO45" s="178"/>
      <c r="KZP45" s="178"/>
      <c r="KZQ45" s="178"/>
      <c r="KZR45" s="178"/>
      <c r="KZS45" s="178"/>
      <c r="KZT45" s="178"/>
      <c r="KZU45" s="178"/>
      <c r="KZV45" s="178"/>
      <c r="KZW45" s="178"/>
      <c r="KZX45" s="178"/>
      <c r="KZY45" s="178"/>
      <c r="KZZ45" s="178"/>
      <c r="LAA45" s="178"/>
      <c r="LAB45" s="178"/>
      <c r="LAC45" s="178"/>
      <c r="LAD45" s="178"/>
      <c r="LAE45" s="178"/>
      <c r="LAF45" s="178"/>
      <c r="LAG45" s="178"/>
      <c r="LAH45" s="178"/>
      <c r="LAI45" s="178"/>
      <c r="LAJ45" s="178"/>
      <c r="LAK45" s="178"/>
      <c r="LAL45" s="178"/>
      <c r="LAM45" s="178"/>
      <c r="LAN45" s="178"/>
      <c r="LAO45" s="178"/>
      <c r="LAP45" s="178"/>
      <c r="LAQ45" s="178"/>
      <c r="LAR45" s="178"/>
      <c r="LAS45" s="178"/>
      <c r="LAT45" s="178"/>
      <c r="LAU45" s="178"/>
      <c r="LAV45" s="178"/>
      <c r="LAW45" s="178"/>
      <c r="LAX45" s="178"/>
      <c r="LAY45" s="178"/>
      <c r="LAZ45" s="178"/>
      <c r="LBA45" s="178"/>
      <c r="LBB45" s="178"/>
      <c r="LBC45" s="178"/>
      <c r="LBD45" s="178"/>
      <c r="LBE45" s="178"/>
      <c r="LBF45" s="178"/>
      <c r="LBG45" s="178"/>
      <c r="LBH45" s="178"/>
      <c r="LBI45" s="178"/>
      <c r="LBJ45" s="178"/>
      <c r="LBK45" s="178"/>
      <c r="LBL45" s="178"/>
      <c r="LBM45" s="178"/>
      <c r="LBN45" s="178"/>
      <c r="LBO45" s="178"/>
      <c r="LBP45" s="178"/>
      <c r="LBQ45" s="178"/>
      <c r="LBR45" s="178"/>
      <c r="LBS45" s="178"/>
      <c r="LBT45" s="178"/>
      <c r="LBU45" s="178"/>
      <c r="LBV45" s="178"/>
      <c r="LBW45" s="178"/>
      <c r="LBX45" s="178"/>
      <c r="LBY45" s="178"/>
      <c r="LBZ45" s="178"/>
      <c r="LCA45" s="178"/>
      <c r="LCB45" s="178"/>
      <c r="LCC45" s="178"/>
      <c r="LCD45" s="178"/>
      <c r="LCE45" s="178"/>
      <c r="LCF45" s="178"/>
      <c r="LCG45" s="178"/>
      <c r="LCH45" s="178"/>
      <c r="LCI45" s="178"/>
      <c r="LCJ45" s="178"/>
      <c r="LCK45" s="178"/>
      <c r="LCL45" s="178"/>
      <c r="LCM45" s="178"/>
      <c r="LCN45" s="178"/>
      <c r="LCO45" s="178"/>
      <c r="LCP45" s="178"/>
      <c r="LCQ45" s="178"/>
      <c r="LCR45" s="178"/>
      <c r="LCS45" s="178"/>
      <c r="LCT45" s="178"/>
      <c r="LCU45" s="178"/>
      <c r="LCV45" s="178"/>
      <c r="LCW45" s="178"/>
      <c r="LCX45" s="178"/>
      <c r="LCY45" s="178"/>
      <c r="LCZ45" s="178"/>
      <c r="LDA45" s="178"/>
      <c r="LDB45" s="178"/>
      <c r="LDC45" s="178"/>
      <c r="LDD45" s="178"/>
      <c r="LDE45" s="178"/>
      <c r="LDF45" s="178"/>
      <c r="LDG45" s="178"/>
      <c r="LDH45" s="178"/>
      <c r="LDI45" s="178"/>
      <c r="LDJ45" s="178"/>
      <c r="LDK45" s="178"/>
      <c r="LDL45" s="178"/>
      <c r="LDM45" s="178"/>
      <c r="LDN45" s="178"/>
      <c r="LDO45" s="178"/>
      <c r="LDP45" s="178"/>
      <c r="LDQ45" s="178"/>
      <c r="LDR45" s="178"/>
      <c r="LDS45" s="178"/>
      <c r="LDT45" s="178"/>
      <c r="LDU45" s="178"/>
      <c r="LDV45" s="178"/>
      <c r="LDW45" s="178"/>
      <c r="LDX45" s="178"/>
      <c r="LDY45" s="178"/>
      <c r="LDZ45" s="178"/>
      <c r="LEA45" s="178"/>
      <c r="LEB45" s="178"/>
      <c r="LEC45" s="178"/>
      <c r="LED45" s="178"/>
      <c r="LEE45" s="178"/>
      <c r="LEF45" s="178"/>
      <c r="LEG45" s="178"/>
      <c r="LEH45" s="178"/>
      <c r="LEI45" s="178"/>
      <c r="LEJ45" s="178"/>
      <c r="LEK45" s="178"/>
      <c r="LEL45" s="178"/>
      <c r="LEM45" s="178"/>
      <c r="LEN45" s="178"/>
      <c r="LEO45" s="178"/>
      <c r="LEP45" s="178"/>
      <c r="LEQ45" s="178"/>
      <c r="LER45" s="178"/>
      <c r="LES45" s="178"/>
      <c r="LET45" s="178"/>
      <c r="LEU45" s="178"/>
      <c r="LEV45" s="178"/>
      <c r="LEW45" s="178"/>
      <c r="LEX45" s="178"/>
      <c r="LEY45" s="178"/>
      <c r="LEZ45" s="178"/>
      <c r="LFA45" s="178"/>
      <c r="LFB45" s="178"/>
      <c r="LFC45" s="178"/>
      <c r="LFD45" s="178"/>
      <c r="LFE45" s="178"/>
      <c r="LFF45" s="178"/>
      <c r="LFG45" s="178"/>
      <c r="LFH45" s="178"/>
      <c r="LFI45" s="178"/>
      <c r="LFJ45" s="178"/>
      <c r="LFK45" s="178"/>
      <c r="LFL45" s="178"/>
      <c r="LFM45" s="178"/>
      <c r="LFN45" s="178"/>
      <c r="LFO45" s="178"/>
      <c r="LFP45" s="178"/>
      <c r="LFQ45" s="178"/>
      <c r="LFR45" s="178"/>
      <c r="LFS45" s="178"/>
      <c r="LFT45" s="178"/>
      <c r="LFU45" s="178"/>
      <c r="LFV45" s="178"/>
      <c r="LFW45" s="178"/>
      <c r="LFX45" s="178"/>
      <c r="LFY45" s="178"/>
      <c r="LFZ45" s="178"/>
      <c r="LGA45" s="178"/>
      <c r="LGB45" s="178"/>
      <c r="LGC45" s="178"/>
      <c r="LGD45" s="178"/>
      <c r="LGE45" s="178"/>
      <c r="LGF45" s="178"/>
      <c r="LGG45" s="178"/>
      <c r="LGH45" s="178"/>
      <c r="LGI45" s="178"/>
      <c r="LGJ45" s="178"/>
      <c r="LGK45" s="178"/>
      <c r="LGL45" s="178"/>
      <c r="LGM45" s="178"/>
      <c r="LGN45" s="178"/>
      <c r="LGO45" s="178"/>
      <c r="LGP45" s="178"/>
      <c r="LGQ45" s="178"/>
      <c r="LGR45" s="178"/>
      <c r="LGS45" s="178"/>
      <c r="LGT45" s="178"/>
      <c r="LGU45" s="178"/>
      <c r="LGV45" s="178"/>
      <c r="LGW45" s="178"/>
      <c r="LGX45" s="178"/>
      <c r="LGY45" s="178"/>
      <c r="LGZ45" s="178"/>
      <c r="LHA45" s="178"/>
      <c r="LHB45" s="178"/>
      <c r="LHC45" s="178"/>
      <c r="LHD45" s="178"/>
      <c r="LHE45" s="178"/>
      <c r="LHF45" s="178"/>
      <c r="LHG45" s="178"/>
      <c r="LHH45" s="178"/>
      <c r="LHI45" s="178"/>
      <c r="LHJ45" s="178"/>
      <c r="LHK45" s="178"/>
      <c r="LHL45" s="178"/>
      <c r="LHM45" s="178"/>
      <c r="LHN45" s="178"/>
      <c r="LHO45" s="178"/>
      <c r="LHP45" s="178"/>
      <c r="LHQ45" s="178"/>
      <c r="LHR45" s="178"/>
      <c r="LHS45" s="178"/>
      <c r="LHT45" s="178"/>
      <c r="LHU45" s="178"/>
      <c r="LHV45" s="178"/>
      <c r="LHW45" s="178"/>
      <c r="LHX45" s="178"/>
      <c r="LHY45" s="178"/>
      <c r="LHZ45" s="178"/>
      <c r="LIA45" s="178"/>
      <c r="LIB45" s="178"/>
      <c r="LIC45" s="178"/>
      <c r="LID45" s="178"/>
      <c r="LIE45" s="178"/>
      <c r="LIF45" s="178"/>
      <c r="LIG45" s="178"/>
      <c r="LIH45" s="178"/>
      <c r="LII45" s="178"/>
      <c r="LIJ45" s="178"/>
      <c r="LIK45" s="178"/>
      <c r="LIL45" s="178"/>
      <c r="LIM45" s="178"/>
      <c r="LIN45" s="178"/>
      <c r="LIO45" s="178"/>
      <c r="LIP45" s="178"/>
      <c r="LIQ45" s="178"/>
      <c r="LIR45" s="178"/>
      <c r="LIS45" s="178"/>
      <c r="LIT45" s="178"/>
      <c r="LIU45" s="178"/>
      <c r="LIV45" s="178"/>
      <c r="LIW45" s="178"/>
      <c r="LIX45" s="178"/>
      <c r="LIY45" s="178"/>
      <c r="LIZ45" s="178"/>
      <c r="LJA45" s="178"/>
      <c r="LJB45" s="178"/>
      <c r="LJC45" s="178"/>
      <c r="LJD45" s="178"/>
      <c r="LJE45" s="178"/>
      <c r="LJF45" s="178"/>
      <c r="LJG45" s="178"/>
      <c r="LJH45" s="178"/>
      <c r="LJI45" s="178"/>
      <c r="LJJ45" s="178"/>
      <c r="LJK45" s="178"/>
      <c r="LJL45" s="178"/>
      <c r="LJM45" s="178"/>
      <c r="LJN45" s="178"/>
      <c r="LJO45" s="178"/>
      <c r="LJP45" s="178"/>
      <c r="LJQ45" s="178"/>
      <c r="LJR45" s="178"/>
      <c r="LJS45" s="178"/>
      <c r="LJT45" s="178"/>
      <c r="LJU45" s="178"/>
      <c r="LJV45" s="178"/>
      <c r="LJW45" s="178"/>
      <c r="LJX45" s="178"/>
      <c r="LJY45" s="178"/>
      <c r="LJZ45" s="178"/>
      <c r="LKA45" s="178"/>
      <c r="LKB45" s="178"/>
      <c r="LKC45" s="178"/>
      <c r="LKD45" s="178"/>
      <c r="LKE45" s="178"/>
      <c r="LKF45" s="178"/>
      <c r="LKG45" s="178"/>
      <c r="LKH45" s="178"/>
      <c r="LKI45" s="178"/>
      <c r="LKJ45" s="178"/>
      <c r="LKK45" s="178"/>
      <c r="LKL45" s="178"/>
      <c r="LKM45" s="178"/>
      <c r="LKN45" s="178"/>
      <c r="LKO45" s="178"/>
      <c r="LKP45" s="178"/>
      <c r="LKQ45" s="178"/>
      <c r="LKR45" s="178"/>
      <c r="LKS45" s="178"/>
      <c r="LKT45" s="178"/>
      <c r="LKU45" s="178"/>
      <c r="LKV45" s="178"/>
      <c r="LKW45" s="178"/>
      <c r="LKX45" s="178"/>
      <c r="LKY45" s="178"/>
      <c r="LKZ45" s="178"/>
      <c r="LLA45" s="178"/>
      <c r="LLB45" s="178"/>
      <c r="LLC45" s="178"/>
      <c r="LLD45" s="178"/>
      <c r="LLE45" s="178"/>
      <c r="LLF45" s="178"/>
      <c r="LLG45" s="178"/>
      <c r="LLH45" s="178"/>
      <c r="LLI45" s="178"/>
      <c r="LLJ45" s="178"/>
      <c r="LLK45" s="178"/>
      <c r="LLL45" s="178"/>
      <c r="LLM45" s="178"/>
      <c r="LLN45" s="178"/>
      <c r="LLO45" s="178"/>
      <c r="LLP45" s="178"/>
      <c r="LLQ45" s="178"/>
      <c r="LLR45" s="178"/>
      <c r="LLS45" s="178"/>
      <c r="LLT45" s="178"/>
      <c r="LLU45" s="178"/>
      <c r="LLV45" s="178"/>
      <c r="LLW45" s="178"/>
      <c r="LLX45" s="178"/>
      <c r="LLY45" s="178"/>
      <c r="LLZ45" s="178"/>
      <c r="LMA45" s="178"/>
      <c r="LMB45" s="178"/>
      <c r="LMC45" s="178"/>
      <c r="LMD45" s="178"/>
      <c r="LME45" s="178"/>
      <c r="LMF45" s="178"/>
      <c r="LMG45" s="178"/>
      <c r="LMH45" s="178"/>
      <c r="LMI45" s="178"/>
      <c r="LMJ45" s="178"/>
      <c r="LMK45" s="178"/>
      <c r="LML45" s="178"/>
      <c r="LMM45" s="178"/>
      <c r="LMN45" s="178"/>
      <c r="LMO45" s="178"/>
      <c r="LMP45" s="178"/>
      <c r="LMQ45" s="178"/>
      <c r="LMR45" s="178"/>
      <c r="LMS45" s="178"/>
      <c r="LMT45" s="178"/>
      <c r="LMU45" s="178"/>
      <c r="LMV45" s="178"/>
      <c r="LMW45" s="178"/>
      <c r="LMX45" s="178"/>
      <c r="LMY45" s="178"/>
      <c r="LMZ45" s="178"/>
      <c r="LNA45" s="178"/>
      <c r="LNB45" s="178"/>
      <c r="LNC45" s="178"/>
      <c r="LND45" s="178"/>
      <c r="LNE45" s="178"/>
      <c r="LNF45" s="178"/>
      <c r="LNG45" s="178"/>
      <c r="LNH45" s="178"/>
      <c r="LNI45" s="178"/>
      <c r="LNJ45" s="178"/>
      <c r="LNK45" s="178"/>
      <c r="LNL45" s="178"/>
      <c r="LNM45" s="178"/>
      <c r="LNN45" s="178"/>
      <c r="LNO45" s="178"/>
      <c r="LNP45" s="178"/>
      <c r="LNQ45" s="178"/>
      <c r="LNR45" s="178"/>
      <c r="LNS45" s="178"/>
      <c r="LNT45" s="178"/>
      <c r="LNU45" s="178"/>
      <c r="LNV45" s="178"/>
      <c r="LNW45" s="178"/>
      <c r="LNX45" s="178"/>
      <c r="LNY45" s="178"/>
      <c r="LNZ45" s="178"/>
      <c r="LOA45" s="178"/>
      <c r="LOB45" s="178"/>
      <c r="LOC45" s="178"/>
      <c r="LOD45" s="178"/>
      <c r="LOE45" s="178"/>
      <c r="LOF45" s="178"/>
      <c r="LOG45" s="178"/>
      <c r="LOH45" s="178"/>
      <c r="LOI45" s="178"/>
      <c r="LOJ45" s="178"/>
      <c r="LOK45" s="178"/>
      <c r="LOL45" s="178"/>
      <c r="LOM45" s="178"/>
      <c r="LON45" s="178"/>
      <c r="LOO45" s="178"/>
      <c r="LOP45" s="178"/>
      <c r="LOQ45" s="178"/>
      <c r="LOR45" s="178"/>
      <c r="LOS45" s="178"/>
      <c r="LOT45" s="178"/>
      <c r="LOU45" s="178"/>
      <c r="LOV45" s="178"/>
      <c r="LOW45" s="178"/>
      <c r="LOX45" s="178"/>
      <c r="LOY45" s="178"/>
      <c r="LOZ45" s="178"/>
      <c r="LPA45" s="178"/>
      <c r="LPB45" s="178"/>
      <c r="LPC45" s="178"/>
      <c r="LPD45" s="178"/>
      <c r="LPE45" s="178"/>
      <c r="LPF45" s="178"/>
      <c r="LPG45" s="178"/>
      <c r="LPH45" s="178"/>
      <c r="LPI45" s="178"/>
      <c r="LPJ45" s="178"/>
      <c r="LPK45" s="178"/>
      <c r="LPL45" s="178"/>
      <c r="LPM45" s="178"/>
      <c r="LPN45" s="178"/>
      <c r="LPO45" s="178"/>
      <c r="LPP45" s="178"/>
      <c r="LPQ45" s="178"/>
      <c r="LPR45" s="178"/>
      <c r="LPS45" s="178"/>
      <c r="LPT45" s="178"/>
      <c r="LPU45" s="178"/>
      <c r="LPV45" s="178"/>
      <c r="LPW45" s="178"/>
      <c r="LPX45" s="178"/>
      <c r="LPY45" s="178"/>
      <c r="LPZ45" s="178"/>
      <c r="LQA45" s="178"/>
      <c r="LQB45" s="178"/>
      <c r="LQC45" s="178"/>
      <c r="LQD45" s="178"/>
      <c r="LQE45" s="178"/>
      <c r="LQF45" s="178"/>
      <c r="LQG45" s="178"/>
      <c r="LQH45" s="178"/>
      <c r="LQI45" s="178"/>
      <c r="LQJ45" s="178"/>
      <c r="LQK45" s="178"/>
      <c r="LQL45" s="178"/>
      <c r="LQM45" s="178"/>
      <c r="LQN45" s="178"/>
      <c r="LQO45" s="178"/>
      <c r="LQP45" s="178"/>
      <c r="LQQ45" s="178"/>
      <c r="LQR45" s="178"/>
      <c r="LQS45" s="178"/>
      <c r="LQT45" s="178"/>
      <c r="LQU45" s="178"/>
      <c r="LQV45" s="178"/>
      <c r="LQW45" s="178"/>
      <c r="LQX45" s="178"/>
      <c r="LQY45" s="178"/>
      <c r="LQZ45" s="178"/>
      <c r="LRA45" s="178"/>
      <c r="LRB45" s="178"/>
      <c r="LRC45" s="178"/>
      <c r="LRD45" s="178"/>
      <c r="LRE45" s="178"/>
      <c r="LRF45" s="178"/>
      <c r="LRG45" s="178"/>
      <c r="LRH45" s="178"/>
      <c r="LRI45" s="178"/>
      <c r="LRJ45" s="178"/>
      <c r="LRK45" s="178"/>
      <c r="LRL45" s="178"/>
      <c r="LRM45" s="178"/>
      <c r="LRN45" s="178"/>
      <c r="LRO45" s="178"/>
      <c r="LRP45" s="178"/>
      <c r="LRQ45" s="178"/>
      <c r="LRR45" s="178"/>
      <c r="LRS45" s="178"/>
      <c r="LRT45" s="178"/>
      <c r="LRU45" s="178"/>
      <c r="LRV45" s="178"/>
      <c r="LRW45" s="178"/>
      <c r="LRX45" s="178"/>
      <c r="LRY45" s="178"/>
      <c r="LRZ45" s="178"/>
      <c r="LSA45" s="178"/>
      <c r="LSB45" s="178"/>
      <c r="LSC45" s="178"/>
      <c r="LSD45" s="178"/>
      <c r="LSE45" s="178"/>
      <c r="LSF45" s="178"/>
      <c r="LSG45" s="178"/>
      <c r="LSH45" s="178"/>
      <c r="LSI45" s="178"/>
      <c r="LSJ45" s="178"/>
      <c r="LSK45" s="178"/>
      <c r="LSL45" s="178"/>
      <c r="LSM45" s="178"/>
      <c r="LSN45" s="178"/>
      <c r="LSO45" s="178"/>
      <c r="LSP45" s="178"/>
      <c r="LSQ45" s="178"/>
      <c r="LSR45" s="178"/>
      <c r="LSS45" s="178"/>
      <c r="LST45" s="178"/>
      <c r="LSU45" s="178"/>
      <c r="LSV45" s="178"/>
      <c r="LSW45" s="178"/>
      <c r="LSX45" s="178"/>
      <c r="LSY45" s="178"/>
      <c r="LSZ45" s="178"/>
      <c r="LTA45" s="178"/>
      <c r="LTB45" s="178"/>
      <c r="LTC45" s="178"/>
      <c r="LTD45" s="178"/>
      <c r="LTE45" s="178"/>
      <c r="LTF45" s="178"/>
      <c r="LTG45" s="178"/>
      <c r="LTH45" s="178"/>
      <c r="LTI45" s="178"/>
      <c r="LTJ45" s="178"/>
      <c r="LTK45" s="178"/>
      <c r="LTL45" s="178"/>
      <c r="LTM45" s="178"/>
      <c r="LTN45" s="178"/>
      <c r="LTO45" s="178"/>
      <c r="LTP45" s="178"/>
      <c r="LTQ45" s="178"/>
      <c r="LTR45" s="178"/>
      <c r="LTS45" s="178"/>
      <c r="LTT45" s="178"/>
      <c r="LTU45" s="178"/>
      <c r="LTV45" s="178"/>
      <c r="LTW45" s="178"/>
      <c r="LTX45" s="178"/>
      <c r="LTY45" s="178"/>
      <c r="LTZ45" s="178"/>
      <c r="LUA45" s="178"/>
      <c r="LUB45" s="178"/>
      <c r="LUC45" s="178"/>
      <c r="LUD45" s="178"/>
      <c r="LUE45" s="178"/>
      <c r="LUF45" s="178"/>
      <c r="LUG45" s="178"/>
      <c r="LUH45" s="178"/>
      <c r="LUI45" s="178"/>
      <c r="LUJ45" s="178"/>
      <c r="LUK45" s="178"/>
      <c r="LUL45" s="178"/>
      <c r="LUM45" s="178"/>
      <c r="LUN45" s="178"/>
      <c r="LUO45" s="178"/>
      <c r="LUP45" s="178"/>
      <c r="LUQ45" s="178"/>
      <c r="LUR45" s="178"/>
      <c r="LUS45" s="178"/>
      <c r="LUT45" s="178"/>
      <c r="LUU45" s="178"/>
      <c r="LUV45" s="178"/>
      <c r="LUW45" s="178"/>
      <c r="LUX45" s="178"/>
      <c r="LUY45" s="178"/>
      <c r="LUZ45" s="178"/>
      <c r="LVA45" s="178"/>
      <c r="LVB45" s="178"/>
      <c r="LVC45" s="178"/>
      <c r="LVD45" s="178"/>
      <c r="LVE45" s="178"/>
      <c r="LVF45" s="178"/>
      <c r="LVG45" s="178"/>
      <c r="LVH45" s="178"/>
      <c r="LVI45" s="178"/>
      <c r="LVJ45" s="178"/>
      <c r="LVK45" s="178"/>
      <c r="LVL45" s="178"/>
      <c r="LVM45" s="178"/>
      <c r="LVN45" s="178"/>
      <c r="LVO45" s="178"/>
      <c r="LVP45" s="178"/>
      <c r="LVQ45" s="178"/>
      <c r="LVR45" s="178"/>
      <c r="LVS45" s="178"/>
      <c r="LVT45" s="178"/>
      <c r="LVU45" s="178"/>
      <c r="LVV45" s="178"/>
      <c r="LVW45" s="178"/>
      <c r="LVX45" s="178"/>
      <c r="LVY45" s="178"/>
      <c r="LVZ45" s="178"/>
      <c r="LWA45" s="178"/>
      <c r="LWB45" s="178"/>
      <c r="LWC45" s="178"/>
      <c r="LWD45" s="178"/>
      <c r="LWE45" s="178"/>
      <c r="LWF45" s="178"/>
      <c r="LWG45" s="178"/>
      <c r="LWH45" s="178"/>
      <c r="LWI45" s="178"/>
      <c r="LWJ45" s="178"/>
      <c r="LWK45" s="178"/>
      <c r="LWL45" s="178"/>
      <c r="LWM45" s="178"/>
      <c r="LWN45" s="178"/>
      <c r="LWO45" s="178"/>
      <c r="LWP45" s="178"/>
      <c r="LWQ45" s="178"/>
      <c r="LWR45" s="178"/>
      <c r="LWS45" s="178"/>
      <c r="LWT45" s="178"/>
      <c r="LWU45" s="178"/>
      <c r="LWV45" s="178"/>
      <c r="LWW45" s="178"/>
      <c r="LWX45" s="178"/>
      <c r="LWY45" s="178"/>
      <c r="LWZ45" s="178"/>
      <c r="LXA45" s="178"/>
      <c r="LXB45" s="178"/>
      <c r="LXC45" s="178"/>
      <c r="LXD45" s="178"/>
      <c r="LXE45" s="178"/>
      <c r="LXF45" s="178"/>
      <c r="LXG45" s="178"/>
      <c r="LXH45" s="178"/>
      <c r="LXI45" s="178"/>
      <c r="LXJ45" s="178"/>
      <c r="LXK45" s="178"/>
      <c r="LXL45" s="178"/>
      <c r="LXM45" s="178"/>
      <c r="LXN45" s="178"/>
      <c r="LXO45" s="178"/>
      <c r="LXP45" s="178"/>
      <c r="LXQ45" s="178"/>
      <c r="LXR45" s="178"/>
      <c r="LXS45" s="178"/>
      <c r="LXT45" s="178"/>
      <c r="LXU45" s="178"/>
      <c r="LXV45" s="178"/>
      <c r="LXW45" s="178"/>
      <c r="LXX45" s="178"/>
      <c r="LXY45" s="178"/>
      <c r="LXZ45" s="178"/>
      <c r="LYA45" s="178"/>
      <c r="LYB45" s="178"/>
      <c r="LYC45" s="178"/>
      <c r="LYD45" s="178"/>
      <c r="LYE45" s="178"/>
      <c r="LYF45" s="178"/>
      <c r="LYG45" s="178"/>
      <c r="LYH45" s="178"/>
      <c r="LYI45" s="178"/>
      <c r="LYJ45" s="178"/>
      <c r="LYK45" s="178"/>
      <c r="LYL45" s="178"/>
      <c r="LYM45" s="178"/>
      <c r="LYN45" s="178"/>
      <c r="LYO45" s="178"/>
      <c r="LYP45" s="178"/>
      <c r="LYQ45" s="178"/>
      <c r="LYR45" s="178"/>
      <c r="LYS45" s="178"/>
      <c r="LYT45" s="178"/>
      <c r="LYU45" s="178"/>
      <c r="LYV45" s="178"/>
      <c r="LYW45" s="178"/>
      <c r="LYX45" s="178"/>
      <c r="LYY45" s="178"/>
      <c r="LYZ45" s="178"/>
      <c r="LZA45" s="178"/>
      <c r="LZB45" s="178"/>
      <c r="LZC45" s="178"/>
      <c r="LZD45" s="178"/>
      <c r="LZE45" s="178"/>
      <c r="LZF45" s="178"/>
      <c r="LZG45" s="178"/>
      <c r="LZH45" s="178"/>
      <c r="LZI45" s="178"/>
      <c r="LZJ45" s="178"/>
      <c r="LZK45" s="178"/>
      <c r="LZL45" s="178"/>
      <c r="LZM45" s="178"/>
      <c r="LZN45" s="178"/>
      <c r="LZO45" s="178"/>
      <c r="LZP45" s="178"/>
      <c r="LZQ45" s="178"/>
      <c r="LZR45" s="178"/>
      <c r="LZS45" s="178"/>
      <c r="LZT45" s="178"/>
      <c r="LZU45" s="178"/>
      <c r="LZV45" s="178"/>
      <c r="LZW45" s="178"/>
      <c r="LZX45" s="178"/>
      <c r="LZY45" s="178"/>
      <c r="LZZ45" s="178"/>
      <c r="MAA45" s="178"/>
      <c r="MAB45" s="178"/>
      <c r="MAC45" s="178"/>
      <c r="MAD45" s="178"/>
      <c r="MAE45" s="178"/>
      <c r="MAF45" s="178"/>
      <c r="MAG45" s="178"/>
      <c r="MAH45" s="178"/>
      <c r="MAI45" s="178"/>
      <c r="MAJ45" s="178"/>
      <c r="MAK45" s="178"/>
      <c r="MAL45" s="178"/>
      <c r="MAM45" s="178"/>
      <c r="MAN45" s="178"/>
      <c r="MAO45" s="178"/>
      <c r="MAP45" s="178"/>
      <c r="MAQ45" s="178"/>
      <c r="MAR45" s="178"/>
      <c r="MAS45" s="178"/>
      <c r="MAT45" s="178"/>
      <c r="MAU45" s="178"/>
      <c r="MAV45" s="178"/>
      <c r="MAW45" s="178"/>
      <c r="MAX45" s="178"/>
      <c r="MAY45" s="178"/>
      <c r="MAZ45" s="178"/>
      <c r="MBA45" s="178"/>
      <c r="MBB45" s="178"/>
      <c r="MBC45" s="178"/>
      <c r="MBD45" s="178"/>
      <c r="MBE45" s="178"/>
      <c r="MBF45" s="178"/>
      <c r="MBG45" s="178"/>
      <c r="MBH45" s="178"/>
      <c r="MBI45" s="178"/>
      <c r="MBJ45" s="178"/>
      <c r="MBK45" s="178"/>
      <c r="MBL45" s="178"/>
      <c r="MBM45" s="178"/>
      <c r="MBN45" s="178"/>
      <c r="MBO45" s="178"/>
      <c r="MBP45" s="178"/>
      <c r="MBQ45" s="178"/>
      <c r="MBR45" s="178"/>
      <c r="MBS45" s="178"/>
      <c r="MBT45" s="178"/>
      <c r="MBU45" s="178"/>
      <c r="MBV45" s="178"/>
      <c r="MBW45" s="178"/>
      <c r="MBX45" s="178"/>
      <c r="MBY45" s="178"/>
      <c r="MBZ45" s="178"/>
      <c r="MCA45" s="178"/>
      <c r="MCB45" s="178"/>
      <c r="MCC45" s="178"/>
      <c r="MCD45" s="178"/>
      <c r="MCE45" s="178"/>
      <c r="MCF45" s="178"/>
      <c r="MCG45" s="178"/>
      <c r="MCH45" s="178"/>
      <c r="MCI45" s="178"/>
      <c r="MCJ45" s="178"/>
      <c r="MCK45" s="178"/>
      <c r="MCL45" s="178"/>
      <c r="MCM45" s="178"/>
      <c r="MCN45" s="178"/>
      <c r="MCO45" s="178"/>
      <c r="MCP45" s="178"/>
      <c r="MCQ45" s="178"/>
      <c r="MCR45" s="178"/>
      <c r="MCS45" s="178"/>
      <c r="MCT45" s="178"/>
      <c r="MCU45" s="178"/>
      <c r="MCV45" s="178"/>
      <c r="MCW45" s="178"/>
      <c r="MCX45" s="178"/>
      <c r="MCY45" s="178"/>
      <c r="MCZ45" s="178"/>
      <c r="MDA45" s="178"/>
      <c r="MDB45" s="178"/>
      <c r="MDC45" s="178"/>
      <c r="MDD45" s="178"/>
      <c r="MDE45" s="178"/>
      <c r="MDF45" s="178"/>
      <c r="MDG45" s="178"/>
      <c r="MDH45" s="178"/>
      <c r="MDI45" s="178"/>
      <c r="MDJ45" s="178"/>
      <c r="MDK45" s="178"/>
      <c r="MDL45" s="178"/>
      <c r="MDM45" s="178"/>
      <c r="MDN45" s="178"/>
      <c r="MDO45" s="178"/>
      <c r="MDP45" s="178"/>
      <c r="MDQ45" s="178"/>
      <c r="MDR45" s="178"/>
      <c r="MDS45" s="178"/>
      <c r="MDT45" s="178"/>
      <c r="MDU45" s="178"/>
      <c r="MDV45" s="178"/>
      <c r="MDW45" s="178"/>
      <c r="MDX45" s="178"/>
      <c r="MDY45" s="178"/>
      <c r="MDZ45" s="178"/>
      <c r="MEA45" s="178"/>
      <c r="MEB45" s="178"/>
      <c r="MEC45" s="178"/>
      <c r="MED45" s="178"/>
      <c r="MEE45" s="178"/>
      <c r="MEF45" s="178"/>
      <c r="MEG45" s="178"/>
      <c r="MEH45" s="178"/>
      <c r="MEI45" s="178"/>
      <c r="MEJ45" s="178"/>
      <c r="MEK45" s="178"/>
      <c r="MEL45" s="178"/>
      <c r="MEM45" s="178"/>
      <c r="MEN45" s="178"/>
      <c r="MEO45" s="178"/>
      <c r="MEP45" s="178"/>
      <c r="MEQ45" s="178"/>
      <c r="MER45" s="178"/>
      <c r="MES45" s="178"/>
      <c r="MET45" s="178"/>
      <c r="MEU45" s="178"/>
      <c r="MEV45" s="178"/>
      <c r="MEW45" s="178"/>
      <c r="MEX45" s="178"/>
      <c r="MEY45" s="178"/>
      <c r="MEZ45" s="178"/>
      <c r="MFA45" s="178"/>
      <c r="MFB45" s="178"/>
      <c r="MFC45" s="178"/>
      <c r="MFD45" s="178"/>
      <c r="MFE45" s="178"/>
      <c r="MFF45" s="178"/>
      <c r="MFG45" s="178"/>
      <c r="MFH45" s="178"/>
      <c r="MFI45" s="178"/>
      <c r="MFJ45" s="178"/>
      <c r="MFK45" s="178"/>
      <c r="MFL45" s="178"/>
      <c r="MFM45" s="178"/>
      <c r="MFN45" s="178"/>
      <c r="MFO45" s="178"/>
      <c r="MFP45" s="178"/>
      <c r="MFQ45" s="178"/>
      <c r="MFR45" s="178"/>
      <c r="MFS45" s="178"/>
      <c r="MFT45" s="178"/>
      <c r="MFU45" s="178"/>
      <c r="MFV45" s="178"/>
      <c r="MFW45" s="178"/>
      <c r="MFX45" s="178"/>
      <c r="MFY45" s="178"/>
      <c r="MFZ45" s="178"/>
      <c r="MGA45" s="178"/>
      <c r="MGB45" s="178"/>
      <c r="MGC45" s="178"/>
      <c r="MGD45" s="178"/>
      <c r="MGE45" s="178"/>
      <c r="MGF45" s="178"/>
      <c r="MGG45" s="178"/>
      <c r="MGH45" s="178"/>
      <c r="MGI45" s="178"/>
      <c r="MGJ45" s="178"/>
      <c r="MGK45" s="178"/>
      <c r="MGL45" s="178"/>
      <c r="MGM45" s="178"/>
      <c r="MGN45" s="178"/>
      <c r="MGO45" s="178"/>
      <c r="MGP45" s="178"/>
      <c r="MGQ45" s="178"/>
      <c r="MGR45" s="178"/>
      <c r="MGS45" s="178"/>
      <c r="MGT45" s="178"/>
      <c r="MGU45" s="178"/>
      <c r="MGV45" s="178"/>
      <c r="MGW45" s="178"/>
      <c r="MGX45" s="178"/>
      <c r="MGY45" s="178"/>
      <c r="MGZ45" s="178"/>
      <c r="MHA45" s="178"/>
      <c r="MHB45" s="178"/>
      <c r="MHC45" s="178"/>
      <c r="MHD45" s="178"/>
      <c r="MHE45" s="178"/>
      <c r="MHF45" s="178"/>
      <c r="MHG45" s="178"/>
      <c r="MHH45" s="178"/>
      <c r="MHI45" s="178"/>
      <c r="MHJ45" s="178"/>
      <c r="MHK45" s="178"/>
      <c r="MHL45" s="178"/>
      <c r="MHM45" s="178"/>
      <c r="MHN45" s="178"/>
      <c r="MHO45" s="178"/>
      <c r="MHP45" s="178"/>
      <c r="MHQ45" s="178"/>
      <c r="MHR45" s="178"/>
      <c r="MHS45" s="178"/>
      <c r="MHT45" s="178"/>
      <c r="MHU45" s="178"/>
      <c r="MHV45" s="178"/>
      <c r="MHW45" s="178"/>
      <c r="MHX45" s="178"/>
      <c r="MHY45" s="178"/>
      <c r="MHZ45" s="178"/>
      <c r="MIA45" s="178"/>
      <c r="MIB45" s="178"/>
      <c r="MIC45" s="178"/>
      <c r="MID45" s="178"/>
      <c r="MIE45" s="178"/>
      <c r="MIF45" s="178"/>
      <c r="MIG45" s="178"/>
      <c r="MIH45" s="178"/>
      <c r="MII45" s="178"/>
      <c r="MIJ45" s="178"/>
      <c r="MIK45" s="178"/>
      <c r="MIL45" s="178"/>
      <c r="MIM45" s="178"/>
      <c r="MIN45" s="178"/>
      <c r="MIO45" s="178"/>
      <c r="MIP45" s="178"/>
      <c r="MIQ45" s="178"/>
      <c r="MIR45" s="178"/>
      <c r="MIS45" s="178"/>
      <c r="MIT45" s="178"/>
      <c r="MIU45" s="178"/>
      <c r="MIV45" s="178"/>
      <c r="MIW45" s="178"/>
      <c r="MIX45" s="178"/>
      <c r="MIY45" s="178"/>
      <c r="MIZ45" s="178"/>
      <c r="MJA45" s="178"/>
      <c r="MJB45" s="178"/>
      <c r="MJC45" s="178"/>
      <c r="MJD45" s="178"/>
      <c r="MJE45" s="178"/>
      <c r="MJF45" s="178"/>
      <c r="MJG45" s="178"/>
      <c r="MJH45" s="178"/>
      <c r="MJI45" s="178"/>
      <c r="MJJ45" s="178"/>
      <c r="MJK45" s="178"/>
      <c r="MJL45" s="178"/>
      <c r="MJM45" s="178"/>
      <c r="MJN45" s="178"/>
      <c r="MJO45" s="178"/>
      <c r="MJP45" s="178"/>
      <c r="MJQ45" s="178"/>
      <c r="MJR45" s="178"/>
      <c r="MJS45" s="178"/>
      <c r="MJT45" s="178"/>
      <c r="MJU45" s="178"/>
      <c r="MJV45" s="178"/>
      <c r="MJW45" s="178"/>
      <c r="MJX45" s="178"/>
      <c r="MJY45" s="178"/>
      <c r="MJZ45" s="178"/>
      <c r="MKA45" s="178"/>
      <c r="MKB45" s="178"/>
      <c r="MKC45" s="178"/>
      <c r="MKD45" s="178"/>
      <c r="MKE45" s="178"/>
      <c r="MKF45" s="178"/>
      <c r="MKG45" s="178"/>
      <c r="MKH45" s="178"/>
      <c r="MKI45" s="178"/>
      <c r="MKJ45" s="178"/>
      <c r="MKK45" s="178"/>
      <c r="MKL45" s="178"/>
      <c r="MKM45" s="178"/>
      <c r="MKN45" s="178"/>
      <c r="MKO45" s="178"/>
      <c r="MKP45" s="178"/>
      <c r="MKQ45" s="178"/>
      <c r="MKR45" s="178"/>
      <c r="MKS45" s="178"/>
      <c r="MKT45" s="178"/>
      <c r="MKU45" s="178"/>
      <c r="MKV45" s="178"/>
      <c r="MKW45" s="178"/>
      <c r="MKX45" s="178"/>
      <c r="MKY45" s="178"/>
      <c r="MKZ45" s="178"/>
      <c r="MLA45" s="178"/>
      <c r="MLB45" s="178"/>
      <c r="MLC45" s="178"/>
      <c r="MLD45" s="178"/>
      <c r="MLE45" s="178"/>
      <c r="MLF45" s="178"/>
      <c r="MLG45" s="178"/>
      <c r="MLH45" s="178"/>
      <c r="MLI45" s="178"/>
      <c r="MLJ45" s="178"/>
      <c r="MLK45" s="178"/>
      <c r="MLL45" s="178"/>
      <c r="MLM45" s="178"/>
      <c r="MLN45" s="178"/>
      <c r="MLO45" s="178"/>
      <c r="MLP45" s="178"/>
      <c r="MLQ45" s="178"/>
      <c r="MLR45" s="178"/>
      <c r="MLS45" s="178"/>
      <c r="MLT45" s="178"/>
      <c r="MLU45" s="178"/>
      <c r="MLV45" s="178"/>
      <c r="MLW45" s="178"/>
      <c r="MLX45" s="178"/>
      <c r="MLY45" s="178"/>
      <c r="MLZ45" s="178"/>
      <c r="MMA45" s="178"/>
      <c r="MMB45" s="178"/>
      <c r="MMC45" s="178"/>
      <c r="MMD45" s="178"/>
      <c r="MME45" s="178"/>
      <c r="MMF45" s="178"/>
      <c r="MMG45" s="178"/>
      <c r="MMH45" s="178"/>
      <c r="MMI45" s="178"/>
      <c r="MMJ45" s="178"/>
      <c r="MMK45" s="178"/>
      <c r="MML45" s="178"/>
      <c r="MMM45" s="178"/>
      <c r="MMN45" s="178"/>
      <c r="MMO45" s="178"/>
      <c r="MMP45" s="178"/>
      <c r="MMQ45" s="178"/>
      <c r="MMR45" s="178"/>
      <c r="MMS45" s="178"/>
      <c r="MMT45" s="178"/>
      <c r="MMU45" s="178"/>
      <c r="MMV45" s="178"/>
      <c r="MMW45" s="178"/>
      <c r="MMX45" s="178"/>
      <c r="MMY45" s="178"/>
      <c r="MMZ45" s="178"/>
      <c r="MNA45" s="178"/>
      <c r="MNB45" s="178"/>
      <c r="MNC45" s="178"/>
      <c r="MND45" s="178"/>
      <c r="MNE45" s="178"/>
      <c r="MNF45" s="178"/>
      <c r="MNG45" s="178"/>
      <c r="MNH45" s="178"/>
      <c r="MNI45" s="178"/>
      <c r="MNJ45" s="178"/>
      <c r="MNK45" s="178"/>
      <c r="MNL45" s="178"/>
      <c r="MNM45" s="178"/>
      <c r="MNN45" s="178"/>
      <c r="MNO45" s="178"/>
      <c r="MNP45" s="178"/>
      <c r="MNQ45" s="178"/>
      <c r="MNR45" s="178"/>
      <c r="MNS45" s="178"/>
      <c r="MNT45" s="178"/>
      <c r="MNU45" s="178"/>
      <c r="MNV45" s="178"/>
      <c r="MNW45" s="178"/>
      <c r="MNX45" s="178"/>
      <c r="MNY45" s="178"/>
      <c r="MNZ45" s="178"/>
      <c r="MOA45" s="178"/>
      <c r="MOB45" s="178"/>
      <c r="MOC45" s="178"/>
      <c r="MOD45" s="178"/>
      <c r="MOE45" s="178"/>
      <c r="MOF45" s="178"/>
      <c r="MOG45" s="178"/>
      <c r="MOH45" s="178"/>
      <c r="MOI45" s="178"/>
      <c r="MOJ45" s="178"/>
      <c r="MOK45" s="178"/>
      <c r="MOL45" s="178"/>
      <c r="MOM45" s="178"/>
      <c r="MON45" s="178"/>
      <c r="MOO45" s="178"/>
      <c r="MOP45" s="178"/>
      <c r="MOQ45" s="178"/>
      <c r="MOR45" s="178"/>
      <c r="MOS45" s="178"/>
      <c r="MOT45" s="178"/>
      <c r="MOU45" s="178"/>
      <c r="MOV45" s="178"/>
      <c r="MOW45" s="178"/>
      <c r="MOX45" s="178"/>
      <c r="MOY45" s="178"/>
      <c r="MOZ45" s="178"/>
      <c r="MPA45" s="178"/>
      <c r="MPB45" s="178"/>
      <c r="MPC45" s="178"/>
      <c r="MPD45" s="178"/>
      <c r="MPE45" s="178"/>
      <c r="MPF45" s="178"/>
      <c r="MPG45" s="178"/>
      <c r="MPH45" s="178"/>
      <c r="MPI45" s="178"/>
      <c r="MPJ45" s="178"/>
      <c r="MPK45" s="178"/>
      <c r="MPL45" s="178"/>
      <c r="MPM45" s="178"/>
      <c r="MPN45" s="178"/>
      <c r="MPO45" s="178"/>
      <c r="MPP45" s="178"/>
      <c r="MPQ45" s="178"/>
      <c r="MPR45" s="178"/>
      <c r="MPS45" s="178"/>
      <c r="MPT45" s="178"/>
      <c r="MPU45" s="178"/>
      <c r="MPV45" s="178"/>
      <c r="MPW45" s="178"/>
      <c r="MPX45" s="178"/>
      <c r="MPY45" s="178"/>
      <c r="MPZ45" s="178"/>
      <c r="MQA45" s="178"/>
      <c r="MQB45" s="178"/>
      <c r="MQC45" s="178"/>
      <c r="MQD45" s="178"/>
      <c r="MQE45" s="178"/>
      <c r="MQF45" s="178"/>
      <c r="MQG45" s="178"/>
      <c r="MQH45" s="178"/>
      <c r="MQI45" s="178"/>
      <c r="MQJ45" s="178"/>
      <c r="MQK45" s="178"/>
      <c r="MQL45" s="178"/>
      <c r="MQM45" s="178"/>
      <c r="MQN45" s="178"/>
      <c r="MQO45" s="178"/>
      <c r="MQP45" s="178"/>
      <c r="MQQ45" s="178"/>
      <c r="MQR45" s="178"/>
      <c r="MQS45" s="178"/>
      <c r="MQT45" s="178"/>
      <c r="MQU45" s="178"/>
      <c r="MQV45" s="178"/>
      <c r="MQW45" s="178"/>
      <c r="MQX45" s="178"/>
      <c r="MQY45" s="178"/>
      <c r="MQZ45" s="178"/>
      <c r="MRA45" s="178"/>
      <c r="MRB45" s="178"/>
      <c r="MRC45" s="178"/>
      <c r="MRD45" s="178"/>
      <c r="MRE45" s="178"/>
      <c r="MRF45" s="178"/>
      <c r="MRG45" s="178"/>
      <c r="MRH45" s="178"/>
      <c r="MRI45" s="178"/>
      <c r="MRJ45" s="178"/>
      <c r="MRK45" s="178"/>
      <c r="MRL45" s="178"/>
      <c r="MRM45" s="178"/>
      <c r="MRN45" s="178"/>
      <c r="MRO45" s="178"/>
      <c r="MRP45" s="178"/>
      <c r="MRQ45" s="178"/>
      <c r="MRR45" s="178"/>
      <c r="MRS45" s="178"/>
      <c r="MRT45" s="178"/>
      <c r="MRU45" s="178"/>
      <c r="MRV45" s="178"/>
      <c r="MRW45" s="178"/>
      <c r="MRX45" s="178"/>
      <c r="MRY45" s="178"/>
      <c r="MRZ45" s="178"/>
      <c r="MSA45" s="178"/>
      <c r="MSB45" s="178"/>
      <c r="MSC45" s="178"/>
      <c r="MSD45" s="178"/>
      <c r="MSE45" s="178"/>
      <c r="MSF45" s="178"/>
      <c r="MSG45" s="178"/>
      <c r="MSH45" s="178"/>
      <c r="MSI45" s="178"/>
      <c r="MSJ45" s="178"/>
      <c r="MSK45" s="178"/>
      <c r="MSL45" s="178"/>
      <c r="MSM45" s="178"/>
      <c r="MSN45" s="178"/>
      <c r="MSO45" s="178"/>
      <c r="MSP45" s="178"/>
      <c r="MSQ45" s="178"/>
      <c r="MSR45" s="178"/>
      <c r="MSS45" s="178"/>
      <c r="MST45" s="178"/>
      <c r="MSU45" s="178"/>
      <c r="MSV45" s="178"/>
      <c r="MSW45" s="178"/>
      <c r="MSX45" s="178"/>
      <c r="MSY45" s="178"/>
      <c r="MSZ45" s="178"/>
      <c r="MTA45" s="178"/>
      <c r="MTB45" s="178"/>
      <c r="MTC45" s="178"/>
      <c r="MTD45" s="178"/>
      <c r="MTE45" s="178"/>
      <c r="MTF45" s="178"/>
      <c r="MTG45" s="178"/>
      <c r="MTH45" s="178"/>
      <c r="MTI45" s="178"/>
      <c r="MTJ45" s="178"/>
      <c r="MTK45" s="178"/>
      <c r="MTL45" s="178"/>
      <c r="MTM45" s="178"/>
      <c r="MTN45" s="178"/>
      <c r="MTO45" s="178"/>
      <c r="MTP45" s="178"/>
      <c r="MTQ45" s="178"/>
      <c r="MTR45" s="178"/>
      <c r="MTS45" s="178"/>
      <c r="MTT45" s="178"/>
      <c r="MTU45" s="178"/>
      <c r="MTV45" s="178"/>
      <c r="MTW45" s="178"/>
      <c r="MTX45" s="178"/>
      <c r="MTY45" s="178"/>
      <c r="MTZ45" s="178"/>
      <c r="MUA45" s="178"/>
      <c r="MUB45" s="178"/>
      <c r="MUC45" s="178"/>
      <c r="MUD45" s="178"/>
      <c r="MUE45" s="178"/>
      <c r="MUF45" s="178"/>
      <c r="MUG45" s="178"/>
      <c r="MUH45" s="178"/>
      <c r="MUI45" s="178"/>
      <c r="MUJ45" s="178"/>
      <c r="MUK45" s="178"/>
      <c r="MUL45" s="178"/>
      <c r="MUM45" s="178"/>
      <c r="MUN45" s="178"/>
      <c r="MUO45" s="178"/>
      <c r="MUP45" s="178"/>
      <c r="MUQ45" s="178"/>
      <c r="MUR45" s="178"/>
      <c r="MUS45" s="178"/>
      <c r="MUT45" s="178"/>
      <c r="MUU45" s="178"/>
      <c r="MUV45" s="178"/>
      <c r="MUW45" s="178"/>
      <c r="MUX45" s="178"/>
      <c r="MUY45" s="178"/>
      <c r="MUZ45" s="178"/>
      <c r="MVA45" s="178"/>
      <c r="MVB45" s="178"/>
      <c r="MVC45" s="178"/>
      <c r="MVD45" s="178"/>
      <c r="MVE45" s="178"/>
      <c r="MVF45" s="178"/>
      <c r="MVG45" s="178"/>
      <c r="MVH45" s="178"/>
      <c r="MVI45" s="178"/>
      <c r="MVJ45" s="178"/>
      <c r="MVK45" s="178"/>
      <c r="MVL45" s="178"/>
      <c r="MVM45" s="178"/>
      <c r="MVN45" s="178"/>
      <c r="MVO45" s="178"/>
      <c r="MVP45" s="178"/>
      <c r="MVQ45" s="178"/>
      <c r="MVR45" s="178"/>
      <c r="MVS45" s="178"/>
      <c r="MVT45" s="178"/>
      <c r="MVU45" s="178"/>
      <c r="MVV45" s="178"/>
      <c r="MVW45" s="178"/>
      <c r="MVX45" s="178"/>
      <c r="MVY45" s="178"/>
      <c r="MVZ45" s="178"/>
      <c r="MWA45" s="178"/>
      <c r="MWB45" s="178"/>
      <c r="MWC45" s="178"/>
      <c r="MWD45" s="178"/>
      <c r="MWE45" s="178"/>
      <c r="MWF45" s="178"/>
      <c r="MWG45" s="178"/>
      <c r="MWH45" s="178"/>
      <c r="MWI45" s="178"/>
      <c r="MWJ45" s="178"/>
      <c r="MWK45" s="178"/>
      <c r="MWL45" s="178"/>
      <c r="MWM45" s="178"/>
      <c r="MWN45" s="178"/>
      <c r="MWO45" s="178"/>
      <c r="MWP45" s="178"/>
      <c r="MWQ45" s="178"/>
      <c r="MWR45" s="178"/>
      <c r="MWS45" s="178"/>
      <c r="MWT45" s="178"/>
      <c r="MWU45" s="178"/>
      <c r="MWV45" s="178"/>
      <c r="MWW45" s="178"/>
      <c r="MWX45" s="178"/>
      <c r="MWY45" s="178"/>
      <c r="MWZ45" s="178"/>
      <c r="MXA45" s="178"/>
      <c r="MXB45" s="178"/>
      <c r="MXC45" s="178"/>
      <c r="MXD45" s="178"/>
      <c r="MXE45" s="178"/>
      <c r="MXF45" s="178"/>
      <c r="MXG45" s="178"/>
      <c r="MXH45" s="178"/>
      <c r="MXI45" s="178"/>
      <c r="MXJ45" s="178"/>
      <c r="MXK45" s="178"/>
      <c r="MXL45" s="178"/>
      <c r="MXM45" s="178"/>
      <c r="MXN45" s="178"/>
      <c r="MXO45" s="178"/>
      <c r="MXP45" s="178"/>
      <c r="MXQ45" s="178"/>
      <c r="MXR45" s="178"/>
      <c r="MXS45" s="178"/>
      <c r="MXT45" s="178"/>
      <c r="MXU45" s="178"/>
      <c r="MXV45" s="178"/>
      <c r="MXW45" s="178"/>
      <c r="MXX45" s="178"/>
      <c r="MXY45" s="178"/>
      <c r="MXZ45" s="178"/>
      <c r="MYA45" s="178"/>
      <c r="MYB45" s="178"/>
      <c r="MYC45" s="178"/>
      <c r="MYD45" s="178"/>
      <c r="MYE45" s="178"/>
      <c r="MYF45" s="178"/>
      <c r="MYG45" s="178"/>
      <c r="MYH45" s="178"/>
      <c r="MYI45" s="178"/>
      <c r="MYJ45" s="178"/>
      <c r="MYK45" s="178"/>
      <c r="MYL45" s="178"/>
      <c r="MYM45" s="178"/>
      <c r="MYN45" s="178"/>
      <c r="MYO45" s="178"/>
      <c r="MYP45" s="178"/>
      <c r="MYQ45" s="178"/>
      <c r="MYR45" s="178"/>
      <c r="MYS45" s="178"/>
      <c r="MYT45" s="178"/>
      <c r="MYU45" s="178"/>
      <c r="MYV45" s="178"/>
      <c r="MYW45" s="178"/>
      <c r="MYX45" s="178"/>
      <c r="MYY45" s="178"/>
      <c r="MYZ45" s="178"/>
      <c r="MZA45" s="178"/>
      <c r="MZB45" s="178"/>
      <c r="MZC45" s="178"/>
      <c r="MZD45" s="178"/>
      <c r="MZE45" s="178"/>
      <c r="MZF45" s="178"/>
      <c r="MZG45" s="178"/>
      <c r="MZH45" s="178"/>
      <c r="MZI45" s="178"/>
      <c r="MZJ45" s="178"/>
      <c r="MZK45" s="178"/>
      <c r="MZL45" s="178"/>
      <c r="MZM45" s="178"/>
      <c r="MZN45" s="178"/>
      <c r="MZO45" s="178"/>
      <c r="MZP45" s="178"/>
      <c r="MZQ45" s="178"/>
      <c r="MZR45" s="178"/>
      <c r="MZS45" s="178"/>
      <c r="MZT45" s="178"/>
      <c r="MZU45" s="178"/>
      <c r="MZV45" s="178"/>
      <c r="MZW45" s="178"/>
      <c r="MZX45" s="178"/>
      <c r="MZY45" s="178"/>
      <c r="MZZ45" s="178"/>
      <c r="NAA45" s="178"/>
      <c r="NAB45" s="178"/>
      <c r="NAC45" s="178"/>
      <c r="NAD45" s="178"/>
      <c r="NAE45" s="178"/>
      <c r="NAF45" s="178"/>
      <c r="NAG45" s="178"/>
      <c r="NAH45" s="178"/>
      <c r="NAI45" s="178"/>
      <c r="NAJ45" s="178"/>
      <c r="NAK45" s="178"/>
      <c r="NAL45" s="178"/>
      <c r="NAM45" s="178"/>
      <c r="NAN45" s="178"/>
      <c r="NAO45" s="178"/>
      <c r="NAP45" s="178"/>
      <c r="NAQ45" s="178"/>
      <c r="NAR45" s="178"/>
      <c r="NAS45" s="178"/>
      <c r="NAT45" s="178"/>
      <c r="NAU45" s="178"/>
      <c r="NAV45" s="178"/>
      <c r="NAW45" s="178"/>
      <c r="NAX45" s="178"/>
      <c r="NAY45" s="178"/>
      <c r="NAZ45" s="178"/>
      <c r="NBA45" s="178"/>
      <c r="NBB45" s="178"/>
      <c r="NBC45" s="178"/>
      <c r="NBD45" s="178"/>
      <c r="NBE45" s="178"/>
      <c r="NBF45" s="178"/>
      <c r="NBG45" s="178"/>
      <c r="NBH45" s="178"/>
      <c r="NBI45" s="178"/>
      <c r="NBJ45" s="178"/>
      <c r="NBK45" s="178"/>
      <c r="NBL45" s="178"/>
      <c r="NBM45" s="178"/>
      <c r="NBN45" s="178"/>
      <c r="NBO45" s="178"/>
      <c r="NBP45" s="178"/>
      <c r="NBQ45" s="178"/>
      <c r="NBR45" s="178"/>
      <c r="NBS45" s="178"/>
      <c r="NBT45" s="178"/>
      <c r="NBU45" s="178"/>
      <c r="NBV45" s="178"/>
      <c r="NBW45" s="178"/>
      <c r="NBX45" s="178"/>
      <c r="NBY45" s="178"/>
      <c r="NBZ45" s="178"/>
      <c r="NCA45" s="178"/>
      <c r="NCB45" s="178"/>
      <c r="NCC45" s="178"/>
      <c r="NCD45" s="178"/>
      <c r="NCE45" s="178"/>
      <c r="NCF45" s="178"/>
      <c r="NCG45" s="178"/>
      <c r="NCH45" s="178"/>
      <c r="NCI45" s="178"/>
      <c r="NCJ45" s="178"/>
      <c r="NCK45" s="178"/>
      <c r="NCL45" s="178"/>
      <c r="NCM45" s="178"/>
      <c r="NCN45" s="178"/>
      <c r="NCO45" s="178"/>
      <c r="NCP45" s="178"/>
      <c r="NCQ45" s="178"/>
      <c r="NCR45" s="178"/>
      <c r="NCS45" s="178"/>
      <c r="NCT45" s="178"/>
      <c r="NCU45" s="178"/>
      <c r="NCV45" s="178"/>
      <c r="NCW45" s="178"/>
      <c r="NCX45" s="178"/>
      <c r="NCY45" s="178"/>
      <c r="NCZ45" s="178"/>
      <c r="NDA45" s="178"/>
      <c r="NDB45" s="178"/>
      <c r="NDC45" s="178"/>
      <c r="NDD45" s="178"/>
      <c r="NDE45" s="178"/>
      <c r="NDF45" s="178"/>
      <c r="NDG45" s="178"/>
      <c r="NDH45" s="178"/>
      <c r="NDI45" s="178"/>
      <c r="NDJ45" s="178"/>
      <c r="NDK45" s="178"/>
      <c r="NDL45" s="178"/>
      <c r="NDM45" s="178"/>
      <c r="NDN45" s="178"/>
      <c r="NDO45" s="178"/>
      <c r="NDP45" s="178"/>
      <c r="NDQ45" s="178"/>
      <c r="NDR45" s="178"/>
      <c r="NDS45" s="178"/>
      <c r="NDT45" s="178"/>
      <c r="NDU45" s="178"/>
      <c r="NDV45" s="178"/>
      <c r="NDW45" s="178"/>
      <c r="NDX45" s="178"/>
      <c r="NDY45" s="178"/>
      <c r="NDZ45" s="178"/>
      <c r="NEA45" s="178"/>
      <c r="NEB45" s="178"/>
      <c r="NEC45" s="178"/>
      <c r="NED45" s="178"/>
      <c r="NEE45" s="178"/>
      <c r="NEF45" s="178"/>
      <c r="NEG45" s="178"/>
      <c r="NEH45" s="178"/>
      <c r="NEI45" s="178"/>
      <c r="NEJ45" s="178"/>
      <c r="NEK45" s="178"/>
      <c r="NEL45" s="178"/>
      <c r="NEM45" s="178"/>
      <c r="NEN45" s="178"/>
      <c r="NEO45" s="178"/>
      <c r="NEP45" s="178"/>
      <c r="NEQ45" s="178"/>
      <c r="NER45" s="178"/>
      <c r="NES45" s="178"/>
      <c r="NET45" s="178"/>
      <c r="NEU45" s="178"/>
      <c r="NEV45" s="178"/>
      <c r="NEW45" s="178"/>
      <c r="NEX45" s="178"/>
      <c r="NEY45" s="178"/>
      <c r="NEZ45" s="178"/>
      <c r="NFA45" s="178"/>
      <c r="NFB45" s="178"/>
      <c r="NFC45" s="178"/>
      <c r="NFD45" s="178"/>
      <c r="NFE45" s="178"/>
      <c r="NFF45" s="178"/>
      <c r="NFG45" s="178"/>
      <c r="NFH45" s="178"/>
      <c r="NFI45" s="178"/>
      <c r="NFJ45" s="178"/>
      <c r="NFK45" s="178"/>
      <c r="NFL45" s="178"/>
      <c r="NFM45" s="178"/>
      <c r="NFN45" s="178"/>
      <c r="NFO45" s="178"/>
      <c r="NFP45" s="178"/>
      <c r="NFQ45" s="178"/>
      <c r="NFR45" s="178"/>
      <c r="NFS45" s="178"/>
      <c r="NFT45" s="178"/>
      <c r="NFU45" s="178"/>
      <c r="NFV45" s="178"/>
      <c r="NFW45" s="178"/>
      <c r="NFX45" s="178"/>
      <c r="NFY45" s="178"/>
      <c r="NFZ45" s="178"/>
      <c r="NGA45" s="178"/>
      <c r="NGB45" s="178"/>
      <c r="NGC45" s="178"/>
      <c r="NGD45" s="178"/>
      <c r="NGE45" s="178"/>
      <c r="NGF45" s="178"/>
      <c r="NGG45" s="178"/>
      <c r="NGH45" s="178"/>
      <c r="NGI45" s="178"/>
      <c r="NGJ45" s="178"/>
      <c r="NGK45" s="178"/>
      <c r="NGL45" s="178"/>
      <c r="NGM45" s="178"/>
      <c r="NGN45" s="178"/>
      <c r="NGO45" s="178"/>
      <c r="NGP45" s="178"/>
      <c r="NGQ45" s="178"/>
      <c r="NGR45" s="178"/>
      <c r="NGS45" s="178"/>
      <c r="NGT45" s="178"/>
      <c r="NGU45" s="178"/>
      <c r="NGV45" s="178"/>
      <c r="NGW45" s="178"/>
      <c r="NGX45" s="178"/>
      <c r="NGY45" s="178"/>
      <c r="NGZ45" s="178"/>
      <c r="NHA45" s="178"/>
      <c r="NHB45" s="178"/>
      <c r="NHC45" s="178"/>
      <c r="NHD45" s="178"/>
      <c r="NHE45" s="178"/>
      <c r="NHF45" s="178"/>
      <c r="NHG45" s="178"/>
      <c r="NHH45" s="178"/>
      <c r="NHI45" s="178"/>
      <c r="NHJ45" s="178"/>
      <c r="NHK45" s="178"/>
      <c r="NHL45" s="178"/>
      <c r="NHM45" s="178"/>
      <c r="NHN45" s="178"/>
      <c r="NHO45" s="178"/>
      <c r="NHP45" s="178"/>
      <c r="NHQ45" s="178"/>
      <c r="NHR45" s="178"/>
      <c r="NHS45" s="178"/>
      <c r="NHT45" s="178"/>
      <c r="NHU45" s="178"/>
      <c r="NHV45" s="178"/>
      <c r="NHW45" s="178"/>
      <c r="NHX45" s="178"/>
      <c r="NHY45" s="178"/>
      <c r="NHZ45" s="178"/>
      <c r="NIA45" s="178"/>
      <c r="NIB45" s="178"/>
      <c r="NIC45" s="178"/>
      <c r="NID45" s="178"/>
      <c r="NIE45" s="178"/>
      <c r="NIF45" s="178"/>
      <c r="NIG45" s="178"/>
      <c r="NIH45" s="178"/>
      <c r="NII45" s="178"/>
      <c r="NIJ45" s="178"/>
      <c r="NIK45" s="178"/>
      <c r="NIL45" s="178"/>
      <c r="NIM45" s="178"/>
      <c r="NIN45" s="178"/>
      <c r="NIO45" s="178"/>
      <c r="NIP45" s="178"/>
      <c r="NIQ45" s="178"/>
      <c r="NIR45" s="178"/>
      <c r="NIS45" s="178"/>
      <c r="NIT45" s="178"/>
      <c r="NIU45" s="178"/>
      <c r="NIV45" s="178"/>
      <c r="NIW45" s="178"/>
      <c r="NIX45" s="178"/>
      <c r="NIY45" s="178"/>
      <c r="NIZ45" s="178"/>
      <c r="NJA45" s="178"/>
      <c r="NJB45" s="178"/>
      <c r="NJC45" s="178"/>
      <c r="NJD45" s="178"/>
      <c r="NJE45" s="178"/>
      <c r="NJF45" s="178"/>
      <c r="NJG45" s="178"/>
      <c r="NJH45" s="178"/>
      <c r="NJI45" s="178"/>
      <c r="NJJ45" s="178"/>
      <c r="NJK45" s="178"/>
      <c r="NJL45" s="178"/>
      <c r="NJM45" s="178"/>
      <c r="NJN45" s="178"/>
      <c r="NJO45" s="178"/>
      <c r="NJP45" s="178"/>
      <c r="NJQ45" s="178"/>
      <c r="NJR45" s="178"/>
      <c r="NJS45" s="178"/>
      <c r="NJT45" s="178"/>
      <c r="NJU45" s="178"/>
      <c r="NJV45" s="178"/>
      <c r="NJW45" s="178"/>
      <c r="NJX45" s="178"/>
      <c r="NJY45" s="178"/>
      <c r="NJZ45" s="178"/>
      <c r="NKA45" s="178"/>
      <c r="NKB45" s="178"/>
      <c r="NKC45" s="178"/>
      <c r="NKD45" s="178"/>
      <c r="NKE45" s="178"/>
      <c r="NKF45" s="178"/>
      <c r="NKG45" s="178"/>
      <c r="NKH45" s="178"/>
      <c r="NKI45" s="178"/>
      <c r="NKJ45" s="178"/>
      <c r="NKK45" s="178"/>
      <c r="NKL45" s="178"/>
      <c r="NKM45" s="178"/>
      <c r="NKN45" s="178"/>
      <c r="NKO45" s="178"/>
      <c r="NKP45" s="178"/>
      <c r="NKQ45" s="178"/>
      <c r="NKR45" s="178"/>
      <c r="NKS45" s="178"/>
      <c r="NKT45" s="178"/>
      <c r="NKU45" s="178"/>
      <c r="NKV45" s="178"/>
      <c r="NKW45" s="178"/>
      <c r="NKX45" s="178"/>
      <c r="NKY45" s="178"/>
      <c r="NKZ45" s="178"/>
      <c r="NLA45" s="178"/>
      <c r="NLB45" s="178"/>
      <c r="NLC45" s="178"/>
      <c r="NLD45" s="178"/>
      <c r="NLE45" s="178"/>
      <c r="NLF45" s="178"/>
      <c r="NLG45" s="178"/>
      <c r="NLH45" s="178"/>
      <c r="NLI45" s="178"/>
      <c r="NLJ45" s="178"/>
      <c r="NLK45" s="178"/>
      <c r="NLL45" s="178"/>
      <c r="NLM45" s="178"/>
      <c r="NLN45" s="178"/>
      <c r="NLO45" s="178"/>
      <c r="NLP45" s="178"/>
      <c r="NLQ45" s="178"/>
      <c r="NLR45" s="178"/>
      <c r="NLS45" s="178"/>
      <c r="NLT45" s="178"/>
      <c r="NLU45" s="178"/>
      <c r="NLV45" s="178"/>
      <c r="NLW45" s="178"/>
      <c r="NLX45" s="178"/>
      <c r="NLY45" s="178"/>
      <c r="NLZ45" s="178"/>
      <c r="NMA45" s="178"/>
      <c r="NMB45" s="178"/>
      <c r="NMC45" s="178"/>
      <c r="NMD45" s="178"/>
      <c r="NME45" s="178"/>
      <c r="NMF45" s="178"/>
      <c r="NMG45" s="178"/>
      <c r="NMH45" s="178"/>
      <c r="NMI45" s="178"/>
      <c r="NMJ45" s="178"/>
      <c r="NMK45" s="178"/>
      <c r="NML45" s="178"/>
      <c r="NMM45" s="178"/>
      <c r="NMN45" s="178"/>
      <c r="NMO45" s="178"/>
      <c r="NMP45" s="178"/>
      <c r="NMQ45" s="178"/>
      <c r="NMR45" s="178"/>
      <c r="NMS45" s="178"/>
      <c r="NMT45" s="178"/>
      <c r="NMU45" s="178"/>
      <c r="NMV45" s="178"/>
      <c r="NMW45" s="178"/>
      <c r="NMX45" s="178"/>
      <c r="NMY45" s="178"/>
      <c r="NMZ45" s="178"/>
      <c r="NNA45" s="178"/>
      <c r="NNB45" s="178"/>
      <c r="NNC45" s="178"/>
      <c r="NND45" s="178"/>
      <c r="NNE45" s="178"/>
      <c r="NNF45" s="178"/>
      <c r="NNG45" s="178"/>
      <c r="NNH45" s="178"/>
      <c r="NNI45" s="178"/>
      <c r="NNJ45" s="178"/>
      <c r="NNK45" s="178"/>
      <c r="NNL45" s="178"/>
      <c r="NNM45" s="178"/>
      <c r="NNN45" s="178"/>
      <c r="NNO45" s="178"/>
      <c r="NNP45" s="178"/>
      <c r="NNQ45" s="178"/>
      <c r="NNR45" s="178"/>
      <c r="NNS45" s="178"/>
      <c r="NNT45" s="178"/>
      <c r="NNU45" s="178"/>
      <c r="NNV45" s="178"/>
      <c r="NNW45" s="178"/>
      <c r="NNX45" s="178"/>
      <c r="NNY45" s="178"/>
      <c r="NNZ45" s="178"/>
      <c r="NOA45" s="178"/>
      <c r="NOB45" s="178"/>
      <c r="NOC45" s="178"/>
      <c r="NOD45" s="178"/>
      <c r="NOE45" s="178"/>
      <c r="NOF45" s="178"/>
      <c r="NOG45" s="178"/>
      <c r="NOH45" s="178"/>
      <c r="NOI45" s="178"/>
      <c r="NOJ45" s="178"/>
      <c r="NOK45" s="178"/>
      <c r="NOL45" s="178"/>
      <c r="NOM45" s="178"/>
      <c r="NON45" s="178"/>
      <c r="NOO45" s="178"/>
      <c r="NOP45" s="178"/>
      <c r="NOQ45" s="178"/>
      <c r="NOR45" s="178"/>
      <c r="NOS45" s="178"/>
      <c r="NOT45" s="178"/>
      <c r="NOU45" s="178"/>
      <c r="NOV45" s="178"/>
      <c r="NOW45" s="178"/>
      <c r="NOX45" s="178"/>
      <c r="NOY45" s="178"/>
      <c r="NOZ45" s="178"/>
      <c r="NPA45" s="178"/>
      <c r="NPB45" s="178"/>
      <c r="NPC45" s="178"/>
      <c r="NPD45" s="178"/>
      <c r="NPE45" s="178"/>
      <c r="NPF45" s="178"/>
      <c r="NPG45" s="178"/>
      <c r="NPH45" s="178"/>
      <c r="NPI45" s="178"/>
      <c r="NPJ45" s="178"/>
      <c r="NPK45" s="178"/>
      <c r="NPL45" s="178"/>
      <c r="NPM45" s="178"/>
      <c r="NPN45" s="178"/>
      <c r="NPO45" s="178"/>
      <c r="NPP45" s="178"/>
      <c r="NPQ45" s="178"/>
      <c r="NPR45" s="178"/>
      <c r="NPS45" s="178"/>
      <c r="NPT45" s="178"/>
      <c r="NPU45" s="178"/>
      <c r="NPV45" s="178"/>
      <c r="NPW45" s="178"/>
      <c r="NPX45" s="178"/>
      <c r="NPY45" s="178"/>
      <c r="NPZ45" s="178"/>
      <c r="NQA45" s="178"/>
      <c r="NQB45" s="178"/>
      <c r="NQC45" s="178"/>
      <c r="NQD45" s="178"/>
      <c r="NQE45" s="178"/>
      <c r="NQF45" s="178"/>
      <c r="NQG45" s="178"/>
      <c r="NQH45" s="178"/>
      <c r="NQI45" s="178"/>
      <c r="NQJ45" s="178"/>
      <c r="NQK45" s="178"/>
      <c r="NQL45" s="178"/>
      <c r="NQM45" s="178"/>
      <c r="NQN45" s="178"/>
      <c r="NQO45" s="178"/>
      <c r="NQP45" s="178"/>
      <c r="NQQ45" s="178"/>
      <c r="NQR45" s="178"/>
      <c r="NQS45" s="178"/>
      <c r="NQT45" s="178"/>
      <c r="NQU45" s="178"/>
      <c r="NQV45" s="178"/>
      <c r="NQW45" s="178"/>
      <c r="NQX45" s="178"/>
      <c r="NQY45" s="178"/>
      <c r="NQZ45" s="178"/>
      <c r="NRA45" s="178"/>
      <c r="NRB45" s="178"/>
      <c r="NRC45" s="178"/>
      <c r="NRD45" s="178"/>
      <c r="NRE45" s="178"/>
      <c r="NRF45" s="178"/>
      <c r="NRG45" s="178"/>
      <c r="NRH45" s="178"/>
      <c r="NRI45" s="178"/>
      <c r="NRJ45" s="178"/>
      <c r="NRK45" s="178"/>
      <c r="NRL45" s="178"/>
      <c r="NRM45" s="178"/>
      <c r="NRN45" s="178"/>
      <c r="NRO45" s="178"/>
      <c r="NRP45" s="178"/>
      <c r="NRQ45" s="178"/>
      <c r="NRR45" s="178"/>
      <c r="NRS45" s="178"/>
      <c r="NRT45" s="178"/>
      <c r="NRU45" s="178"/>
      <c r="NRV45" s="178"/>
      <c r="NRW45" s="178"/>
      <c r="NRX45" s="178"/>
      <c r="NRY45" s="178"/>
      <c r="NRZ45" s="178"/>
      <c r="NSA45" s="178"/>
      <c r="NSB45" s="178"/>
      <c r="NSC45" s="178"/>
      <c r="NSD45" s="178"/>
      <c r="NSE45" s="178"/>
      <c r="NSF45" s="178"/>
      <c r="NSG45" s="178"/>
      <c r="NSH45" s="178"/>
      <c r="NSI45" s="178"/>
      <c r="NSJ45" s="178"/>
      <c r="NSK45" s="178"/>
      <c r="NSL45" s="178"/>
      <c r="NSM45" s="178"/>
      <c r="NSN45" s="178"/>
      <c r="NSO45" s="178"/>
      <c r="NSP45" s="178"/>
      <c r="NSQ45" s="178"/>
      <c r="NSR45" s="178"/>
      <c r="NSS45" s="178"/>
      <c r="NST45" s="178"/>
      <c r="NSU45" s="178"/>
      <c r="NSV45" s="178"/>
      <c r="NSW45" s="178"/>
      <c r="NSX45" s="178"/>
      <c r="NSY45" s="178"/>
      <c r="NSZ45" s="178"/>
      <c r="NTA45" s="178"/>
      <c r="NTB45" s="178"/>
      <c r="NTC45" s="178"/>
      <c r="NTD45" s="178"/>
      <c r="NTE45" s="178"/>
      <c r="NTF45" s="178"/>
      <c r="NTG45" s="178"/>
      <c r="NTH45" s="178"/>
      <c r="NTI45" s="178"/>
      <c r="NTJ45" s="178"/>
      <c r="NTK45" s="178"/>
      <c r="NTL45" s="178"/>
      <c r="NTM45" s="178"/>
      <c r="NTN45" s="178"/>
      <c r="NTO45" s="178"/>
      <c r="NTP45" s="178"/>
      <c r="NTQ45" s="178"/>
      <c r="NTR45" s="178"/>
      <c r="NTS45" s="178"/>
      <c r="NTT45" s="178"/>
      <c r="NTU45" s="178"/>
      <c r="NTV45" s="178"/>
      <c r="NTW45" s="178"/>
      <c r="NTX45" s="178"/>
      <c r="NTY45" s="178"/>
      <c r="NTZ45" s="178"/>
      <c r="NUA45" s="178"/>
      <c r="NUB45" s="178"/>
      <c r="NUC45" s="178"/>
      <c r="NUD45" s="178"/>
      <c r="NUE45" s="178"/>
      <c r="NUF45" s="178"/>
      <c r="NUG45" s="178"/>
      <c r="NUH45" s="178"/>
      <c r="NUI45" s="178"/>
      <c r="NUJ45" s="178"/>
      <c r="NUK45" s="178"/>
      <c r="NUL45" s="178"/>
      <c r="NUM45" s="178"/>
      <c r="NUN45" s="178"/>
      <c r="NUO45" s="178"/>
      <c r="NUP45" s="178"/>
      <c r="NUQ45" s="178"/>
      <c r="NUR45" s="178"/>
      <c r="NUS45" s="178"/>
      <c r="NUT45" s="178"/>
      <c r="NUU45" s="178"/>
      <c r="NUV45" s="178"/>
      <c r="NUW45" s="178"/>
      <c r="NUX45" s="178"/>
      <c r="NUY45" s="178"/>
      <c r="NUZ45" s="178"/>
      <c r="NVA45" s="178"/>
      <c r="NVB45" s="178"/>
      <c r="NVC45" s="178"/>
      <c r="NVD45" s="178"/>
      <c r="NVE45" s="178"/>
      <c r="NVF45" s="178"/>
      <c r="NVG45" s="178"/>
      <c r="NVH45" s="178"/>
      <c r="NVI45" s="178"/>
      <c r="NVJ45" s="178"/>
      <c r="NVK45" s="178"/>
      <c r="NVL45" s="178"/>
      <c r="NVM45" s="178"/>
      <c r="NVN45" s="178"/>
      <c r="NVO45" s="178"/>
      <c r="NVP45" s="178"/>
      <c r="NVQ45" s="178"/>
      <c r="NVR45" s="178"/>
      <c r="NVS45" s="178"/>
      <c r="NVT45" s="178"/>
      <c r="NVU45" s="178"/>
      <c r="NVV45" s="178"/>
      <c r="NVW45" s="178"/>
      <c r="NVX45" s="178"/>
      <c r="NVY45" s="178"/>
      <c r="NVZ45" s="178"/>
      <c r="NWA45" s="178"/>
      <c r="NWB45" s="178"/>
      <c r="NWC45" s="178"/>
      <c r="NWD45" s="178"/>
      <c r="NWE45" s="178"/>
      <c r="NWF45" s="178"/>
      <c r="NWG45" s="178"/>
      <c r="NWH45" s="178"/>
      <c r="NWI45" s="178"/>
      <c r="NWJ45" s="178"/>
      <c r="NWK45" s="178"/>
      <c r="NWL45" s="178"/>
      <c r="NWM45" s="178"/>
      <c r="NWN45" s="178"/>
      <c r="NWO45" s="178"/>
      <c r="NWP45" s="178"/>
      <c r="NWQ45" s="178"/>
      <c r="NWR45" s="178"/>
      <c r="NWS45" s="178"/>
      <c r="NWT45" s="178"/>
      <c r="NWU45" s="178"/>
      <c r="NWV45" s="178"/>
      <c r="NWW45" s="178"/>
      <c r="NWX45" s="178"/>
      <c r="NWY45" s="178"/>
      <c r="NWZ45" s="178"/>
      <c r="NXA45" s="178"/>
      <c r="NXB45" s="178"/>
      <c r="NXC45" s="178"/>
      <c r="NXD45" s="178"/>
      <c r="NXE45" s="178"/>
      <c r="NXF45" s="178"/>
      <c r="NXG45" s="178"/>
      <c r="NXH45" s="178"/>
      <c r="NXI45" s="178"/>
      <c r="NXJ45" s="178"/>
      <c r="NXK45" s="178"/>
      <c r="NXL45" s="178"/>
      <c r="NXM45" s="178"/>
      <c r="NXN45" s="178"/>
      <c r="NXO45" s="178"/>
      <c r="NXP45" s="178"/>
      <c r="NXQ45" s="178"/>
      <c r="NXR45" s="178"/>
      <c r="NXS45" s="178"/>
      <c r="NXT45" s="178"/>
      <c r="NXU45" s="178"/>
      <c r="NXV45" s="178"/>
      <c r="NXW45" s="178"/>
      <c r="NXX45" s="178"/>
      <c r="NXY45" s="178"/>
      <c r="NXZ45" s="178"/>
      <c r="NYA45" s="178"/>
      <c r="NYB45" s="178"/>
      <c r="NYC45" s="178"/>
      <c r="NYD45" s="178"/>
      <c r="NYE45" s="178"/>
      <c r="NYF45" s="178"/>
      <c r="NYG45" s="178"/>
      <c r="NYH45" s="178"/>
      <c r="NYI45" s="178"/>
      <c r="NYJ45" s="178"/>
      <c r="NYK45" s="178"/>
      <c r="NYL45" s="178"/>
      <c r="NYM45" s="178"/>
      <c r="NYN45" s="178"/>
      <c r="NYO45" s="178"/>
      <c r="NYP45" s="178"/>
      <c r="NYQ45" s="178"/>
      <c r="NYR45" s="178"/>
      <c r="NYS45" s="178"/>
      <c r="NYT45" s="178"/>
      <c r="NYU45" s="178"/>
      <c r="NYV45" s="178"/>
      <c r="NYW45" s="178"/>
      <c r="NYX45" s="178"/>
      <c r="NYY45" s="178"/>
      <c r="NYZ45" s="178"/>
      <c r="NZA45" s="178"/>
      <c r="NZB45" s="178"/>
      <c r="NZC45" s="178"/>
      <c r="NZD45" s="178"/>
      <c r="NZE45" s="178"/>
      <c r="NZF45" s="178"/>
      <c r="NZG45" s="178"/>
      <c r="NZH45" s="178"/>
      <c r="NZI45" s="178"/>
      <c r="NZJ45" s="178"/>
      <c r="NZK45" s="178"/>
      <c r="NZL45" s="178"/>
      <c r="NZM45" s="178"/>
      <c r="NZN45" s="178"/>
      <c r="NZO45" s="178"/>
      <c r="NZP45" s="178"/>
      <c r="NZQ45" s="178"/>
      <c r="NZR45" s="178"/>
      <c r="NZS45" s="178"/>
      <c r="NZT45" s="178"/>
      <c r="NZU45" s="178"/>
      <c r="NZV45" s="178"/>
      <c r="NZW45" s="178"/>
      <c r="NZX45" s="178"/>
      <c r="NZY45" s="178"/>
      <c r="NZZ45" s="178"/>
      <c r="OAA45" s="178"/>
      <c r="OAB45" s="178"/>
      <c r="OAC45" s="178"/>
      <c r="OAD45" s="178"/>
      <c r="OAE45" s="178"/>
      <c r="OAF45" s="178"/>
      <c r="OAG45" s="178"/>
      <c r="OAH45" s="178"/>
      <c r="OAI45" s="178"/>
      <c r="OAJ45" s="178"/>
      <c r="OAK45" s="178"/>
      <c r="OAL45" s="178"/>
      <c r="OAM45" s="178"/>
      <c r="OAN45" s="178"/>
      <c r="OAO45" s="178"/>
      <c r="OAP45" s="178"/>
      <c r="OAQ45" s="178"/>
      <c r="OAR45" s="178"/>
      <c r="OAS45" s="178"/>
      <c r="OAT45" s="178"/>
      <c r="OAU45" s="178"/>
      <c r="OAV45" s="178"/>
      <c r="OAW45" s="178"/>
      <c r="OAX45" s="178"/>
      <c r="OAY45" s="178"/>
      <c r="OAZ45" s="178"/>
      <c r="OBA45" s="178"/>
      <c r="OBB45" s="178"/>
      <c r="OBC45" s="178"/>
      <c r="OBD45" s="178"/>
      <c r="OBE45" s="178"/>
      <c r="OBF45" s="178"/>
      <c r="OBG45" s="178"/>
      <c r="OBH45" s="178"/>
      <c r="OBI45" s="178"/>
      <c r="OBJ45" s="178"/>
      <c r="OBK45" s="178"/>
      <c r="OBL45" s="178"/>
      <c r="OBM45" s="178"/>
      <c r="OBN45" s="178"/>
      <c r="OBO45" s="178"/>
      <c r="OBP45" s="178"/>
      <c r="OBQ45" s="178"/>
      <c r="OBR45" s="178"/>
      <c r="OBS45" s="178"/>
      <c r="OBT45" s="178"/>
      <c r="OBU45" s="178"/>
      <c r="OBV45" s="178"/>
      <c r="OBW45" s="178"/>
      <c r="OBX45" s="178"/>
      <c r="OBY45" s="178"/>
      <c r="OBZ45" s="178"/>
      <c r="OCA45" s="178"/>
      <c r="OCB45" s="178"/>
      <c r="OCC45" s="178"/>
      <c r="OCD45" s="178"/>
      <c r="OCE45" s="178"/>
      <c r="OCF45" s="178"/>
      <c r="OCG45" s="178"/>
      <c r="OCH45" s="178"/>
      <c r="OCI45" s="178"/>
      <c r="OCJ45" s="178"/>
      <c r="OCK45" s="178"/>
      <c r="OCL45" s="178"/>
      <c r="OCM45" s="178"/>
      <c r="OCN45" s="178"/>
      <c r="OCO45" s="178"/>
      <c r="OCP45" s="178"/>
      <c r="OCQ45" s="178"/>
      <c r="OCR45" s="178"/>
      <c r="OCS45" s="178"/>
      <c r="OCT45" s="178"/>
      <c r="OCU45" s="178"/>
      <c r="OCV45" s="178"/>
      <c r="OCW45" s="178"/>
      <c r="OCX45" s="178"/>
      <c r="OCY45" s="178"/>
      <c r="OCZ45" s="178"/>
      <c r="ODA45" s="178"/>
      <c r="ODB45" s="178"/>
      <c r="ODC45" s="178"/>
      <c r="ODD45" s="178"/>
      <c r="ODE45" s="178"/>
      <c r="ODF45" s="178"/>
      <c r="ODG45" s="178"/>
      <c r="ODH45" s="178"/>
      <c r="ODI45" s="178"/>
      <c r="ODJ45" s="178"/>
      <c r="ODK45" s="178"/>
      <c r="ODL45" s="178"/>
      <c r="ODM45" s="178"/>
      <c r="ODN45" s="178"/>
      <c r="ODO45" s="178"/>
      <c r="ODP45" s="178"/>
      <c r="ODQ45" s="178"/>
      <c r="ODR45" s="178"/>
      <c r="ODS45" s="178"/>
      <c r="ODT45" s="178"/>
      <c r="ODU45" s="178"/>
      <c r="ODV45" s="178"/>
      <c r="ODW45" s="178"/>
      <c r="ODX45" s="178"/>
      <c r="ODY45" s="178"/>
      <c r="ODZ45" s="178"/>
      <c r="OEA45" s="178"/>
      <c r="OEB45" s="178"/>
      <c r="OEC45" s="178"/>
      <c r="OED45" s="178"/>
      <c r="OEE45" s="178"/>
      <c r="OEF45" s="178"/>
      <c r="OEG45" s="178"/>
      <c r="OEH45" s="178"/>
      <c r="OEI45" s="178"/>
      <c r="OEJ45" s="178"/>
      <c r="OEK45" s="178"/>
      <c r="OEL45" s="178"/>
      <c r="OEM45" s="178"/>
      <c r="OEN45" s="178"/>
      <c r="OEO45" s="178"/>
      <c r="OEP45" s="178"/>
      <c r="OEQ45" s="178"/>
      <c r="OER45" s="178"/>
      <c r="OES45" s="178"/>
      <c r="OET45" s="178"/>
      <c r="OEU45" s="178"/>
      <c r="OEV45" s="178"/>
      <c r="OEW45" s="178"/>
      <c r="OEX45" s="178"/>
      <c r="OEY45" s="178"/>
      <c r="OEZ45" s="178"/>
      <c r="OFA45" s="178"/>
      <c r="OFB45" s="178"/>
      <c r="OFC45" s="178"/>
      <c r="OFD45" s="178"/>
      <c r="OFE45" s="178"/>
      <c r="OFF45" s="178"/>
      <c r="OFG45" s="178"/>
      <c r="OFH45" s="178"/>
      <c r="OFI45" s="178"/>
      <c r="OFJ45" s="178"/>
      <c r="OFK45" s="178"/>
      <c r="OFL45" s="178"/>
      <c r="OFM45" s="178"/>
      <c r="OFN45" s="178"/>
      <c r="OFO45" s="178"/>
      <c r="OFP45" s="178"/>
      <c r="OFQ45" s="178"/>
      <c r="OFR45" s="178"/>
      <c r="OFS45" s="178"/>
      <c r="OFT45" s="178"/>
      <c r="OFU45" s="178"/>
      <c r="OFV45" s="178"/>
      <c r="OFW45" s="178"/>
      <c r="OFX45" s="178"/>
      <c r="OFY45" s="178"/>
      <c r="OFZ45" s="178"/>
      <c r="OGA45" s="178"/>
      <c r="OGB45" s="178"/>
      <c r="OGC45" s="178"/>
      <c r="OGD45" s="178"/>
      <c r="OGE45" s="178"/>
      <c r="OGF45" s="178"/>
      <c r="OGG45" s="178"/>
      <c r="OGH45" s="178"/>
      <c r="OGI45" s="178"/>
      <c r="OGJ45" s="178"/>
      <c r="OGK45" s="178"/>
      <c r="OGL45" s="178"/>
      <c r="OGM45" s="178"/>
      <c r="OGN45" s="178"/>
      <c r="OGO45" s="178"/>
      <c r="OGP45" s="178"/>
      <c r="OGQ45" s="178"/>
      <c r="OGR45" s="178"/>
      <c r="OGS45" s="178"/>
      <c r="OGT45" s="178"/>
      <c r="OGU45" s="178"/>
      <c r="OGV45" s="178"/>
      <c r="OGW45" s="178"/>
      <c r="OGX45" s="178"/>
      <c r="OGY45" s="178"/>
      <c r="OGZ45" s="178"/>
      <c r="OHA45" s="178"/>
      <c r="OHB45" s="178"/>
      <c r="OHC45" s="178"/>
      <c r="OHD45" s="178"/>
      <c r="OHE45" s="178"/>
      <c r="OHF45" s="178"/>
      <c r="OHG45" s="178"/>
      <c r="OHH45" s="178"/>
      <c r="OHI45" s="178"/>
      <c r="OHJ45" s="178"/>
      <c r="OHK45" s="178"/>
      <c r="OHL45" s="178"/>
      <c r="OHM45" s="178"/>
      <c r="OHN45" s="178"/>
      <c r="OHO45" s="178"/>
      <c r="OHP45" s="178"/>
      <c r="OHQ45" s="178"/>
      <c r="OHR45" s="178"/>
      <c r="OHS45" s="178"/>
      <c r="OHT45" s="178"/>
      <c r="OHU45" s="178"/>
      <c r="OHV45" s="178"/>
      <c r="OHW45" s="178"/>
      <c r="OHX45" s="178"/>
      <c r="OHY45" s="178"/>
      <c r="OHZ45" s="178"/>
      <c r="OIA45" s="178"/>
      <c r="OIB45" s="178"/>
      <c r="OIC45" s="178"/>
      <c r="OID45" s="178"/>
      <c r="OIE45" s="178"/>
      <c r="OIF45" s="178"/>
      <c r="OIG45" s="178"/>
      <c r="OIH45" s="178"/>
      <c r="OII45" s="178"/>
      <c r="OIJ45" s="178"/>
      <c r="OIK45" s="178"/>
      <c r="OIL45" s="178"/>
      <c r="OIM45" s="178"/>
      <c r="OIN45" s="178"/>
      <c r="OIO45" s="178"/>
      <c r="OIP45" s="178"/>
      <c r="OIQ45" s="178"/>
      <c r="OIR45" s="178"/>
      <c r="OIS45" s="178"/>
      <c r="OIT45" s="178"/>
      <c r="OIU45" s="178"/>
      <c r="OIV45" s="178"/>
      <c r="OIW45" s="178"/>
      <c r="OIX45" s="178"/>
      <c r="OIY45" s="178"/>
      <c r="OIZ45" s="178"/>
      <c r="OJA45" s="178"/>
      <c r="OJB45" s="178"/>
      <c r="OJC45" s="178"/>
      <c r="OJD45" s="178"/>
      <c r="OJE45" s="178"/>
      <c r="OJF45" s="178"/>
      <c r="OJG45" s="178"/>
      <c r="OJH45" s="178"/>
      <c r="OJI45" s="178"/>
      <c r="OJJ45" s="178"/>
      <c r="OJK45" s="178"/>
      <c r="OJL45" s="178"/>
      <c r="OJM45" s="178"/>
      <c r="OJN45" s="178"/>
      <c r="OJO45" s="178"/>
      <c r="OJP45" s="178"/>
      <c r="OJQ45" s="178"/>
      <c r="OJR45" s="178"/>
      <c r="OJS45" s="178"/>
      <c r="OJT45" s="178"/>
      <c r="OJU45" s="178"/>
      <c r="OJV45" s="178"/>
      <c r="OJW45" s="178"/>
      <c r="OJX45" s="178"/>
      <c r="OJY45" s="178"/>
      <c r="OJZ45" s="178"/>
      <c r="OKA45" s="178"/>
      <c r="OKB45" s="178"/>
      <c r="OKC45" s="178"/>
      <c r="OKD45" s="178"/>
      <c r="OKE45" s="178"/>
      <c r="OKF45" s="178"/>
      <c r="OKG45" s="178"/>
      <c r="OKH45" s="178"/>
      <c r="OKI45" s="178"/>
      <c r="OKJ45" s="178"/>
      <c r="OKK45" s="178"/>
      <c r="OKL45" s="178"/>
      <c r="OKM45" s="178"/>
      <c r="OKN45" s="178"/>
      <c r="OKO45" s="178"/>
      <c r="OKP45" s="178"/>
      <c r="OKQ45" s="178"/>
      <c r="OKR45" s="178"/>
      <c r="OKS45" s="178"/>
      <c r="OKT45" s="178"/>
      <c r="OKU45" s="178"/>
      <c r="OKV45" s="178"/>
      <c r="OKW45" s="178"/>
      <c r="OKX45" s="178"/>
      <c r="OKY45" s="178"/>
      <c r="OKZ45" s="178"/>
      <c r="OLA45" s="178"/>
      <c r="OLB45" s="178"/>
      <c r="OLC45" s="178"/>
      <c r="OLD45" s="178"/>
      <c r="OLE45" s="178"/>
      <c r="OLF45" s="178"/>
      <c r="OLG45" s="178"/>
      <c r="OLH45" s="178"/>
      <c r="OLI45" s="178"/>
      <c r="OLJ45" s="178"/>
      <c r="OLK45" s="178"/>
      <c r="OLL45" s="178"/>
      <c r="OLM45" s="178"/>
      <c r="OLN45" s="178"/>
      <c r="OLO45" s="178"/>
      <c r="OLP45" s="178"/>
      <c r="OLQ45" s="178"/>
      <c r="OLR45" s="178"/>
      <c r="OLS45" s="178"/>
      <c r="OLT45" s="178"/>
      <c r="OLU45" s="178"/>
      <c r="OLV45" s="178"/>
      <c r="OLW45" s="178"/>
      <c r="OLX45" s="178"/>
      <c r="OLY45" s="178"/>
      <c r="OLZ45" s="178"/>
      <c r="OMA45" s="178"/>
      <c r="OMB45" s="178"/>
      <c r="OMC45" s="178"/>
      <c r="OMD45" s="178"/>
      <c r="OME45" s="178"/>
      <c r="OMF45" s="178"/>
      <c r="OMG45" s="178"/>
      <c r="OMH45" s="178"/>
      <c r="OMI45" s="178"/>
      <c r="OMJ45" s="178"/>
      <c r="OMK45" s="178"/>
      <c r="OML45" s="178"/>
      <c r="OMM45" s="178"/>
      <c r="OMN45" s="178"/>
      <c r="OMO45" s="178"/>
      <c r="OMP45" s="178"/>
      <c r="OMQ45" s="178"/>
      <c r="OMR45" s="178"/>
      <c r="OMS45" s="178"/>
      <c r="OMT45" s="178"/>
      <c r="OMU45" s="178"/>
      <c r="OMV45" s="178"/>
      <c r="OMW45" s="178"/>
      <c r="OMX45" s="178"/>
      <c r="OMY45" s="178"/>
      <c r="OMZ45" s="178"/>
      <c r="ONA45" s="178"/>
      <c r="ONB45" s="178"/>
      <c r="ONC45" s="178"/>
      <c r="OND45" s="178"/>
      <c r="ONE45" s="178"/>
      <c r="ONF45" s="178"/>
      <c r="ONG45" s="178"/>
      <c r="ONH45" s="178"/>
      <c r="ONI45" s="178"/>
      <c r="ONJ45" s="178"/>
      <c r="ONK45" s="178"/>
      <c r="ONL45" s="178"/>
      <c r="ONM45" s="178"/>
      <c r="ONN45" s="178"/>
      <c r="ONO45" s="178"/>
      <c r="ONP45" s="178"/>
      <c r="ONQ45" s="178"/>
      <c r="ONR45" s="178"/>
      <c r="ONS45" s="178"/>
      <c r="ONT45" s="178"/>
      <c r="ONU45" s="178"/>
      <c r="ONV45" s="178"/>
      <c r="ONW45" s="178"/>
      <c r="ONX45" s="178"/>
      <c r="ONY45" s="178"/>
      <c r="ONZ45" s="178"/>
      <c r="OOA45" s="178"/>
      <c r="OOB45" s="178"/>
      <c r="OOC45" s="178"/>
      <c r="OOD45" s="178"/>
      <c r="OOE45" s="178"/>
      <c r="OOF45" s="178"/>
      <c r="OOG45" s="178"/>
      <c r="OOH45" s="178"/>
      <c r="OOI45" s="178"/>
      <c r="OOJ45" s="178"/>
      <c r="OOK45" s="178"/>
      <c r="OOL45" s="178"/>
      <c r="OOM45" s="178"/>
      <c r="OON45" s="178"/>
      <c r="OOO45" s="178"/>
      <c r="OOP45" s="178"/>
      <c r="OOQ45" s="178"/>
      <c r="OOR45" s="178"/>
      <c r="OOS45" s="178"/>
      <c r="OOT45" s="178"/>
      <c r="OOU45" s="178"/>
      <c r="OOV45" s="178"/>
      <c r="OOW45" s="178"/>
      <c r="OOX45" s="178"/>
      <c r="OOY45" s="178"/>
      <c r="OOZ45" s="178"/>
      <c r="OPA45" s="178"/>
      <c r="OPB45" s="178"/>
      <c r="OPC45" s="178"/>
      <c r="OPD45" s="178"/>
      <c r="OPE45" s="178"/>
      <c r="OPF45" s="178"/>
      <c r="OPG45" s="178"/>
      <c r="OPH45" s="178"/>
      <c r="OPI45" s="178"/>
      <c r="OPJ45" s="178"/>
      <c r="OPK45" s="178"/>
      <c r="OPL45" s="178"/>
      <c r="OPM45" s="178"/>
      <c r="OPN45" s="178"/>
      <c r="OPO45" s="178"/>
      <c r="OPP45" s="178"/>
      <c r="OPQ45" s="178"/>
      <c r="OPR45" s="178"/>
      <c r="OPS45" s="178"/>
      <c r="OPT45" s="178"/>
      <c r="OPU45" s="178"/>
      <c r="OPV45" s="178"/>
      <c r="OPW45" s="178"/>
      <c r="OPX45" s="178"/>
      <c r="OPY45" s="178"/>
      <c r="OPZ45" s="178"/>
      <c r="OQA45" s="178"/>
      <c r="OQB45" s="178"/>
      <c r="OQC45" s="178"/>
      <c r="OQD45" s="178"/>
      <c r="OQE45" s="178"/>
      <c r="OQF45" s="178"/>
      <c r="OQG45" s="178"/>
      <c r="OQH45" s="178"/>
      <c r="OQI45" s="178"/>
      <c r="OQJ45" s="178"/>
      <c r="OQK45" s="178"/>
      <c r="OQL45" s="178"/>
      <c r="OQM45" s="178"/>
      <c r="OQN45" s="178"/>
      <c r="OQO45" s="178"/>
      <c r="OQP45" s="178"/>
      <c r="OQQ45" s="178"/>
      <c r="OQR45" s="178"/>
      <c r="OQS45" s="178"/>
      <c r="OQT45" s="178"/>
      <c r="OQU45" s="178"/>
      <c r="OQV45" s="178"/>
      <c r="OQW45" s="178"/>
      <c r="OQX45" s="178"/>
      <c r="OQY45" s="178"/>
      <c r="OQZ45" s="178"/>
      <c r="ORA45" s="178"/>
      <c r="ORB45" s="178"/>
      <c r="ORC45" s="178"/>
      <c r="ORD45" s="178"/>
      <c r="ORE45" s="178"/>
      <c r="ORF45" s="178"/>
      <c r="ORG45" s="178"/>
      <c r="ORH45" s="178"/>
      <c r="ORI45" s="178"/>
      <c r="ORJ45" s="178"/>
      <c r="ORK45" s="178"/>
      <c r="ORL45" s="178"/>
      <c r="ORM45" s="178"/>
      <c r="ORN45" s="178"/>
      <c r="ORO45" s="178"/>
      <c r="ORP45" s="178"/>
      <c r="ORQ45" s="178"/>
      <c r="ORR45" s="178"/>
      <c r="ORS45" s="178"/>
      <c r="ORT45" s="178"/>
      <c r="ORU45" s="178"/>
      <c r="ORV45" s="178"/>
      <c r="ORW45" s="178"/>
      <c r="ORX45" s="178"/>
      <c r="ORY45" s="178"/>
      <c r="ORZ45" s="178"/>
      <c r="OSA45" s="178"/>
      <c r="OSB45" s="178"/>
      <c r="OSC45" s="178"/>
      <c r="OSD45" s="178"/>
      <c r="OSE45" s="178"/>
      <c r="OSF45" s="178"/>
      <c r="OSG45" s="178"/>
      <c r="OSH45" s="178"/>
      <c r="OSI45" s="178"/>
      <c r="OSJ45" s="178"/>
      <c r="OSK45" s="178"/>
      <c r="OSL45" s="178"/>
      <c r="OSM45" s="178"/>
      <c r="OSN45" s="178"/>
      <c r="OSO45" s="178"/>
      <c r="OSP45" s="178"/>
      <c r="OSQ45" s="178"/>
      <c r="OSR45" s="178"/>
      <c r="OSS45" s="178"/>
      <c r="OST45" s="178"/>
      <c r="OSU45" s="178"/>
      <c r="OSV45" s="178"/>
      <c r="OSW45" s="178"/>
      <c r="OSX45" s="178"/>
      <c r="OSY45" s="178"/>
      <c r="OSZ45" s="178"/>
      <c r="OTA45" s="178"/>
      <c r="OTB45" s="178"/>
      <c r="OTC45" s="178"/>
      <c r="OTD45" s="178"/>
      <c r="OTE45" s="178"/>
      <c r="OTF45" s="178"/>
      <c r="OTG45" s="178"/>
      <c r="OTH45" s="178"/>
      <c r="OTI45" s="178"/>
      <c r="OTJ45" s="178"/>
      <c r="OTK45" s="178"/>
      <c r="OTL45" s="178"/>
      <c r="OTM45" s="178"/>
      <c r="OTN45" s="178"/>
      <c r="OTO45" s="178"/>
      <c r="OTP45" s="178"/>
      <c r="OTQ45" s="178"/>
      <c r="OTR45" s="178"/>
      <c r="OTS45" s="178"/>
      <c r="OTT45" s="178"/>
      <c r="OTU45" s="178"/>
      <c r="OTV45" s="178"/>
      <c r="OTW45" s="178"/>
      <c r="OTX45" s="178"/>
      <c r="OTY45" s="178"/>
      <c r="OTZ45" s="178"/>
      <c r="OUA45" s="178"/>
      <c r="OUB45" s="178"/>
      <c r="OUC45" s="178"/>
      <c r="OUD45" s="178"/>
      <c r="OUE45" s="178"/>
      <c r="OUF45" s="178"/>
      <c r="OUG45" s="178"/>
      <c r="OUH45" s="178"/>
      <c r="OUI45" s="178"/>
      <c r="OUJ45" s="178"/>
      <c r="OUK45" s="178"/>
      <c r="OUL45" s="178"/>
      <c r="OUM45" s="178"/>
      <c r="OUN45" s="178"/>
      <c r="OUO45" s="178"/>
      <c r="OUP45" s="178"/>
      <c r="OUQ45" s="178"/>
      <c r="OUR45" s="178"/>
      <c r="OUS45" s="178"/>
      <c r="OUT45" s="178"/>
      <c r="OUU45" s="178"/>
      <c r="OUV45" s="178"/>
      <c r="OUW45" s="178"/>
      <c r="OUX45" s="178"/>
      <c r="OUY45" s="178"/>
      <c r="OUZ45" s="178"/>
      <c r="OVA45" s="178"/>
      <c r="OVB45" s="178"/>
      <c r="OVC45" s="178"/>
      <c r="OVD45" s="178"/>
      <c r="OVE45" s="178"/>
      <c r="OVF45" s="178"/>
      <c r="OVG45" s="178"/>
      <c r="OVH45" s="178"/>
      <c r="OVI45" s="178"/>
      <c r="OVJ45" s="178"/>
      <c r="OVK45" s="178"/>
      <c r="OVL45" s="178"/>
      <c r="OVM45" s="178"/>
      <c r="OVN45" s="178"/>
      <c r="OVO45" s="178"/>
      <c r="OVP45" s="178"/>
      <c r="OVQ45" s="178"/>
      <c r="OVR45" s="178"/>
      <c r="OVS45" s="178"/>
      <c r="OVT45" s="178"/>
      <c r="OVU45" s="178"/>
      <c r="OVV45" s="178"/>
      <c r="OVW45" s="178"/>
      <c r="OVX45" s="178"/>
      <c r="OVY45" s="178"/>
      <c r="OVZ45" s="178"/>
      <c r="OWA45" s="178"/>
      <c r="OWB45" s="178"/>
      <c r="OWC45" s="178"/>
      <c r="OWD45" s="178"/>
      <c r="OWE45" s="178"/>
      <c r="OWF45" s="178"/>
      <c r="OWG45" s="178"/>
      <c r="OWH45" s="178"/>
      <c r="OWI45" s="178"/>
      <c r="OWJ45" s="178"/>
      <c r="OWK45" s="178"/>
      <c r="OWL45" s="178"/>
      <c r="OWM45" s="178"/>
      <c r="OWN45" s="178"/>
      <c r="OWO45" s="178"/>
      <c r="OWP45" s="178"/>
      <c r="OWQ45" s="178"/>
      <c r="OWR45" s="178"/>
      <c r="OWS45" s="178"/>
      <c r="OWT45" s="178"/>
      <c r="OWU45" s="178"/>
      <c r="OWV45" s="178"/>
      <c r="OWW45" s="178"/>
      <c r="OWX45" s="178"/>
      <c r="OWY45" s="178"/>
      <c r="OWZ45" s="178"/>
      <c r="OXA45" s="178"/>
      <c r="OXB45" s="178"/>
      <c r="OXC45" s="178"/>
      <c r="OXD45" s="178"/>
      <c r="OXE45" s="178"/>
      <c r="OXF45" s="178"/>
      <c r="OXG45" s="178"/>
      <c r="OXH45" s="178"/>
      <c r="OXI45" s="178"/>
      <c r="OXJ45" s="178"/>
      <c r="OXK45" s="178"/>
      <c r="OXL45" s="178"/>
      <c r="OXM45" s="178"/>
      <c r="OXN45" s="178"/>
      <c r="OXO45" s="178"/>
      <c r="OXP45" s="178"/>
      <c r="OXQ45" s="178"/>
      <c r="OXR45" s="178"/>
      <c r="OXS45" s="178"/>
      <c r="OXT45" s="178"/>
      <c r="OXU45" s="178"/>
      <c r="OXV45" s="178"/>
      <c r="OXW45" s="178"/>
      <c r="OXX45" s="178"/>
      <c r="OXY45" s="178"/>
      <c r="OXZ45" s="178"/>
      <c r="OYA45" s="178"/>
      <c r="OYB45" s="178"/>
      <c r="OYC45" s="178"/>
      <c r="OYD45" s="178"/>
      <c r="OYE45" s="178"/>
      <c r="OYF45" s="178"/>
      <c r="OYG45" s="178"/>
      <c r="OYH45" s="178"/>
      <c r="OYI45" s="178"/>
      <c r="OYJ45" s="178"/>
      <c r="OYK45" s="178"/>
      <c r="OYL45" s="178"/>
      <c r="OYM45" s="178"/>
      <c r="OYN45" s="178"/>
      <c r="OYO45" s="178"/>
      <c r="OYP45" s="178"/>
      <c r="OYQ45" s="178"/>
      <c r="OYR45" s="178"/>
      <c r="OYS45" s="178"/>
      <c r="OYT45" s="178"/>
      <c r="OYU45" s="178"/>
      <c r="OYV45" s="178"/>
      <c r="OYW45" s="178"/>
      <c r="OYX45" s="178"/>
      <c r="OYY45" s="178"/>
      <c r="OYZ45" s="178"/>
      <c r="OZA45" s="178"/>
      <c r="OZB45" s="178"/>
      <c r="OZC45" s="178"/>
      <c r="OZD45" s="178"/>
      <c r="OZE45" s="178"/>
      <c r="OZF45" s="178"/>
      <c r="OZG45" s="178"/>
      <c r="OZH45" s="178"/>
      <c r="OZI45" s="178"/>
      <c r="OZJ45" s="178"/>
      <c r="OZK45" s="178"/>
      <c r="OZL45" s="178"/>
      <c r="OZM45" s="178"/>
      <c r="OZN45" s="178"/>
      <c r="OZO45" s="178"/>
      <c r="OZP45" s="178"/>
      <c r="OZQ45" s="178"/>
      <c r="OZR45" s="178"/>
      <c r="OZS45" s="178"/>
      <c r="OZT45" s="178"/>
      <c r="OZU45" s="178"/>
      <c r="OZV45" s="178"/>
      <c r="OZW45" s="178"/>
      <c r="OZX45" s="178"/>
      <c r="OZY45" s="178"/>
      <c r="OZZ45" s="178"/>
      <c r="PAA45" s="178"/>
      <c r="PAB45" s="178"/>
      <c r="PAC45" s="178"/>
      <c r="PAD45" s="178"/>
      <c r="PAE45" s="178"/>
      <c r="PAF45" s="178"/>
      <c r="PAG45" s="178"/>
      <c r="PAH45" s="178"/>
      <c r="PAI45" s="178"/>
      <c r="PAJ45" s="178"/>
      <c r="PAK45" s="178"/>
      <c r="PAL45" s="178"/>
      <c r="PAM45" s="178"/>
      <c r="PAN45" s="178"/>
      <c r="PAO45" s="178"/>
      <c r="PAP45" s="178"/>
      <c r="PAQ45" s="178"/>
      <c r="PAR45" s="178"/>
      <c r="PAS45" s="178"/>
      <c r="PAT45" s="178"/>
      <c r="PAU45" s="178"/>
      <c r="PAV45" s="178"/>
      <c r="PAW45" s="178"/>
      <c r="PAX45" s="178"/>
      <c r="PAY45" s="178"/>
      <c r="PAZ45" s="178"/>
      <c r="PBA45" s="178"/>
      <c r="PBB45" s="178"/>
      <c r="PBC45" s="178"/>
      <c r="PBD45" s="178"/>
      <c r="PBE45" s="178"/>
      <c r="PBF45" s="178"/>
      <c r="PBG45" s="178"/>
      <c r="PBH45" s="178"/>
      <c r="PBI45" s="178"/>
      <c r="PBJ45" s="178"/>
      <c r="PBK45" s="178"/>
      <c r="PBL45" s="178"/>
      <c r="PBM45" s="178"/>
      <c r="PBN45" s="178"/>
      <c r="PBO45" s="178"/>
      <c r="PBP45" s="178"/>
      <c r="PBQ45" s="178"/>
      <c r="PBR45" s="178"/>
      <c r="PBS45" s="178"/>
      <c r="PBT45" s="178"/>
      <c r="PBU45" s="178"/>
      <c r="PBV45" s="178"/>
      <c r="PBW45" s="178"/>
      <c r="PBX45" s="178"/>
      <c r="PBY45" s="178"/>
      <c r="PBZ45" s="178"/>
      <c r="PCA45" s="178"/>
      <c r="PCB45" s="178"/>
      <c r="PCC45" s="178"/>
      <c r="PCD45" s="178"/>
      <c r="PCE45" s="178"/>
      <c r="PCF45" s="178"/>
      <c r="PCG45" s="178"/>
      <c r="PCH45" s="178"/>
      <c r="PCI45" s="178"/>
      <c r="PCJ45" s="178"/>
      <c r="PCK45" s="178"/>
      <c r="PCL45" s="178"/>
      <c r="PCM45" s="178"/>
      <c r="PCN45" s="178"/>
      <c r="PCO45" s="178"/>
      <c r="PCP45" s="178"/>
      <c r="PCQ45" s="178"/>
      <c r="PCR45" s="178"/>
      <c r="PCS45" s="178"/>
      <c r="PCT45" s="178"/>
      <c r="PCU45" s="178"/>
      <c r="PCV45" s="178"/>
      <c r="PCW45" s="178"/>
      <c r="PCX45" s="178"/>
      <c r="PCY45" s="178"/>
      <c r="PCZ45" s="178"/>
      <c r="PDA45" s="178"/>
      <c r="PDB45" s="178"/>
      <c r="PDC45" s="178"/>
      <c r="PDD45" s="178"/>
      <c r="PDE45" s="178"/>
      <c r="PDF45" s="178"/>
      <c r="PDG45" s="178"/>
      <c r="PDH45" s="178"/>
      <c r="PDI45" s="178"/>
      <c r="PDJ45" s="178"/>
      <c r="PDK45" s="178"/>
      <c r="PDL45" s="178"/>
      <c r="PDM45" s="178"/>
      <c r="PDN45" s="178"/>
      <c r="PDO45" s="178"/>
      <c r="PDP45" s="178"/>
      <c r="PDQ45" s="178"/>
      <c r="PDR45" s="178"/>
      <c r="PDS45" s="178"/>
      <c r="PDT45" s="178"/>
      <c r="PDU45" s="178"/>
      <c r="PDV45" s="178"/>
      <c r="PDW45" s="178"/>
      <c r="PDX45" s="178"/>
      <c r="PDY45" s="178"/>
      <c r="PDZ45" s="178"/>
      <c r="PEA45" s="178"/>
      <c r="PEB45" s="178"/>
      <c r="PEC45" s="178"/>
      <c r="PED45" s="178"/>
      <c r="PEE45" s="178"/>
      <c r="PEF45" s="178"/>
      <c r="PEG45" s="178"/>
      <c r="PEH45" s="178"/>
      <c r="PEI45" s="178"/>
      <c r="PEJ45" s="178"/>
      <c r="PEK45" s="178"/>
      <c r="PEL45" s="178"/>
      <c r="PEM45" s="178"/>
      <c r="PEN45" s="178"/>
      <c r="PEO45" s="178"/>
      <c r="PEP45" s="178"/>
      <c r="PEQ45" s="178"/>
      <c r="PER45" s="178"/>
      <c r="PES45" s="178"/>
      <c r="PET45" s="178"/>
      <c r="PEU45" s="178"/>
      <c r="PEV45" s="178"/>
      <c r="PEW45" s="178"/>
      <c r="PEX45" s="178"/>
      <c r="PEY45" s="178"/>
      <c r="PEZ45" s="178"/>
      <c r="PFA45" s="178"/>
      <c r="PFB45" s="178"/>
      <c r="PFC45" s="178"/>
      <c r="PFD45" s="178"/>
      <c r="PFE45" s="178"/>
      <c r="PFF45" s="178"/>
      <c r="PFG45" s="178"/>
      <c r="PFH45" s="178"/>
      <c r="PFI45" s="178"/>
      <c r="PFJ45" s="178"/>
      <c r="PFK45" s="178"/>
      <c r="PFL45" s="178"/>
      <c r="PFM45" s="178"/>
      <c r="PFN45" s="178"/>
      <c r="PFO45" s="178"/>
      <c r="PFP45" s="178"/>
      <c r="PFQ45" s="178"/>
      <c r="PFR45" s="178"/>
      <c r="PFS45" s="178"/>
      <c r="PFT45" s="178"/>
      <c r="PFU45" s="178"/>
      <c r="PFV45" s="178"/>
      <c r="PFW45" s="178"/>
      <c r="PFX45" s="178"/>
      <c r="PFY45" s="178"/>
      <c r="PFZ45" s="178"/>
      <c r="PGA45" s="178"/>
      <c r="PGB45" s="178"/>
      <c r="PGC45" s="178"/>
      <c r="PGD45" s="178"/>
      <c r="PGE45" s="178"/>
      <c r="PGF45" s="178"/>
      <c r="PGG45" s="178"/>
      <c r="PGH45" s="178"/>
      <c r="PGI45" s="178"/>
      <c r="PGJ45" s="178"/>
      <c r="PGK45" s="178"/>
      <c r="PGL45" s="178"/>
      <c r="PGM45" s="178"/>
      <c r="PGN45" s="178"/>
      <c r="PGO45" s="178"/>
      <c r="PGP45" s="178"/>
      <c r="PGQ45" s="178"/>
      <c r="PGR45" s="178"/>
      <c r="PGS45" s="178"/>
      <c r="PGT45" s="178"/>
      <c r="PGU45" s="178"/>
      <c r="PGV45" s="178"/>
      <c r="PGW45" s="178"/>
      <c r="PGX45" s="178"/>
      <c r="PGY45" s="178"/>
      <c r="PGZ45" s="178"/>
      <c r="PHA45" s="178"/>
      <c r="PHB45" s="178"/>
      <c r="PHC45" s="178"/>
      <c r="PHD45" s="178"/>
      <c r="PHE45" s="178"/>
      <c r="PHF45" s="178"/>
      <c r="PHG45" s="178"/>
      <c r="PHH45" s="178"/>
      <c r="PHI45" s="178"/>
      <c r="PHJ45" s="178"/>
      <c r="PHK45" s="178"/>
      <c r="PHL45" s="178"/>
      <c r="PHM45" s="178"/>
      <c r="PHN45" s="178"/>
      <c r="PHO45" s="178"/>
      <c r="PHP45" s="178"/>
      <c r="PHQ45" s="178"/>
      <c r="PHR45" s="178"/>
      <c r="PHS45" s="178"/>
      <c r="PHT45" s="178"/>
      <c r="PHU45" s="178"/>
      <c r="PHV45" s="178"/>
      <c r="PHW45" s="178"/>
      <c r="PHX45" s="178"/>
      <c r="PHY45" s="178"/>
      <c r="PHZ45" s="178"/>
      <c r="PIA45" s="178"/>
      <c r="PIB45" s="178"/>
      <c r="PIC45" s="178"/>
      <c r="PID45" s="178"/>
      <c r="PIE45" s="178"/>
      <c r="PIF45" s="178"/>
      <c r="PIG45" s="178"/>
      <c r="PIH45" s="178"/>
      <c r="PII45" s="178"/>
      <c r="PIJ45" s="178"/>
      <c r="PIK45" s="178"/>
      <c r="PIL45" s="178"/>
      <c r="PIM45" s="178"/>
      <c r="PIN45" s="178"/>
      <c r="PIO45" s="178"/>
      <c r="PIP45" s="178"/>
      <c r="PIQ45" s="178"/>
      <c r="PIR45" s="178"/>
      <c r="PIS45" s="178"/>
      <c r="PIT45" s="178"/>
      <c r="PIU45" s="178"/>
      <c r="PIV45" s="178"/>
      <c r="PIW45" s="178"/>
      <c r="PIX45" s="178"/>
      <c r="PIY45" s="178"/>
      <c r="PIZ45" s="178"/>
      <c r="PJA45" s="178"/>
      <c r="PJB45" s="178"/>
      <c r="PJC45" s="178"/>
      <c r="PJD45" s="178"/>
      <c r="PJE45" s="178"/>
      <c r="PJF45" s="178"/>
      <c r="PJG45" s="178"/>
      <c r="PJH45" s="178"/>
      <c r="PJI45" s="178"/>
      <c r="PJJ45" s="178"/>
      <c r="PJK45" s="178"/>
      <c r="PJL45" s="178"/>
      <c r="PJM45" s="178"/>
      <c r="PJN45" s="178"/>
      <c r="PJO45" s="178"/>
      <c r="PJP45" s="178"/>
      <c r="PJQ45" s="178"/>
      <c r="PJR45" s="178"/>
      <c r="PJS45" s="178"/>
      <c r="PJT45" s="178"/>
      <c r="PJU45" s="178"/>
      <c r="PJV45" s="178"/>
      <c r="PJW45" s="178"/>
      <c r="PJX45" s="178"/>
      <c r="PJY45" s="178"/>
      <c r="PJZ45" s="178"/>
      <c r="PKA45" s="178"/>
      <c r="PKB45" s="178"/>
      <c r="PKC45" s="178"/>
      <c r="PKD45" s="178"/>
      <c r="PKE45" s="178"/>
      <c r="PKF45" s="178"/>
      <c r="PKG45" s="178"/>
      <c r="PKH45" s="178"/>
      <c r="PKI45" s="178"/>
      <c r="PKJ45" s="178"/>
      <c r="PKK45" s="178"/>
      <c r="PKL45" s="178"/>
      <c r="PKM45" s="178"/>
      <c r="PKN45" s="178"/>
      <c r="PKO45" s="178"/>
      <c r="PKP45" s="178"/>
      <c r="PKQ45" s="178"/>
      <c r="PKR45" s="178"/>
      <c r="PKS45" s="178"/>
      <c r="PKT45" s="178"/>
      <c r="PKU45" s="178"/>
      <c r="PKV45" s="178"/>
      <c r="PKW45" s="178"/>
      <c r="PKX45" s="178"/>
      <c r="PKY45" s="178"/>
      <c r="PKZ45" s="178"/>
      <c r="PLA45" s="178"/>
      <c r="PLB45" s="178"/>
      <c r="PLC45" s="178"/>
      <c r="PLD45" s="178"/>
      <c r="PLE45" s="178"/>
      <c r="PLF45" s="178"/>
      <c r="PLG45" s="178"/>
      <c r="PLH45" s="178"/>
      <c r="PLI45" s="178"/>
      <c r="PLJ45" s="178"/>
      <c r="PLK45" s="178"/>
      <c r="PLL45" s="178"/>
      <c r="PLM45" s="178"/>
      <c r="PLN45" s="178"/>
      <c r="PLO45" s="178"/>
      <c r="PLP45" s="178"/>
      <c r="PLQ45" s="178"/>
      <c r="PLR45" s="178"/>
      <c r="PLS45" s="178"/>
      <c r="PLT45" s="178"/>
      <c r="PLU45" s="178"/>
      <c r="PLV45" s="178"/>
      <c r="PLW45" s="178"/>
      <c r="PLX45" s="178"/>
      <c r="PLY45" s="178"/>
      <c r="PLZ45" s="178"/>
      <c r="PMA45" s="178"/>
      <c r="PMB45" s="178"/>
      <c r="PMC45" s="178"/>
      <c r="PMD45" s="178"/>
      <c r="PME45" s="178"/>
      <c r="PMF45" s="178"/>
      <c r="PMG45" s="178"/>
      <c r="PMH45" s="178"/>
      <c r="PMI45" s="178"/>
      <c r="PMJ45" s="178"/>
      <c r="PMK45" s="178"/>
      <c r="PML45" s="178"/>
      <c r="PMM45" s="178"/>
      <c r="PMN45" s="178"/>
      <c r="PMO45" s="178"/>
      <c r="PMP45" s="178"/>
      <c r="PMQ45" s="178"/>
      <c r="PMR45" s="178"/>
      <c r="PMS45" s="178"/>
      <c r="PMT45" s="178"/>
      <c r="PMU45" s="178"/>
      <c r="PMV45" s="178"/>
      <c r="PMW45" s="178"/>
      <c r="PMX45" s="178"/>
      <c r="PMY45" s="178"/>
      <c r="PMZ45" s="178"/>
      <c r="PNA45" s="178"/>
      <c r="PNB45" s="178"/>
      <c r="PNC45" s="178"/>
      <c r="PND45" s="178"/>
      <c r="PNE45" s="178"/>
      <c r="PNF45" s="178"/>
      <c r="PNG45" s="178"/>
      <c r="PNH45" s="178"/>
      <c r="PNI45" s="178"/>
      <c r="PNJ45" s="178"/>
      <c r="PNK45" s="178"/>
      <c r="PNL45" s="178"/>
      <c r="PNM45" s="178"/>
      <c r="PNN45" s="178"/>
      <c r="PNO45" s="178"/>
      <c r="PNP45" s="178"/>
      <c r="PNQ45" s="178"/>
      <c r="PNR45" s="178"/>
      <c r="PNS45" s="178"/>
      <c r="PNT45" s="178"/>
      <c r="PNU45" s="178"/>
      <c r="PNV45" s="178"/>
      <c r="PNW45" s="178"/>
      <c r="PNX45" s="178"/>
      <c r="PNY45" s="178"/>
      <c r="PNZ45" s="178"/>
      <c r="POA45" s="178"/>
      <c r="POB45" s="178"/>
      <c r="POC45" s="178"/>
      <c r="POD45" s="178"/>
      <c r="POE45" s="178"/>
      <c r="POF45" s="178"/>
      <c r="POG45" s="178"/>
      <c r="POH45" s="178"/>
      <c r="POI45" s="178"/>
      <c r="POJ45" s="178"/>
      <c r="POK45" s="178"/>
      <c r="POL45" s="178"/>
      <c r="POM45" s="178"/>
      <c r="PON45" s="178"/>
      <c r="POO45" s="178"/>
      <c r="POP45" s="178"/>
      <c r="POQ45" s="178"/>
      <c r="POR45" s="178"/>
      <c r="POS45" s="178"/>
      <c r="POT45" s="178"/>
      <c r="POU45" s="178"/>
      <c r="POV45" s="178"/>
      <c r="POW45" s="178"/>
      <c r="POX45" s="178"/>
      <c r="POY45" s="178"/>
      <c r="POZ45" s="178"/>
      <c r="PPA45" s="178"/>
      <c r="PPB45" s="178"/>
      <c r="PPC45" s="178"/>
      <c r="PPD45" s="178"/>
      <c r="PPE45" s="178"/>
      <c r="PPF45" s="178"/>
      <c r="PPG45" s="178"/>
      <c r="PPH45" s="178"/>
      <c r="PPI45" s="178"/>
      <c r="PPJ45" s="178"/>
      <c r="PPK45" s="178"/>
      <c r="PPL45" s="178"/>
      <c r="PPM45" s="178"/>
      <c r="PPN45" s="178"/>
      <c r="PPO45" s="178"/>
      <c r="PPP45" s="178"/>
      <c r="PPQ45" s="178"/>
      <c r="PPR45" s="178"/>
      <c r="PPS45" s="178"/>
      <c r="PPT45" s="178"/>
      <c r="PPU45" s="178"/>
      <c r="PPV45" s="178"/>
      <c r="PPW45" s="178"/>
      <c r="PPX45" s="178"/>
      <c r="PPY45" s="178"/>
      <c r="PPZ45" s="178"/>
      <c r="PQA45" s="178"/>
      <c r="PQB45" s="178"/>
      <c r="PQC45" s="178"/>
      <c r="PQD45" s="178"/>
      <c r="PQE45" s="178"/>
      <c r="PQF45" s="178"/>
      <c r="PQG45" s="178"/>
      <c r="PQH45" s="178"/>
      <c r="PQI45" s="178"/>
      <c r="PQJ45" s="178"/>
      <c r="PQK45" s="178"/>
      <c r="PQL45" s="178"/>
      <c r="PQM45" s="178"/>
      <c r="PQN45" s="178"/>
      <c r="PQO45" s="178"/>
      <c r="PQP45" s="178"/>
      <c r="PQQ45" s="178"/>
      <c r="PQR45" s="178"/>
      <c r="PQS45" s="178"/>
      <c r="PQT45" s="178"/>
      <c r="PQU45" s="178"/>
      <c r="PQV45" s="178"/>
      <c r="PQW45" s="178"/>
      <c r="PQX45" s="178"/>
      <c r="PQY45" s="178"/>
      <c r="PQZ45" s="178"/>
      <c r="PRA45" s="178"/>
      <c r="PRB45" s="178"/>
      <c r="PRC45" s="178"/>
      <c r="PRD45" s="178"/>
      <c r="PRE45" s="178"/>
      <c r="PRF45" s="178"/>
      <c r="PRG45" s="178"/>
      <c r="PRH45" s="178"/>
      <c r="PRI45" s="178"/>
      <c r="PRJ45" s="178"/>
      <c r="PRK45" s="178"/>
      <c r="PRL45" s="178"/>
      <c r="PRM45" s="178"/>
      <c r="PRN45" s="178"/>
      <c r="PRO45" s="178"/>
      <c r="PRP45" s="178"/>
      <c r="PRQ45" s="178"/>
      <c r="PRR45" s="178"/>
      <c r="PRS45" s="178"/>
      <c r="PRT45" s="178"/>
      <c r="PRU45" s="178"/>
      <c r="PRV45" s="178"/>
      <c r="PRW45" s="178"/>
      <c r="PRX45" s="178"/>
      <c r="PRY45" s="178"/>
      <c r="PRZ45" s="178"/>
      <c r="PSA45" s="178"/>
      <c r="PSB45" s="178"/>
      <c r="PSC45" s="178"/>
      <c r="PSD45" s="178"/>
      <c r="PSE45" s="178"/>
      <c r="PSF45" s="178"/>
      <c r="PSG45" s="178"/>
      <c r="PSH45" s="178"/>
      <c r="PSI45" s="178"/>
      <c r="PSJ45" s="178"/>
      <c r="PSK45" s="178"/>
      <c r="PSL45" s="178"/>
      <c r="PSM45" s="178"/>
      <c r="PSN45" s="178"/>
      <c r="PSO45" s="178"/>
      <c r="PSP45" s="178"/>
      <c r="PSQ45" s="178"/>
      <c r="PSR45" s="178"/>
      <c r="PSS45" s="178"/>
      <c r="PST45" s="178"/>
      <c r="PSU45" s="178"/>
      <c r="PSV45" s="178"/>
      <c r="PSW45" s="178"/>
      <c r="PSX45" s="178"/>
      <c r="PSY45" s="178"/>
      <c r="PSZ45" s="178"/>
      <c r="PTA45" s="178"/>
      <c r="PTB45" s="178"/>
      <c r="PTC45" s="178"/>
      <c r="PTD45" s="178"/>
      <c r="PTE45" s="178"/>
      <c r="PTF45" s="178"/>
      <c r="PTG45" s="178"/>
      <c r="PTH45" s="178"/>
      <c r="PTI45" s="178"/>
      <c r="PTJ45" s="178"/>
      <c r="PTK45" s="178"/>
      <c r="PTL45" s="178"/>
      <c r="PTM45" s="178"/>
      <c r="PTN45" s="178"/>
      <c r="PTO45" s="178"/>
      <c r="PTP45" s="178"/>
      <c r="PTQ45" s="178"/>
      <c r="PTR45" s="178"/>
      <c r="PTS45" s="178"/>
      <c r="PTT45" s="178"/>
      <c r="PTU45" s="178"/>
      <c r="PTV45" s="178"/>
      <c r="PTW45" s="178"/>
      <c r="PTX45" s="178"/>
      <c r="PTY45" s="178"/>
      <c r="PTZ45" s="178"/>
      <c r="PUA45" s="178"/>
      <c r="PUB45" s="178"/>
      <c r="PUC45" s="178"/>
      <c r="PUD45" s="178"/>
      <c r="PUE45" s="178"/>
      <c r="PUF45" s="178"/>
      <c r="PUG45" s="178"/>
      <c r="PUH45" s="178"/>
      <c r="PUI45" s="178"/>
      <c r="PUJ45" s="178"/>
      <c r="PUK45" s="178"/>
      <c r="PUL45" s="178"/>
      <c r="PUM45" s="178"/>
      <c r="PUN45" s="178"/>
      <c r="PUO45" s="178"/>
      <c r="PUP45" s="178"/>
      <c r="PUQ45" s="178"/>
      <c r="PUR45" s="178"/>
      <c r="PUS45" s="178"/>
      <c r="PUT45" s="178"/>
      <c r="PUU45" s="178"/>
      <c r="PUV45" s="178"/>
      <c r="PUW45" s="178"/>
      <c r="PUX45" s="178"/>
      <c r="PUY45" s="178"/>
      <c r="PUZ45" s="178"/>
      <c r="PVA45" s="178"/>
      <c r="PVB45" s="178"/>
      <c r="PVC45" s="178"/>
      <c r="PVD45" s="178"/>
      <c r="PVE45" s="178"/>
      <c r="PVF45" s="178"/>
      <c r="PVG45" s="178"/>
      <c r="PVH45" s="178"/>
      <c r="PVI45" s="178"/>
      <c r="PVJ45" s="178"/>
      <c r="PVK45" s="178"/>
      <c r="PVL45" s="178"/>
      <c r="PVM45" s="178"/>
      <c r="PVN45" s="178"/>
      <c r="PVO45" s="178"/>
      <c r="PVP45" s="178"/>
      <c r="PVQ45" s="178"/>
      <c r="PVR45" s="178"/>
      <c r="PVS45" s="178"/>
      <c r="PVT45" s="178"/>
      <c r="PVU45" s="178"/>
      <c r="PVV45" s="178"/>
      <c r="PVW45" s="178"/>
      <c r="PVX45" s="178"/>
      <c r="PVY45" s="178"/>
      <c r="PVZ45" s="178"/>
      <c r="PWA45" s="178"/>
      <c r="PWB45" s="178"/>
      <c r="PWC45" s="178"/>
      <c r="PWD45" s="178"/>
      <c r="PWE45" s="178"/>
      <c r="PWF45" s="178"/>
      <c r="PWG45" s="178"/>
      <c r="PWH45" s="178"/>
      <c r="PWI45" s="178"/>
      <c r="PWJ45" s="178"/>
      <c r="PWK45" s="178"/>
      <c r="PWL45" s="178"/>
      <c r="PWM45" s="178"/>
      <c r="PWN45" s="178"/>
      <c r="PWO45" s="178"/>
      <c r="PWP45" s="178"/>
      <c r="PWQ45" s="178"/>
      <c r="PWR45" s="178"/>
      <c r="PWS45" s="178"/>
      <c r="PWT45" s="178"/>
      <c r="PWU45" s="178"/>
      <c r="PWV45" s="178"/>
      <c r="PWW45" s="178"/>
      <c r="PWX45" s="178"/>
      <c r="PWY45" s="178"/>
      <c r="PWZ45" s="178"/>
      <c r="PXA45" s="178"/>
      <c r="PXB45" s="178"/>
      <c r="PXC45" s="178"/>
      <c r="PXD45" s="178"/>
      <c r="PXE45" s="178"/>
      <c r="PXF45" s="178"/>
      <c r="PXG45" s="178"/>
      <c r="PXH45" s="178"/>
      <c r="PXI45" s="178"/>
      <c r="PXJ45" s="178"/>
      <c r="PXK45" s="178"/>
      <c r="PXL45" s="178"/>
      <c r="PXM45" s="178"/>
      <c r="PXN45" s="178"/>
      <c r="PXO45" s="178"/>
      <c r="PXP45" s="178"/>
      <c r="PXQ45" s="178"/>
      <c r="PXR45" s="178"/>
      <c r="PXS45" s="178"/>
      <c r="PXT45" s="178"/>
      <c r="PXU45" s="178"/>
      <c r="PXV45" s="178"/>
      <c r="PXW45" s="178"/>
      <c r="PXX45" s="178"/>
      <c r="PXY45" s="178"/>
      <c r="PXZ45" s="178"/>
      <c r="PYA45" s="178"/>
      <c r="PYB45" s="178"/>
      <c r="PYC45" s="178"/>
      <c r="PYD45" s="178"/>
      <c r="PYE45" s="178"/>
      <c r="PYF45" s="178"/>
      <c r="PYG45" s="178"/>
      <c r="PYH45" s="178"/>
      <c r="PYI45" s="178"/>
      <c r="PYJ45" s="178"/>
      <c r="PYK45" s="178"/>
      <c r="PYL45" s="178"/>
      <c r="PYM45" s="178"/>
      <c r="PYN45" s="178"/>
      <c r="PYO45" s="178"/>
      <c r="PYP45" s="178"/>
      <c r="PYQ45" s="178"/>
      <c r="PYR45" s="178"/>
      <c r="PYS45" s="178"/>
      <c r="PYT45" s="178"/>
      <c r="PYU45" s="178"/>
      <c r="PYV45" s="178"/>
      <c r="PYW45" s="178"/>
      <c r="PYX45" s="178"/>
      <c r="PYY45" s="178"/>
      <c r="PYZ45" s="178"/>
      <c r="PZA45" s="178"/>
      <c r="PZB45" s="178"/>
      <c r="PZC45" s="178"/>
      <c r="PZD45" s="178"/>
      <c r="PZE45" s="178"/>
      <c r="PZF45" s="178"/>
      <c r="PZG45" s="178"/>
      <c r="PZH45" s="178"/>
      <c r="PZI45" s="178"/>
      <c r="PZJ45" s="178"/>
      <c r="PZK45" s="178"/>
      <c r="PZL45" s="178"/>
      <c r="PZM45" s="178"/>
      <c r="PZN45" s="178"/>
      <c r="PZO45" s="178"/>
      <c r="PZP45" s="178"/>
      <c r="PZQ45" s="178"/>
      <c r="PZR45" s="178"/>
      <c r="PZS45" s="178"/>
      <c r="PZT45" s="178"/>
      <c r="PZU45" s="178"/>
      <c r="PZV45" s="178"/>
      <c r="PZW45" s="178"/>
      <c r="PZX45" s="178"/>
      <c r="PZY45" s="178"/>
      <c r="PZZ45" s="178"/>
      <c r="QAA45" s="178"/>
      <c r="QAB45" s="178"/>
      <c r="QAC45" s="178"/>
      <c r="QAD45" s="178"/>
      <c r="QAE45" s="178"/>
      <c r="QAF45" s="178"/>
      <c r="QAG45" s="178"/>
      <c r="QAH45" s="178"/>
      <c r="QAI45" s="178"/>
      <c r="QAJ45" s="178"/>
      <c r="QAK45" s="178"/>
      <c r="QAL45" s="178"/>
      <c r="QAM45" s="178"/>
      <c r="QAN45" s="178"/>
      <c r="QAO45" s="178"/>
      <c r="QAP45" s="178"/>
      <c r="QAQ45" s="178"/>
      <c r="QAR45" s="178"/>
      <c r="QAS45" s="178"/>
      <c r="QAT45" s="178"/>
      <c r="QAU45" s="178"/>
      <c r="QAV45" s="178"/>
      <c r="QAW45" s="178"/>
      <c r="QAX45" s="178"/>
      <c r="QAY45" s="178"/>
      <c r="QAZ45" s="178"/>
      <c r="QBA45" s="178"/>
      <c r="QBB45" s="178"/>
      <c r="QBC45" s="178"/>
      <c r="QBD45" s="178"/>
      <c r="QBE45" s="178"/>
      <c r="QBF45" s="178"/>
      <c r="QBG45" s="178"/>
      <c r="QBH45" s="178"/>
      <c r="QBI45" s="178"/>
      <c r="QBJ45" s="178"/>
      <c r="QBK45" s="178"/>
      <c r="QBL45" s="178"/>
      <c r="QBM45" s="178"/>
      <c r="QBN45" s="178"/>
      <c r="QBO45" s="178"/>
      <c r="QBP45" s="178"/>
      <c r="QBQ45" s="178"/>
      <c r="QBR45" s="178"/>
      <c r="QBS45" s="178"/>
      <c r="QBT45" s="178"/>
      <c r="QBU45" s="178"/>
      <c r="QBV45" s="178"/>
      <c r="QBW45" s="178"/>
      <c r="QBX45" s="178"/>
      <c r="QBY45" s="178"/>
      <c r="QBZ45" s="178"/>
      <c r="QCA45" s="178"/>
      <c r="QCB45" s="178"/>
      <c r="QCC45" s="178"/>
      <c r="QCD45" s="178"/>
      <c r="QCE45" s="178"/>
      <c r="QCF45" s="178"/>
      <c r="QCG45" s="178"/>
      <c r="QCH45" s="178"/>
      <c r="QCI45" s="178"/>
      <c r="QCJ45" s="178"/>
      <c r="QCK45" s="178"/>
      <c r="QCL45" s="178"/>
      <c r="QCM45" s="178"/>
      <c r="QCN45" s="178"/>
      <c r="QCO45" s="178"/>
      <c r="QCP45" s="178"/>
      <c r="QCQ45" s="178"/>
      <c r="QCR45" s="178"/>
      <c r="QCS45" s="178"/>
      <c r="QCT45" s="178"/>
      <c r="QCU45" s="178"/>
      <c r="QCV45" s="178"/>
      <c r="QCW45" s="178"/>
      <c r="QCX45" s="178"/>
      <c r="QCY45" s="178"/>
      <c r="QCZ45" s="178"/>
      <c r="QDA45" s="178"/>
      <c r="QDB45" s="178"/>
      <c r="QDC45" s="178"/>
      <c r="QDD45" s="178"/>
      <c r="QDE45" s="178"/>
      <c r="QDF45" s="178"/>
      <c r="QDG45" s="178"/>
      <c r="QDH45" s="178"/>
      <c r="QDI45" s="178"/>
      <c r="QDJ45" s="178"/>
      <c r="QDK45" s="178"/>
      <c r="QDL45" s="178"/>
      <c r="QDM45" s="178"/>
      <c r="QDN45" s="178"/>
      <c r="QDO45" s="178"/>
      <c r="QDP45" s="178"/>
      <c r="QDQ45" s="178"/>
      <c r="QDR45" s="178"/>
      <c r="QDS45" s="178"/>
      <c r="QDT45" s="178"/>
      <c r="QDU45" s="178"/>
      <c r="QDV45" s="178"/>
      <c r="QDW45" s="178"/>
      <c r="QDX45" s="178"/>
      <c r="QDY45" s="178"/>
      <c r="QDZ45" s="178"/>
      <c r="QEA45" s="178"/>
      <c r="QEB45" s="178"/>
      <c r="QEC45" s="178"/>
      <c r="QED45" s="178"/>
      <c r="QEE45" s="178"/>
      <c r="QEF45" s="178"/>
      <c r="QEG45" s="178"/>
      <c r="QEH45" s="178"/>
      <c r="QEI45" s="178"/>
      <c r="QEJ45" s="178"/>
      <c r="QEK45" s="178"/>
      <c r="QEL45" s="178"/>
      <c r="QEM45" s="178"/>
      <c r="QEN45" s="178"/>
      <c r="QEO45" s="178"/>
      <c r="QEP45" s="178"/>
      <c r="QEQ45" s="178"/>
      <c r="QER45" s="178"/>
      <c r="QES45" s="178"/>
      <c r="QET45" s="178"/>
      <c r="QEU45" s="178"/>
      <c r="QEV45" s="178"/>
      <c r="QEW45" s="178"/>
      <c r="QEX45" s="178"/>
      <c r="QEY45" s="178"/>
      <c r="QEZ45" s="178"/>
      <c r="QFA45" s="178"/>
      <c r="QFB45" s="178"/>
      <c r="QFC45" s="178"/>
      <c r="QFD45" s="178"/>
      <c r="QFE45" s="178"/>
      <c r="QFF45" s="178"/>
      <c r="QFG45" s="178"/>
      <c r="QFH45" s="178"/>
      <c r="QFI45" s="178"/>
      <c r="QFJ45" s="178"/>
      <c r="QFK45" s="178"/>
      <c r="QFL45" s="178"/>
      <c r="QFM45" s="178"/>
      <c r="QFN45" s="178"/>
      <c r="QFO45" s="178"/>
      <c r="QFP45" s="178"/>
      <c r="QFQ45" s="178"/>
      <c r="QFR45" s="178"/>
      <c r="QFS45" s="178"/>
      <c r="QFT45" s="178"/>
      <c r="QFU45" s="178"/>
      <c r="QFV45" s="178"/>
      <c r="QFW45" s="178"/>
      <c r="QFX45" s="178"/>
      <c r="QFY45" s="178"/>
      <c r="QFZ45" s="178"/>
      <c r="QGA45" s="178"/>
      <c r="QGB45" s="178"/>
      <c r="QGC45" s="178"/>
      <c r="QGD45" s="178"/>
      <c r="QGE45" s="178"/>
      <c r="QGF45" s="178"/>
      <c r="QGG45" s="178"/>
      <c r="QGH45" s="178"/>
      <c r="QGI45" s="178"/>
      <c r="QGJ45" s="178"/>
      <c r="QGK45" s="178"/>
      <c r="QGL45" s="178"/>
      <c r="QGM45" s="178"/>
      <c r="QGN45" s="178"/>
      <c r="QGO45" s="178"/>
      <c r="QGP45" s="178"/>
      <c r="QGQ45" s="178"/>
      <c r="QGR45" s="178"/>
      <c r="QGS45" s="178"/>
      <c r="QGT45" s="178"/>
      <c r="QGU45" s="178"/>
      <c r="QGV45" s="178"/>
      <c r="QGW45" s="178"/>
      <c r="QGX45" s="178"/>
      <c r="QGY45" s="178"/>
      <c r="QGZ45" s="178"/>
      <c r="QHA45" s="178"/>
      <c r="QHB45" s="178"/>
      <c r="QHC45" s="178"/>
      <c r="QHD45" s="178"/>
      <c r="QHE45" s="178"/>
      <c r="QHF45" s="178"/>
      <c r="QHG45" s="178"/>
      <c r="QHH45" s="178"/>
      <c r="QHI45" s="178"/>
      <c r="QHJ45" s="178"/>
      <c r="QHK45" s="178"/>
      <c r="QHL45" s="178"/>
      <c r="QHM45" s="178"/>
      <c r="QHN45" s="178"/>
      <c r="QHO45" s="178"/>
      <c r="QHP45" s="178"/>
      <c r="QHQ45" s="178"/>
      <c r="QHR45" s="178"/>
      <c r="QHS45" s="178"/>
      <c r="QHT45" s="178"/>
      <c r="QHU45" s="178"/>
      <c r="QHV45" s="178"/>
      <c r="QHW45" s="178"/>
      <c r="QHX45" s="178"/>
      <c r="QHY45" s="178"/>
      <c r="QHZ45" s="178"/>
      <c r="QIA45" s="178"/>
      <c r="QIB45" s="178"/>
      <c r="QIC45" s="178"/>
      <c r="QID45" s="178"/>
      <c r="QIE45" s="178"/>
      <c r="QIF45" s="178"/>
      <c r="QIG45" s="178"/>
      <c r="QIH45" s="178"/>
      <c r="QII45" s="178"/>
      <c r="QIJ45" s="178"/>
      <c r="QIK45" s="178"/>
      <c r="QIL45" s="178"/>
      <c r="QIM45" s="178"/>
      <c r="QIN45" s="178"/>
      <c r="QIO45" s="178"/>
      <c r="QIP45" s="178"/>
      <c r="QIQ45" s="178"/>
      <c r="QIR45" s="178"/>
      <c r="QIS45" s="178"/>
      <c r="QIT45" s="178"/>
      <c r="QIU45" s="178"/>
      <c r="QIV45" s="178"/>
      <c r="QIW45" s="178"/>
      <c r="QIX45" s="178"/>
      <c r="QIY45" s="178"/>
      <c r="QIZ45" s="178"/>
      <c r="QJA45" s="178"/>
      <c r="QJB45" s="178"/>
      <c r="QJC45" s="178"/>
      <c r="QJD45" s="178"/>
      <c r="QJE45" s="178"/>
      <c r="QJF45" s="178"/>
      <c r="QJG45" s="178"/>
      <c r="QJH45" s="178"/>
      <c r="QJI45" s="178"/>
      <c r="QJJ45" s="178"/>
      <c r="QJK45" s="178"/>
      <c r="QJL45" s="178"/>
      <c r="QJM45" s="178"/>
      <c r="QJN45" s="178"/>
      <c r="QJO45" s="178"/>
      <c r="QJP45" s="178"/>
      <c r="QJQ45" s="178"/>
      <c r="QJR45" s="178"/>
      <c r="QJS45" s="178"/>
      <c r="QJT45" s="178"/>
      <c r="QJU45" s="178"/>
      <c r="QJV45" s="178"/>
      <c r="QJW45" s="178"/>
      <c r="QJX45" s="178"/>
      <c r="QJY45" s="178"/>
      <c r="QJZ45" s="178"/>
      <c r="QKA45" s="178"/>
      <c r="QKB45" s="178"/>
      <c r="QKC45" s="178"/>
      <c r="QKD45" s="178"/>
      <c r="QKE45" s="178"/>
      <c r="QKF45" s="178"/>
      <c r="QKG45" s="178"/>
      <c r="QKH45" s="178"/>
      <c r="QKI45" s="178"/>
      <c r="QKJ45" s="178"/>
      <c r="QKK45" s="178"/>
      <c r="QKL45" s="178"/>
      <c r="QKM45" s="178"/>
      <c r="QKN45" s="178"/>
      <c r="QKO45" s="178"/>
      <c r="QKP45" s="178"/>
      <c r="QKQ45" s="178"/>
      <c r="QKR45" s="178"/>
      <c r="QKS45" s="178"/>
      <c r="QKT45" s="178"/>
      <c r="QKU45" s="178"/>
      <c r="QKV45" s="178"/>
      <c r="QKW45" s="178"/>
      <c r="QKX45" s="178"/>
      <c r="QKY45" s="178"/>
      <c r="QKZ45" s="178"/>
      <c r="QLA45" s="178"/>
      <c r="QLB45" s="178"/>
      <c r="QLC45" s="178"/>
      <c r="QLD45" s="178"/>
      <c r="QLE45" s="178"/>
      <c r="QLF45" s="178"/>
      <c r="QLG45" s="178"/>
      <c r="QLH45" s="178"/>
      <c r="QLI45" s="178"/>
      <c r="QLJ45" s="178"/>
      <c r="QLK45" s="178"/>
      <c r="QLL45" s="178"/>
      <c r="QLM45" s="178"/>
      <c r="QLN45" s="178"/>
      <c r="QLO45" s="178"/>
      <c r="QLP45" s="178"/>
      <c r="QLQ45" s="178"/>
      <c r="QLR45" s="178"/>
      <c r="QLS45" s="178"/>
      <c r="QLT45" s="178"/>
      <c r="QLU45" s="178"/>
      <c r="QLV45" s="178"/>
      <c r="QLW45" s="178"/>
      <c r="QLX45" s="178"/>
      <c r="QLY45" s="178"/>
      <c r="QLZ45" s="178"/>
      <c r="QMA45" s="178"/>
      <c r="QMB45" s="178"/>
      <c r="QMC45" s="178"/>
      <c r="QMD45" s="178"/>
      <c r="QME45" s="178"/>
      <c r="QMF45" s="178"/>
      <c r="QMG45" s="178"/>
      <c r="QMH45" s="178"/>
      <c r="QMI45" s="178"/>
      <c r="QMJ45" s="178"/>
      <c r="QMK45" s="178"/>
      <c r="QML45" s="178"/>
      <c r="QMM45" s="178"/>
      <c r="QMN45" s="178"/>
      <c r="QMO45" s="178"/>
      <c r="QMP45" s="178"/>
      <c r="QMQ45" s="178"/>
      <c r="QMR45" s="178"/>
      <c r="QMS45" s="178"/>
      <c r="QMT45" s="178"/>
      <c r="QMU45" s="178"/>
      <c r="QMV45" s="178"/>
      <c r="QMW45" s="178"/>
      <c r="QMX45" s="178"/>
      <c r="QMY45" s="178"/>
      <c r="QMZ45" s="178"/>
      <c r="QNA45" s="178"/>
      <c r="QNB45" s="178"/>
      <c r="QNC45" s="178"/>
      <c r="QND45" s="178"/>
      <c r="QNE45" s="178"/>
      <c r="QNF45" s="178"/>
      <c r="QNG45" s="178"/>
      <c r="QNH45" s="178"/>
      <c r="QNI45" s="178"/>
      <c r="QNJ45" s="178"/>
      <c r="QNK45" s="178"/>
      <c r="QNL45" s="178"/>
      <c r="QNM45" s="178"/>
      <c r="QNN45" s="178"/>
      <c r="QNO45" s="178"/>
      <c r="QNP45" s="178"/>
      <c r="QNQ45" s="178"/>
      <c r="QNR45" s="178"/>
      <c r="QNS45" s="178"/>
      <c r="QNT45" s="178"/>
      <c r="QNU45" s="178"/>
      <c r="QNV45" s="178"/>
      <c r="QNW45" s="178"/>
      <c r="QNX45" s="178"/>
      <c r="QNY45" s="178"/>
      <c r="QNZ45" s="178"/>
      <c r="QOA45" s="178"/>
      <c r="QOB45" s="178"/>
      <c r="QOC45" s="178"/>
      <c r="QOD45" s="178"/>
      <c r="QOE45" s="178"/>
      <c r="QOF45" s="178"/>
      <c r="QOG45" s="178"/>
      <c r="QOH45" s="178"/>
      <c r="QOI45" s="178"/>
      <c r="QOJ45" s="178"/>
      <c r="QOK45" s="178"/>
      <c r="QOL45" s="178"/>
      <c r="QOM45" s="178"/>
      <c r="QON45" s="178"/>
      <c r="QOO45" s="178"/>
      <c r="QOP45" s="178"/>
      <c r="QOQ45" s="178"/>
      <c r="QOR45" s="178"/>
      <c r="QOS45" s="178"/>
      <c r="QOT45" s="178"/>
      <c r="QOU45" s="178"/>
      <c r="QOV45" s="178"/>
      <c r="QOW45" s="178"/>
      <c r="QOX45" s="178"/>
      <c r="QOY45" s="178"/>
      <c r="QOZ45" s="178"/>
      <c r="QPA45" s="178"/>
      <c r="QPB45" s="178"/>
      <c r="QPC45" s="178"/>
      <c r="QPD45" s="178"/>
      <c r="QPE45" s="178"/>
      <c r="QPF45" s="178"/>
      <c r="QPG45" s="178"/>
      <c r="QPH45" s="178"/>
      <c r="QPI45" s="178"/>
      <c r="QPJ45" s="178"/>
      <c r="QPK45" s="178"/>
      <c r="QPL45" s="178"/>
      <c r="QPM45" s="178"/>
      <c r="QPN45" s="178"/>
      <c r="QPO45" s="178"/>
      <c r="QPP45" s="178"/>
      <c r="QPQ45" s="178"/>
      <c r="QPR45" s="178"/>
      <c r="QPS45" s="178"/>
      <c r="QPT45" s="178"/>
      <c r="QPU45" s="178"/>
      <c r="QPV45" s="178"/>
      <c r="QPW45" s="178"/>
      <c r="QPX45" s="178"/>
      <c r="QPY45" s="178"/>
      <c r="QPZ45" s="178"/>
      <c r="QQA45" s="178"/>
      <c r="QQB45" s="178"/>
      <c r="QQC45" s="178"/>
      <c r="QQD45" s="178"/>
      <c r="QQE45" s="178"/>
      <c r="QQF45" s="178"/>
      <c r="QQG45" s="178"/>
      <c r="QQH45" s="178"/>
      <c r="QQI45" s="178"/>
      <c r="QQJ45" s="178"/>
      <c r="QQK45" s="178"/>
      <c r="QQL45" s="178"/>
      <c r="QQM45" s="178"/>
      <c r="QQN45" s="178"/>
      <c r="QQO45" s="178"/>
      <c r="QQP45" s="178"/>
      <c r="QQQ45" s="178"/>
      <c r="QQR45" s="178"/>
      <c r="QQS45" s="178"/>
      <c r="QQT45" s="178"/>
      <c r="QQU45" s="178"/>
      <c r="QQV45" s="178"/>
      <c r="QQW45" s="178"/>
      <c r="QQX45" s="178"/>
      <c r="QQY45" s="178"/>
      <c r="QQZ45" s="178"/>
      <c r="QRA45" s="178"/>
      <c r="QRB45" s="178"/>
      <c r="QRC45" s="178"/>
      <c r="QRD45" s="178"/>
      <c r="QRE45" s="178"/>
      <c r="QRF45" s="178"/>
      <c r="QRG45" s="178"/>
      <c r="QRH45" s="178"/>
      <c r="QRI45" s="178"/>
      <c r="QRJ45" s="178"/>
      <c r="QRK45" s="178"/>
      <c r="QRL45" s="178"/>
      <c r="QRM45" s="178"/>
      <c r="QRN45" s="178"/>
      <c r="QRO45" s="178"/>
      <c r="QRP45" s="178"/>
      <c r="QRQ45" s="178"/>
      <c r="QRR45" s="178"/>
      <c r="QRS45" s="178"/>
      <c r="QRT45" s="178"/>
      <c r="QRU45" s="178"/>
      <c r="QRV45" s="178"/>
      <c r="QRW45" s="178"/>
      <c r="QRX45" s="178"/>
      <c r="QRY45" s="178"/>
      <c r="QRZ45" s="178"/>
      <c r="QSA45" s="178"/>
      <c r="QSB45" s="178"/>
      <c r="QSC45" s="178"/>
      <c r="QSD45" s="178"/>
      <c r="QSE45" s="178"/>
      <c r="QSF45" s="178"/>
      <c r="QSG45" s="178"/>
      <c r="QSH45" s="178"/>
      <c r="QSI45" s="178"/>
      <c r="QSJ45" s="178"/>
      <c r="QSK45" s="178"/>
      <c r="QSL45" s="178"/>
      <c r="QSM45" s="178"/>
      <c r="QSN45" s="178"/>
      <c r="QSO45" s="178"/>
      <c r="QSP45" s="178"/>
      <c r="QSQ45" s="178"/>
      <c r="QSR45" s="178"/>
      <c r="QSS45" s="178"/>
      <c r="QST45" s="178"/>
      <c r="QSU45" s="178"/>
      <c r="QSV45" s="178"/>
      <c r="QSW45" s="178"/>
      <c r="QSX45" s="178"/>
      <c r="QSY45" s="178"/>
      <c r="QSZ45" s="178"/>
      <c r="QTA45" s="178"/>
      <c r="QTB45" s="178"/>
      <c r="QTC45" s="178"/>
      <c r="QTD45" s="178"/>
      <c r="QTE45" s="178"/>
      <c r="QTF45" s="178"/>
      <c r="QTG45" s="178"/>
      <c r="QTH45" s="178"/>
      <c r="QTI45" s="178"/>
      <c r="QTJ45" s="178"/>
      <c r="QTK45" s="178"/>
      <c r="QTL45" s="178"/>
      <c r="QTM45" s="178"/>
      <c r="QTN45" s="178"/>
      <c r="QTO45" s="178"/>
      <c r="QTP45" s="178"/>
      <c r="QTQ45" s="178"/>
      <c r="QTR45" s="178"/>
      <c r="QTS45" s="178"/>
      <c r="QTT45" s="178"/>
      <c r="QTU45" s="178"/>
      <c r="QTV45" s="178"/>
      <c r="QTW45" s="178"/>
      <c r="QTX45" s="178"/>
      <c r="QTY45" s="178"/>
      <c r="QTZ45" s="178"/>
      <c r="QUA45" s="178"/>
      <c r="QUB45" s="178"/>
      <c r="QUC45" s="178"/>
      <c r="QUD45" s="178"/>
      <c r="QUE45" s="178"/>
      <c r="QUF45" s="178"/>
      <c r="QUG45" s="178"/>
      <c r="QUH45" s="178"/>
      <c r="QUI45" s="178"/>
      <c r="QUJ45" s="178"/>
      <c r="QUK45" s="178"/>
      <c r="QUL45" s="178"/>
      <c r="QUM45" s="178"/>
      <c r="QUN45" s="178"/>
      <c r="QUO45" s="178"/>
      <c r="QUP45" s="178"/>
      <c r="QUQ45" s="178"/>
      <c r="QUR45" s="178"/>
      <c r="QUS45" s="178"/>
      <c r="QUT45" s="178"/>
      <c r="QUU45" s="178"/>
      <c r="QUV45" s="178"/>
      <c r="QUW45" s="178"/>
      <c r="QUX45" s="178"/>
      <c r="QUY45" s="178"/>
      <c r="QUZ45" s="178"/>
      <c r="QVA45" s="178"/>
      <c r="QVB45" s="178"/>
      <c r="QVC45" s="178"/>
      <c r="QVD45" s="178"/>
      <c r="QVE45" s="178"/>
      <c r="QVF45" s="178"/>
      <c r="QVG45" s="178"/>
      <c r="QVH45" s="178"/>
      <c r="QVI45" s="178"/>
      <c r="QVJ45" s="178"/>
      <c r="QVK45" s="178"/>
      <c r="QVL45" s="178"/>
      <c r="QVM45" s="178"/>
      <c r="QVN45" s="178"/>
      <c r="QVO45" s="178"/>
      <c r="QVP45" s="178"/>
      <c r="QVQ45" s="178"/>
      <c r="QVR45" s="178"/>
      <c r="QVS45" s="178"/>
      <c r="QVT45" s="178"/>
      <c r="QVU45" s="178"/>
      <c r="QVV45" s="178"/>
      <c r="QVW45" s="178"/>
      <c r="QVX45" s="178"/>
      <c r="QVY45" s="178"/>
      <c r="QVZ45" s="178"/>
      <c r="QWA45" s="178"/>
      <c r="QWB45" s="178"/>
      <c r="QWC45" s="178"/>
      <c r="QWD45" s="178"/>
      <c r="QWE45" s="178"/>
      <c r="QWF45" s="178"/>
      <c r="QWG45" s="178"/>
      <c r="QWH45" s="178"/>
      <c r="QWI45" s="178"/>
      <c r="QWJ45" s="178"/>
      <c r="QWK45" s="178"/>
      <c r="QWL45" s="178"/>
      <c r="QWM45" s="178"/>
      <c r="QWN45" s="178"/>
      <c r="QWO45" s="178"/>
      <c r="QWP45" s="178"/>
      <c r="QWQ45" s="178"/>
      <c r="QWR45" s="178"/>
      <c r="QWS45" s="178"/>
      <c r="QWT45" s="178"/>
      <c r="QWU45" s="178"/>
      <c r="QWV45" s="178"/>
      <c r="QWW45" s="178"/>
      <c r="QWX45" s="178"/>
      <c r="QWY45" s="178"/>
      <c r="QWZ45" s="178"/>
      <c r="QXA45" s="178"/>
      <c r="QXB45" s="178"/>
      <c r="QXC45" s="178"/>
      <c r="QXD45" s="178"/>
      <c r="QXE45" s="178"/>
      <c r="QXF45" s="178"/>
      <c r="QXG45" s="178"/>
      <c r="QXH45" s="178"/>
      <c r="QXI45" s="178"/>
      <c r="QXJ45" s="178"/>
      <c r="QXK45" s="178"/>
      <c r="QXL45" s="178"/>
      <c r="QXM45" s="178"/>
      <c r="QXN45" s="178"/>
      <c r="QXO45" s="178"/>
      <c r="QXP45" s="178"/>
      <c r="QXQ45" s="178"/>
      <c r="QXR45" s="178"/>
      <c r="QXS45" s="178"/>
      <c r="QXT45" s="178"/>
      <c r="QXU45" s="178"/>
      <c r="QXV45" s="178"/>
      <c r="QXW45" s="178"/>
      <c r="QXX45" s="178"/>
      <c r="QXY45" s="178"/>
      <c r="QXZ45" s="178"/>
      <c r="QYA45" s="178"/>
      <c r="QYB45" s="178"/>
      <c r="QYC45" s="178"/>
      <c r="QYD45" s="178"/>
      <c r="QYE45" s="178"/>
      <c r="QYF45" s="178"/>
      <c r="QYG45" s="178"/>
      <c r="QYH45" s="178"/>
      <c r="QYI45" s="178"/>
      <c r="QYJ45" s="178"/>
      <c r="QYK45" s="178"/>
      <c r="QYL45" s="178"/>
      <c r="QYM45" s="178"/>
      <c r="QYN45" s="178"/>
      <c r="QYO45" s="178"/>
      <c r="QYP45" s="178"/>
      <c r="QYQ45" s="178"/>
      <c r="QYR45" s="178"/>
      <c r="QYS45" s="178"/>
      <c r="QYT45" s="178"/>
      <c r="QYU45" s="178"/>
      <c r="QYV45" s="178"/>
      <c r="QYW45" s="178"/>
      <c r="QYX45" s="178"/>
      <c r="QYY45" s="178"/>
      <c r="QYZ45" s="178"/>
      <c r="QZA45" s="178"/>
      <c r="QZB45" s="178"/>
      <c r="QZC45" s="178"/>
      <c r="QZD45" s="178"/>
      <c r="QZE45" s="178"/>
      <c r="QZF45" s="178"/>
      <c r="QZG45" s="178"/>
      <c r="QZH45" s="178"/>
      <c r="QZI45" s="178"/>
      <c r="QZJ45" s="178"/>
      <c r="QZK45" s="178"/>
      <c r="QZL45" s="178"/>
      <c r="QZM45" s="178"/>
      <c r="QZN45" s="178"/>
      <c r="QZO45" s="178"/>
      <c r="QZP45" s="178"/>
      <c r="QZQ45" s="178"/>
      <c r="QZR45" s="178"/>
      <c r="QZS45" s="178"/>
      <c r="QZT45" s="178"/>
      <c r="QZU45" s="178"/>
      <c r="QZV45" s="178"/>
      <c r="QZW45" s="178"/>
      <c r="QZX45" s="178"/>
      <c r="QZY45" s="178"/>
      <c r="QZZ45" s="178"/>
      <c r="RAA45" s="178"/>
      <c r="RAB45" s="178"/>
      <c r="RAC45" s="178"/>
      <c r="RAD45" s="178"/>
      <c r="RAE45" s="178"/>
      <c r="RAF45" s="178"/>
      <c r="RAG45" s="178"/>
      <c r="RAH45" s="178"/>
      <c r="RAI45" s="178"/>
      <c r="RAJ45" s="178"/>
      <c r="RAK45" s="178"/>
      <c r="RAL45" s="178"/>
      <c r="RAM45" s="178"/>
      <c r="RAN45" s="178"/>
      <c r="RAO45" s="178"/>
      <c r="RAP45" s="178"/>
      <c r="RAQ45" s="178"/>
      <c r="RAR45" s="178"/>
      <c r="RAS45" s="178"/>
      <c r="RAT45" s="178"/>
      <c r="RAU45" s="178"/>
      <c r="RAV45" s="178"/>
      <c r="RAW45" s="178"/>
      <c r="RAX45" s="178"/>
      <c r="RAY45" s="178"/>
      <c r="RAZ45" s="178"/>
      <c r="RBA45" s="178"/>
      <c r="RBB45" s="178"/>
      <c r="RBC45" s="178"/>
      <c r="RBD45" s="178"/>
      <c r="RBE45" s="178"/>
      <c r="RBF45" s="178"/>
      <c r="RBG45" s="178"/>
      <c r="RBH45" s="178"/>
      <c r="RBI45" s="178"/>
      <c r="RBJ45" s="178"/>
      <c r="RBK45" s="178"/>
      <c r="RBL45" s="178"/>
      <c r="RBM45" s="178"/>
      <c r="RBN45" s="178"/>
      <c r="RBO45" s="178"/>
      <c r="RBP45" s="178"/>
      <c r="RBQ45" s="178"/>
      <c r="RBR45" s="178"/>
      <c r="RBS45" s="178"/>
      <c r="RBT45" s="178"/>
      <c r="RBU45" s="178"/>
      <c r="RBV45" s="178"/>
      <c r="RBW45" s="178"/>
      <c r="RBX45" s="178"/>
      <c r="RBY45" s="178"/>
      <c r="RBZ45" s="178"/>
      <c r="RCA45" s="178"/>
      <c r="RCB45" s="178"/>
      <c r="RCC45" s="178"/>
      <c r="RCD45" s="178"/>
      <c r="RCE45" s="178"/>
      <c r="RCF45" s="178"/>
      <c r="RCG45" s="178"/>
      <c r="RCH45" s="178"/>
      <c r="RCI45" s="178"/>
      <c r="RCJ45" s="178"/>
      <c r="RCK45" s="178"/>
      <c r="RCL45" s="178"/>
      <c r="RCM45" s="178"/>
      <c r="RCN45" s="178"/>
      <c r="RCO45" s="178"/>
      <c r="RCP45" s="178"/>
      <c r="RCQ45" s="178"/>
      <c r="RCR45" s="178"/>
      <c r="RCS45" s="178"/>
      <c r="RCT45" s="178"/>
      <c r="RCU45" s="178"/>
      <c r="RCV45" s="178"/>
      <c r="RCW45" s="178"/>
      <c r="RCX45" s="178"/>
      <c r="RCY45" s="178"/>
      <c r="RCZ45" s="178"/>
      <c r="RDA45" s="178"/>
      <c r="RDB45" s="178"/>
      <c r="RDC45" s="178"/>
      <c r="RDD45" s="178"/>
      <c r="RDE45" s="178"/>
      <c r="RDF45" s="178"/>
      <c r="RDG45" s="178"/>
      <c r="RDH45" s="178"/>
      <c r="RDI45" s="178"/>
      <c r="RDJ45" s="178"/>
      <c r="RDK45" s="178"/>
      <c r="RDL45" s="178"/>
      <c r="RDM45" s="178"/>
      <c r="RDN45" s="178"/>
      <c r="RDO45" s="178"/>
      <c r="RDP45" s="178"/>
      <c r="RDQ45" s="178"/>
      <c r="RDR45" s="178"/>
      <c r="RDS45" s="178"/>
      <c r="RDT45" s="178"/>
      <c r="RDU45" s="178"/>
      <c r="RDV45" s="178"/>
      <c r="RDW45" s="178"/>
      <c r="RDX45" s="178"/>
      <c r="RDY45" s="178"/>
      <c r="RDZ45" s="178"/>
      <c r="REA45" s="178"/>
      <c r="REB45" s="178"/>
      <c r="REC45" s="178"/>
      <c r="RED45" s="178"/>
      <c r="REE45" s="178"/>
      <c r="REF45" s="178"/>
      <c r="REG45" s="178"/>
      <c r="REH45" s="178"/>
      <c r="REI45" s="178"/>
      <c r="REJ45" s="178"/>
      <c r="REK45" s="178"/>
      <c r="REL45" s="178"/>
      <c r="REM45" s="178"/>
      <c r="REN45" s="178"/>
      <c r="REO45" s="178"/>
      <c r="REP45" s="178"/>
      <c r="REQ45" s="178"/>
      <c r="RER45" s="178"/>
      <c r="RES45" s="178"/>
      <c r="RET45" s="178"/>
      <c r="REU45" s="178"/>
      <c r="REV45" s="178"/>
      <c r="REW45" s="178"/>
      <c r="REX45" s="178"/>
      <c r="REY45" s="178"/>
      <c r="REZ45" s="178"/>
      <c r="RFA45" s="178"/>
      <c r="RFB45" s="178"/>
      <c r="RFC45" s="178"/>
      <c r="RFD45" s="178"/>
      <c r="RFE45" s="178"/>
      <c r="RFF45" s="178"/>
      <c r="RFG45" s="178"/>
      <c r="RFH45" s="178"/>
      <c r="RFI45" s="178"/>
      <c r="RFJ45" s="178"/>
      <c r="RFK45" s="178"/>
      <c r="RFL45" s="178"/>
      <c r="RFM45" s="178"/>
      <c r="RFN45" s="178"/>
      <c r="RFO45" s="178"/>
      <c r="RFP45" s="178"/>
      <c r="RFQ45" s="178"/>
      <c r="RFR45" s="178"/>
      <c r="RFS45" s="178"/>
      <c r="RFT45" s="178"/>
      <c r="RFU45" s="178"/>
      <c r="RFV45" s="178"/>
      <c r="RFW45" s="178"/>
      <c r="RFX45" s="178"/>
      <c r="RFY45" s="178"/>
      <c r="RFZ45" s="178"/>
      <c r="RGA45" s="178"/>
      <c r="RGB45" s="178"/>
      <c r="RGC45" s="178"/>
      <c r="RGD45" s="178"/>
      <c r="RGE45" s="178"/>
      <c r="RGF45" s="178"/>
      <c r="RGG45" s="178"/>
      <c r="RGH45" s="178"/>
      <c r="RGI45" s="178"/>
      <c r="RGJ45" s="178"/>
      <c r="RGK45" s="178"/>
      <c r="RGL45" s="178"/>
      <c r="RGM45" s="178"/>
      <c r="RGN45" s="178"/>
      <c r="RGO45" s="178"/>
      <c r="RGP45" s="178"/>
      <c r="RGQ45" s="178"/>
      <c r="RGR45" s="178"/>
      <c r="RGS45" s="178"/>
      <c r="RGT45" s="178"/>
      <c r="RGU45" s="178"/>
      <c r="RGV45" s="178"/>
      <c r="RGW45" s="178"/>
      <c r="RGX45" s="178"/>
      <c r="RGY45" s="178"/>
      <c r="RGZ45" s="178"/>
      <c r="RHA45" s="178"/>
      <c r="RHB45" s="178"/>
      <c r="RHC45" s="178"/>
      <c r="RHD45" s="178"/>
      <c r="RHE45" s="178"/>
      <c r="RHF45" s="178"/>
      <c r="RHG45" s="178"/>
      <c r="RHH45" s="178"/>
      <c r="RHI45" s="178"/>
      <c r="RHJ45" s="178"/>
      <c r="RHK45" s="178"/>
      <c r="RHL45" s="178"/>
      <c r="RHM45" s="178"/>
      <c r="RHN45" s="178"/>
      <c r="RHO45" s="178"/>
      <c r="RHP45" s="178"/>
      <c r="RHQ45" s="178"/>
      <c r="RHR45" s="178"/>
      <c r="RHS45" s="178"/>
      <c r="RHT45" s="178"/>
      <c r="RHU45" s="178"/>
      <c r="RHV45" s="178"/>
      <c r="RHW45" s="178"/>
      <c r="RHX45" s="178"/>
      <c r="RHY45" s="178"/>
      <c r="RHZ45" s="178"/>
      <c r="RIA45" s="178"/>
      <c r="RIB45" s="178"/>
      <c r="RIC45" s="178"/>
      <c r="RID45" s="178"/>
      <c r="RIE45" s="178"/>
      <c r="RIF45" s="178"/>
      <c r="RIG45" s="178"/>
      <c r="RIH45" s="178"/>
      <c r="RII45" s="178"/>
      <c r="RIJ45" s="178"/>
      <c r="RIK45" s="178"/>
      <c r="RIL45" s="178"/>
      <c r="RIM45" s="178"/>
      <c r="RIN45" s="178"/>
      <c r="RIO45" s="178"/>
      <c r="RIP45" s="178"/>
      <c r="RIQ45" s="178"/>
      <c r="RIR45" s="178"/>
      <c r="RIS45" s="178"/>
      <c r="RIT45" s="178"/>
      <c r="RIU45" s="178"/>
      <c r="RIV45" s="178"/>
      <c r="RIW45" s="178"/>
      <c r="RIX45" s="178"/>
      <c r="RIY45" s="178"/>
      <c r="RIZ45" s="178"/>
      <c r="RJA45" s="178"/>
      <c r="RJB45" s="178"/>
      <c r="RJC45" s="178"/>
      <c r="RJD45" s="178"/>
      <c r="RJE45" s="178"/>
      <c r="RJF45" s="178"/>
      <c r="RJG45" s="178"/>
      <c r="RJH45" s="178"/>
      <c r="RJI45" s="178"/>
      <c r="RJJ45" s="178"/>
      <c r="RJK45" s="178"/>
      <c r="RJL45" s="178"/>
      <c r="RJM45" s="178"/>
      <c r="RJN45" s="178"/>
      <c r="RJO45" s="178"/>
      <c r="RJP45" s="178"/>
      <c r="RJQ45" s="178"/>
      <c r="RJR45" s="178"/>
      <c r="RJS45" s="178"/>
      <c r="RJT45" s="178"/>
      <c r="RJU45" s="178"/>
      <c r="RJV45" s="178"/>
      <c r="RJW45" s="178"/>
      <c r="RJX45" s="178"/>
      <c r="RJY45" s="178"/>
      <c r="RJZ45" s="178"/>
      <c r="RKA45" s="178"/>
      <c r="RKB45" s="178"/>
      <c r="RKC45" s="178"/>
      <c r="RKD45" s="178"/>
      <c r="RKE45" s="178"/>
      <c r="RKF45" s="178"/>
      <c r="RKG45" s="178"/>
      <c r="RKH45" s="178"/>
      <c r="RKI45" s="178"/>
      <c r="RKJ45" s="178"/>
      <c r="RKK45" s="178"/>
      <c r="RKL45" s="178"/>
      <c r="RKM45" s="178"/>
      <c r="RKN45" s="178"/>
      <c r="RKO45" s="178"/>
      <c r="RKP45" s="178"/>
      <c r="RKQ45" s="178"/>
      <c r="RKR45" s="178"/>
      <c r="RKS45" s="178"/>
      <c r="RKT45" s="178"/>
      <c r="RKU45" s="178"/>
      <c r="RKV45" s="178"/>
      <c r="RKW45" s="178"/>
      <c r="RKX45" s="178"/>
      <c r="RKY45" s="178"/>
      <c r="RKZ45" s="178"/>
      <c r="RLA45" s="178"/>
      <c r="RLB45" s="178"/>
      <c r="RLC45" s="178"/>
      <c r="RLD45" s="178"/>
      <c r="RLE45" s="178"/>
      <c r="RLF45" s="178"/>
      <c r="RLG45" s="178"/>
      <c r="RLH45" s="178"/>
      <c r="RLI45" s="178"/>
      <c r="RLJ45" s="178"/>
      <c r="RLK45" s="178"/>
      <c r="RLL45" s="178"/>
      <c r="RLM45" s="178"/>
      <c r="RLN45" s="178"/>
      <c r="RLO45" s="178"/>
      <c r="RLP45" s="178"/>
      <c r="RLQ45" s="178"/>
      <c r="RLR45" s="178"/>
      <c r="RLS45" s="178"/>
      <c r="RLT45" s="178"/>
      <c r="RLU45" s="178"/>
      <c r="RLV45" s="178"/>
      <c r="RLW45" s="178"/>
      <c r="RLX45" s="178"/>
      <c r="RLY45" s="178"/>
      <c r="RLZ45" s="178"/>
      <c r="RMA45" s="178"/>
      <c r="RMB45" s="178"/>
      <c r="RMC45" s="178"/>
      <c r="RMD45" s="178"/>
      <c r="RME45" s="178"/>
      <c r="RMF45" s="178"/>
      <c r="RMG45" s="178"/>
      <c r="RMH45" s="178"/>
      <c r="RMI45" s="178"/>
      <c r="RMJ45" s="178"/>
      <c r="RMK45" s="178"/>
      <c r="RML45" s="178"/>
      <c r="RMM45" s="178"/>
      <c r="RMN45" s="178"/>
      <c r="RMO45" s="178"/>
      <c r="RMP45" s="178"/>
      <c r="RMQ45" s="178"/>
      <c r="RMR45" s="178"/>
      <c r="RMS45" s="178"/>
      <c r="RMT45" s="178"/>
      <c r="RMU45" s="178"/>
      <c r="RMV45" s="178"/>
      <c r="RMW45" s="178"/>
      <c r="RMX45" s="178"/>
      <c r="RMY45" s="178"/>
      <c r="RMZ45" s="178"/>
      <c r="RNA45" s="178"/>
      <c r="RNB45" s="178"/>
      <c r="RNC45" s="178"/>
      <c r="RND45" s="178"/>
      <c r="RNE45" s="178"/>
      <c r="RNF45" s="178"/>
      <c r="RNG45" s="178"/>
      <c r="RNH45" s="178"/>
      <c r="RNI45" s="178"/>
      <c r="RNJ45" s="178"/>
      <c r="RNK45" s="178"/>
      <c r="RNL45" s="178"/>
      <c r="RNM45" s="178"/>
      <c r="RNN45" s="178"/>
      <c r="RNO45" s="178"/>
      <c r="RNP45" s="178"/>
      <c r="RNQ45" s="178"/>
      <c r="RNR45" s="178"/>
      <c r="RNS45" s="178"/>
      <c r="RNT45" s="178"/>
      <c r="RNU45" s="178"/>
      <c r="RNV45" s="178"/>
      <c r="RNW45" s="178"/>
      <c r="RNX45" s="178"/>
      <c r="RNY45" s="178"/>
      <c r="RNZ45" s="178"/>
      <c r="ROA45" s="178"/>
      <c r="ROB45" s="178"/>
      <c r="ROC45" s="178"/>
      <c r="ROD45" s="178"/>
      <c r="ROE45" s="178"/>
      <c r="ROF45" s="178"/>
      <c r="ROG45" s="178"/>
      <c r="ROH45" s="178"/>
      <c r="ROI45" s="178"/>
      <c r="ROJ45" s="178"/>
      <c r="ROK45" s="178"/>
      <c r="ROL45" s="178"/>
      <c r="ROM45" s="178"/>
      <c r="RON45" s="178"/>
      <c r="ROO45" s="178"/>
      <c r="ROP45" s="178"/>
      <c r="ROQ45" s="178"/>
      <c r="ROR45" s="178"/>
      <c r="ROS45" s="178"/>
      <c r="ROT45" s="178"/>
      <c r="ROU45" s="178"/>
      <c r="ROV45" s="178"/>
      <c r="ROW45" s="178"/>
      <c r="ROX45" s="178"/>
      <c r="ROY45" s="178"/>
      <c r="ROZ45" s="178"/>
      <c r="RPA45" s="178"/>
      <c r="RPB45" s="178"/>
      <c r="RPC45" s="178"/>
      <c r="RPD45" s="178"/>
      <c r="RPE45" s="178"/>
      <c r="RPF45" s="178"/>
      <c r="RPG45" s="178"/>
      <c r="RPH45" s="178"/>
      <c r="RPI45" s="178"/>
      <c r="RPJ45" s="178"/>
      <c r="RPK45" s="178"/>
      <c r="RPL45" s="178"/>
      <c r="RPM45" s="178"/>
      <c r="RPN45" s="178"/>
      <c r="RPO45" s="178"/>
      <c r="RPP45" s="178"/>
      <c r="RPQ45" s="178"/>
      <c r="RPR45" s="178"/>
      <c r="RPS45" s="178"/>
      <c r="RPT45" s="178"/>
      <c r="RPU45" s="178"/>
      <c r="RPV45" s="178"/>
      <c r="RPW45" s="178"/>
      <c r="RPX45" s="178"/>
      <c r="RPY45" s="178"/>
      <c r="RPZ45" s="178"/>
      <c r="RQA45" s="178"/>
      <c r="RQB45" s="178"/>
      <c r="RQC45" s="178"/>
      <c r="RQD45" s="178"/>
      <c r="RQE45" s="178"/>
      <c r="RQF45" s="178"/>
      <c r="RQG45" s="178"/>
      <c r="RQH45" s="178"/>
      <c r="RQI45" s="178"/>
      <c r="RQJ45" s="178"/>
      <c r="RQK45" s="178"/>
      <c r="RQL45" s="178"/>
      <c r="RQM45" s="178"/>
      <c r="RQN45" s="178"/>
      <c r="RQO45" s="178"/>
      <c r="RQP45" s="178"/>
      <c r="RQQ45" s="178"/>
      <c r="RQR45" s="178"/>
      <c r="RQS45" s="178"/>
      <c r="RQT45" s="178"/>
      <c r="RQU45" s="178"/>
      <c r="RQV45" s="178"/>
      <c r="RQW45" s="178"/>
      <c r="RQX45" s="178"/>
      <c r="RQY45" s="178"/>
      <c r="RQZ45" s="178"/>
      <c r="RRA45" s="178"/>
      <c r="RRB45" s="178"/>
      <c r="RRC45" s="178"/>
      <c r="RRD45" s="178"/>
      <c r="RRE45" s="178"/>
      <c r="RRF45" s="178"/>
      <c r="RRG45" s="178"/>
      <c r="RRH45" s="178"/>
      <c r="RRI45" s="178"/>
      <c r="RRJ45" s="178"/>
      <c r="RRK45" s="178"/>
      <c r="RRL45" s="178"/>
      <c r="RRM45" s="178"/>
      <c r="RRN45" s="178"/>
      <c r="RRO45" s="178"/>
      <c r="RRP45" s="178"/>
      <c r="RRQ45" s="178"/>
      <c r="RRR45" s="178"/>
      <c r="RRS45" s="178"/>
      <c r="RRT45" s="178"/>
      <c r="RRU45" s="178"/>
      <c r="RRV45" s="178"/>
      <c r="RRW45" s="178"/>
      <c r="RRX45" s="178"/>
      <c r="RRY45" s="178"/>
      <c r="RRZ45" s="178"/>
      <c r="RSA45" s="178"/>
      <c r="RSB45" s="178"/>
      <c r="RSC45" s="178"/>
      <c r="RSD45" s="178"/>
      <c r="RSE45" s="178"/>
      <c r="RSF45" s="178"/>
      <c r="RSG45" s="178"/>
      <c r="RSH45" s="178"/>
      <c r="RSI45" s="178"/>
      <c r="RSJ45" s="178"/>
      <c r="RSK45" s="178"/>
      <c r="RSL45" s="178"/>
      <c r="RSM45" s="178"/>
      <c r="RSN45" s="178"/>
      <c r="RSO45" s="178"/>
      <c r="RSP45" s="178"/>
      <c r="RSQ45" s="178"/>
      <c r="RSR45" s="178"/>
      <c r="RSS45" s="178"/>
      <c r="RST45" s="178"/>
      <c r="RSU45" s="178"/>
      <c r="RSV45" s="178"/>
      <c r="RSW45" s="178"/>
      <c r="RSX45" s="178"/>
      <c r="RSY45" s="178"/>
      <c r="RSZ45" s="178"/>
      <c r="RTA45" s="178"/>
      <c r="RTB45" s="178"/>
      <c r="RTC45" s="178"/>
      <c r="RTD45" s="178"/>
      <c r="RTE45" s="178"/>
      <c r="RTF45" s="178"/>
      <c r="RTG45" s="178"/>
      <c r="RTH45" s="178"/>
      <c r="RTI45" s="178"/>
      <c r="RTJ45" s="178"/>
      <c r="RTK45" s="178"/>
      <c r="RTL45" s="178"/>
      <c r="RTM45" s="178"/>
      <c r="RTN45" s="178"/>
      <c r="RTO45" s="178"/>
      <c r="RTP45" s="178"/>
      <c r="RTQ45" s="178"/>
      <c r="RTR45" s="178"/>
      <c r="RTS45" s="178"/>
      <c r="RTT45" s="178"/>
      <c r="RTU45" s="178"/>
      <c r="RTV45" s="178"/>
      <c r="RTW45" s="178"/>
      <c r="RTX45" s="178"/>
      <c r="RTY45" s="178"/>
      <c r="RTZ45" s="178"/>
      <c r="RUA45" s="178"/>
      <c r="RUB45" s="178"/>
      <c r="RUC45" s="178"/>
      <c r="RUD45" s="178"/>
      <c r="RUE45" s="178"/>
      <c r="RUF45" s="178"/>
      <c r="RUG45" s="178"/>
      <c r="RUH45" s="178"/>
      <c r="RUI45" s="178"/>
      <c r="RUJ45" s="178"/>
      <c r="RUK45" s="178"/>
      <c r="RUL45" s="178"/>
      <c r="RUM45" s="178"/>
      <c r="RUN45" s="178"/>
      <c r="RUO45" s="178"/>
      <c r="RUP45" s="178"/>
      <c r="RUQ45" s="178"/>
      <c r="RUR45" s="178"/>
      <c r="RUS45" s="178"/>
      <c r="RUT45" s="178"/>
      <c r="RUU45" s="178"/>
      <c r="RUV45" s="178"/>
      <c r="RUW45" s="178"/>
      <c r="RUX45" s="178"/>
      <c r="RUY45" s="178"/>
      <c r="RUZ45" s="178"/>
      <c r="RVA45" s="178"/>
      <c r="RVB45" s="178"/>
      <c r="RVC45" s="178"/>
      <c r="RVD45" s="178"/>
      <c r="RVE45" s="178"/>
      <c r="RVF45" s="178"/>
      <c r="RVG45" s="178"/>
      <c r="RVH45" s="178"/>
      <c r="RVI45" s="178"/>
      <c r="RVJ45" s="178"/>
      <c r="RVK45" s="178"/>
      <c r="RVL45" s="178"/>
      <c r="RVM45" s="178"/>
      <c r="RVN45" s="178"/>
      <c r="RVO45" s="178"/>
      <c r="RVP45" s="178"/>
      <c r="RVQ45" s="178"/>
      <c r="RVR45" s="178"/>
      <c r="RVS45" s="178"/>
      <c r="RVT45" s="178"/>
      <c r="RVU45" s="178"/>
      <c r="RVV45" s="178"/>
      <c r="RVW45" s="178"/>
      <c r="RVX45" s="178"/>
      <c r="RVY45" s="178"/>
      <c r="RVZ45" s="178"/>
      <c r="RWA45" s="178"/>
      <c r="RWB45" s="178"/>
      <c r="RWC45" s="178"/>
      <c r="RWD45" s="178"/>
      <c r="RWE45" s="178"/>
      <c r="RWF45" s="178"/>
      <c r="RWG45" s="178"/>
      <c r="RWH45" s="178"/>
      <c r="RWI45" s="178"/>
      <c r="RWJ45" s="178"/>
      <c r="RWK45" s="178"/>
      <c r="RWL45" s="178"/>
      <c r="RWM45" s="178"/>
      <c r="RWN45" s="178"/>
      <c r="RWO45" s="178"/>
      <c r="RWP45" s="178"/>
      <c r="RWQ45" s="178"/>
      <c r="RWR45" s="178"/>
      <c r="RWS45" s="178"/>
      <c r="RWT45" s="178"/>
      <c r="RWU45" s="178"/>
      <c r="RWV45" s="178"/>
      <c r="RWW45" s="178"/>
      <c r="RWX45" s="178"/>
      <c r="RWY45" s="178"/>
      <c r="RWZ45" s="178"/>
      <c r="RXA45" s="178"/>
      <c r="RXB45" s="178"/>
      <c r="RXC45" s="178"/>
      <c r="RXD45" s="178"/>
      <c r="RXE45" s="178"/>
      <c r="RXF45" s="178"/>
      <c r="RXG45" s="178"/>
      <c r="RXH45" s="178"/>
      <c r="RXI45" s="178"/>
      <c r="RXJ45" s="178"/>
      <c r="RXK45" s="178"/>
      <c r="RXL45" s="178"/>
      <c r="RXM45" s="178"/>
      <c r="RXN45" s="178"/>
      <c r="RXO45" s="178"/>
      <c r="RXP45" s="178"/>
      <c r="RXQ45" s="178"/>
      <c r="RXR45" s="178"/>
      <c r="RXS45" s="178"/>
      <c r="RXT45" s="178"/>
      <c r="RXU45" s="178"/>
      <c r="RXV45" s="178"/>
      <c r="RXW45" s="178"/>
      <c r="RXX45" s="178"/>
      <c r="RXY45" s="178"/>
      <c r="RXZ45" s="178"/>
      <c r="RYA45" s="178"/>
      <c r="RYB45" s="178"/>
      <c r="RYC45" s="178"/>
      <c r="RYD45" s="178"/>
      <c r="RYE45" s="178"/>
      <c r="RYF45" s="178"/>
      <c r="RYG45" s="178"/>
      <c r="RYH45" s="178"/>
      <c r="RYI45" s="178"/>
      <c r="RYJ45" s="178"/>
      <c r="RYK45" s="178"/>
      <c r="RYL45" s="178"/>
      <c r="RYM45" s="178"/>
      <c r="RYN45" s="178"/>
      <c r="RYO45" s="178"/>
      <c r="RYP45" s="178"/>
      <c r="RYQ45" s="178"/>
      <c r="RYR45" s="178"/>
      <c r="RYS45" s="178"/>
      <c r="RYT45" s="178"/>
      <c r="RYU45" s="178"/>
      <c r="RYV45" s="178"/>
      <c r="RYW45" s="178"/>
      <c r="RYX45" s="178"/>
      <c r="RYY45" s="178"/>
      <c r="RYZ45" s="178"/>
      <c r="RZA45" s="178"/>
      <c r="RZB45" s="178"/>
      <c r="RZC45" s="178"/>
      <c r="RZD45" s="178"/>
      <c r="RZE45" s="178"/>
      <c r="RZF45" s="178"/>
      <c r="RZG45" s="178"/>
      <c r="RZH45" s="178"/>
      <c r="RZI45" s="178"/>
      <c r="RZJ45" s="178"/>
      <c r="RZK45" s="178"/>
      <c r="RZL45" s="178"/>
      <c r="RZM45" s="178"/>
      <c r="RZN45" s="178"/>
      <c r="RZO45" s="178"/>
      <c r="RZP45" s="178"/>
      <c r="RZQ45" s="178"/>
      <c r="RZR45" s="178"/>
      <c r="RZS45" s="178"/>
      <c r="RZT45" s="178"/>
      <c r="RZU45" s="178"/>
      <c r="RZV45" s="178"/>
      <c r="RZW45" s="178"/>
      <c r="RZX45" s="178"/>
      <c r="RZY45" s="178"/>
      <c r="RZZ45" s="178"/>
      <c r="SAA45" s="178"/>
      <c r="SAB45" s="178"/>
      <c r="SAC45" s="178"/>
      <c r="SAD45" s="178"/>
      <c r="SAE45" s="178"/>
      <c r="SAF45" s="178"/>
      <c r="SAG45" s="178"/>
      <c r="SAH45" s="178"/>
      <c r="SAI45" s="178"/>
      <c r="SAJ45" s="178"/>
      <c r="SAK45" s="178"/>
      <c r="SAL45" s="178"/>
      <c r="SAM45" s="178"/>
      <c r="SAN45" s="178"/>
      <c r="SAO45" s="178"/>
      <c r="SAP45" s="178"/>
      <c r="SAQ45" s="178"/>
      <c r="SAR45" s="178"/>
      <c r="SAS45" s="178"/>
      <c r="SAT45" s="178"/>
      <c r="SAU45" s="178"/>
      <c r="SAV45" s="178"/>
      <c r="SAW45" s="178"/>
      <c r="SAX45" s="178"/>
      <c r="SAY45" s="178"/>
      <c r="SAZ45" s="178"/>
      <c r="SBA45" s="178"/>
      <c r="SBB45" s="178"/>
      <c r="SBC45" s="178"/>
      <c r="SBD45" s="178"/>
      <c r="SBE45" s="178"/>
      <c r="SBF45" s="178"/>
      <c r="SBG45" s="178"/>
      <c r="SBH45" s="178"/>
      <c r="SBI45" s="178"/>
      <c r="SBJ45" s="178"/>
      <c r="SBK45" s="178"/>
      <c r="SBL45" s="178"/>
      <c r="SBM45" s="178"/>
      <c r="SBN45" s="178"/>
      <c r="SBO45" s="178"/>
      <c r="SBP45" s="178"/>
      <c r="SBQ45" s="178"/>
      <c r="SBR45" s="178"/>
      <c r="SBS45" s="178"/>
      <c r="SBT45" s="178"/>
      <c r="SBU45" s="178"/>
      <c r="SBV45" s="178"/>
      <c r="SBW45" s="178"/>
      <c r="SBX45" s="178"/>
      <c r="SBY45" s="178"/>
      <c r="SBZ45" s="178"/>
      <c r="SCA45" s="178"/>
      <c r="SCB45" s="178"/>
      <c r="SCC45" s="178"/>
      <c r="SCD45" s="178"/>
      <c r="SCE45" s="178"/>
      <c r="SCF45" s="178"/>
      <c r="SCG45" s="178"/>
      <c r="SCH45" s="178"/>
      <c r="SCI45" s="178"/>
      <c r="SCJ45" s="178"/>
      <c r="SCK45" s="178"/>
      <c r="SCL45" s="178"/>
      <c r="SCM45" s="178"/>
      <c r="SCN45" s="178"/>
      <c r="SCO45" s="178"/>
      <c r="SCP45" s="178"/>
      <c r="SCQ45" s="178"/>
      <c r="SCR45" s="178"/>
      <c r="SCS45" s="178"/>
      <c r="SCT45" s="178"/>
      <c r="SCU45" s="178"/>
      <c r="SCV45" s="178"/>
      <c r="SCW45" s="178"/>
      <c r="SCX45" s="178"/>
      <c r="SCY45" s="178"/>
      <c r="SCZ45" s="178"/>
      <c r="SDA45" s="178"/>
      <c r="SDB45" s="178"/>
      <c r="SDC45" s="178"/>
      <c r="SDD45" s="178"/>
      <c r="SDE45" s="178"/>
      <c r="SDF45" s="178"/>
      <c r="SDG45" s="178"/>
      <c r="SDH45" s="178"/>
      <c r="SDI45" s="178"/>
      <c r="SDJ45" s="178"/>
      <c r="SDK45" s="178"/>
      <c r="SDL45" s="178"/>
      <c r="SDM45" s="178"/>
      <c r="SDN45" s="178"/>
      <c r="SDO45" s="178"/>
      <c r="SDP45" s="178"/>
      <c r="SDQ45" s="178"/>
      <c r="SDR45" s="178"/>
      <c r="SDS45" s="178"/>
      <c r="SDT45" s="178"/>
      <c r="SDU45" s="178"/>
      <c r="SDV45" s="178"/>
      <c r="SDW45" s="178"/>
      <c r="SDX45" s="178"/>
      <c r="SDY45" s="178"/>
      <c r="SDZ45" s="178"/>
      <c r="SEA45" s="178"/>
      <c r="SEB45" s="178"/>
      <c r="SEC45" s="178"/>
      <c r="SED45" s="178"/>
      <c r="SEE45" s="178"/>
      <c r="SEF45" s="178"/>
      <c r="SEG45" s="178"/>
      <c r="SEH45" s="178"/>
      <c r="SEI45" s="178"/>
      <c r="SEJ45" s="178"/>
      <c r="SEK45" s="178"/>
      <c r="SEL45" s="178"/>
      <c r="SEM45" s="178"/>
      <c r="SEN45" s="178"/>
      <c r="SEO45" s="178"/>
      <c r="SEP45" s="178"/>
      <c r="SEQ45" s="178"/>
      <c r="SER45" s="178"/>
      <c r="SES45" s="178"/>
      <c r="SET45" s="178"/>
      <c r="SEU45" s="178"/>
      <c r="SEV45" s="178"/>
      <c r="SEW45" s="178"/>
      <c r="SEX45" s="178"/>
      <c r="SEY45" s="178"/>
      <c r="SEZ45" s="178"/>
      <c r="SFA45" s="178"/>
      <c r="SFB45" s="178"/>
      <c r="SFC45" s="178"/>
      <c r="SFD45" s="178"/>
      <c r="SFE45" s="178"/>
      <c r="SFF45" s="178"/>
      <c r="SFG45" s="178"/>
      <c r="SFH45" s="178"/>
      <c r="SFI45" s="178"/>
      <c r="SFJ45" s="178"/>
      <c r="SFK45" s="178"/>
      <c r="SFL45" s="178"/>
      <c r="SFM45" s="178"/>
      <c r="SFN45" s="178"/>
      <c r="SFO45" s="178"/>
      <c r="SFP45" s="178"/>
      <c r="SFQ45" s="178"/>
      <c r="SFR45" s="178"/>
      <c r="SFS45" s="178"/>
      <c r="SFT45" s="178"/>
      <c r="SFU45" s="178"/>
      <c r="SFV45" s="178"/>
      <c r="SFW45" s="178"/>
      <c r="SFX45" s="178"/>
      <c r="SFY45" s="178"/>
      <c r="SFZ45" s="178"/>
      <c r="SGA45" s="178"/>
      <c r="SGB45" s="178"/>
      <c r="SGC45" s="178"/>
      <c r="SGD45" s="178"/>
      <c r="SGE45" s="178"/>
      <c r="SGF45" s="178"/>
      <c r="SGG45" s="178"/>
      <c r="SGH45" s="178"/>
      <c r="SGI45" s="178"/>
      <c r="SGJ45" s="178"/>
      <c r="SGK45" s="178"/>
      <c r="SGL45" s="178"/>
      <c r="SGM45" s="178"/>
      <c r="SGN45" s="178"/>
      <c r="SGO45" s="178"/>
      <c r="SGP45" s="178"/>
      <c r="SGQ45" s="178"/>
      <c r="SGR45" s="178"/>
      <c r="SGS45" s="178"/>
      <c r="SGT45" s="178"/>
      <c r="SGU45" s="178"/>
      <c r="SGV45" s="178"/>
      <c r="SGW45" s="178"/>
      <c r="SGX45" s="178"/>
      <c r="SGY45" s="178"/>
      <c r="SGZ45" s="178"/>
      <c r="SHA45" s="178"/>
      <c r="SHB45" s="178"/>
      <c r="SHC45" s="178"/>
      <c r="SHD45" s="178"/>
      <c r="SHE45" s="178"/>
      <c r="SHF45" s="178"/>
      <c r="SHG45" s="178"/>
      <c r="SHH45" s="178"/>
      <c r="SHI45" s="178"/>
      <c r="SHJ45" s="178"/>
      <c r="SHK45" s="178"/>
      <c r="SHL45" s="178"/>
      <c r="SHM45" s="178"/>
      <c r="SHN45" s="178"/>
      <c r="SHO45" s="178"/>
      <c r="SHP45" s="178"/>
      <c r="SHQ45" s="178"/>
      <c r="SHR45" s="178"/>
      <c r="SHS45" s="178"/>
      <c r="SHT45" s="178"/>
      <c r="SHU45" s="178"/>
      <c r="SHV45" s="178"/>
      <c r="SHW45" s="178"/>
      <c r="SHX45" s="178"/>
      <c r="SHY45" s="178"/>
      <c r="SHZ45" s="178"/>
      <c r="SIA45" s="178"/>
      <c r="SIB45" s="178"/>
      <c r="SIC45" s="178"/>
      <c r="SID45" s="178"/>
      <c r="SIE45" s="178"/>
      <c r="SIF45" s="178"/>
      <c r="SIG45" s="178"/>
      <c r="SIH45" s="178"/>
      <c r="SII45" s="178"/>
      <c r="SIJ45" s="178"/>
      <c r="SIK45" s="178"/>
      <c r="SIL45" s="178"/>
      <c r="SIM45" s="178"/>
      <c r="SIN45" s="178"/>
      <c r="SIO45" s="178"/>
      <c r="SIP45" s="178"/>
      <c r="SIQ45" s="178"/>
      <c r="SIR45" s="178"/>
      <c r="SIS45" s="178"/>
      <c r="SIT45" s="178"/>
      <c r="SIU45" s="178"/>
      <c r="SIV45" s="178"/>
      <c r="SIW45" s="178"/>
      <c r="SIX45" s="178"/>
      <c r="SIY45" s="178"/>
      <c r="SIZ45" s="178"/>
      <c r="SJA45" s="178"/>
      <c r="SJB45" s="178"/>
      <c r="SJC45" s="178"/>
      <c r="SJD45" s="178"/>
      <c r="SJE45" s="178"/>
      <c r="SJF45" s="178"/>
      <c r="SJG45" s="178"/>
      <c r="SJH45" s="178"/>
      <c r="SJI45" s="178"/>
      <c r="SJJ45" s="178"/>
      <c r="SJK45" s="178"/>
      <c r="SJL45" s="178"/>
      <c r="SJM45" s="178"/>
      <c r="SJN45" s="178"/>
      <c r="SJO45" s="178"/>
      <c r="SJP45" s="178"/>
      <c r="SJQ45" s="178"/>
      <c r="SJR45" s="178"/>
      <c r="SJS45" s="178"/>
      <c r="SJT45" s="178"/>
      <c r="SJU45" s="178"/>
      <c r="SJV45" s="178"/>
      <c r="SJW45" s="178"/>
      <c r="SJX45" s="178"/>
      <c r="SJY45" s="178"/>
      <c r="SJZ45" s="178"/>
      <c r="SKA45" s="178"/>
      <c r="SKB45" s="178"/>
      <c r="SKC45" s="178"/>
      <c r="SKD45" s="178"/>
      <c r="SKE45" s="178"/>
      <c r="SKF45" s="178"/>
      <c r="SKG45" s="178"/>
      <c r="SKH45" s="178"/>
      <c r="SKI45" s="178"/>
      <c r="SKJ45" s="178"/>
      <c r="SKK45" s="178"/>
      <c r="SKL45" s="178"/>
      <c r="SKM45" s="178"/>
      <c r="SKN45" s="178"/>
      <c r="SKO45" s="178"/>
      <c r="SKP45" s="178"/>
      <c r="SKQ45" s="178"/>
      <c r="SKR45" s="178"/>
      <c r="SKS45" s="178"/>
      <c r="SKT45" s="178"/>
      <c r="SKU45" s="178"/>
      <c r="SKV45" s="178"/>
      <c r="SKW45" s="178"/>
      <c r="SKX45" s="178"/>
      <c r="SKY45" s="178"/>
      <c r="SKZ45" s="178"/>
      <c r="SLA45" s="178"/>
      <c r="SLB45" s="178"/>
      <c r="SLC45" s="178"/>
      <c r="SLD45" s="178"/>
      <c r="SLE45" s="178"/>
      <c r="SLF45" s="178"/>
      <c r="SLG45" s="178"/>
      <c r="SLH45" s="178"/>
      <c r="SLI45" s="178"/>
      <c r="SLJ45" s="178"/>
      <c r="SLK45" s="178"/>
      <c r="SLL45" s="178"/>
      <c r="SLM45" s="178"/>
      <c r="SLN45" s="178"/>
      <c r="SLO45" s="178"/>
      <c r="SLP45" s="178"/>
      <c r="SLQ45" s="178"/>
      <c r="SLR45" s="178"/>
      <c r="SLS45" s="178"/>
      <c r="SLT45" s="178"/>
      <c r="SLU45" s="178"/>
      <c r="SLV45" s="178"/>
      <c r="SLW45" s="178"/>
      <c r="SLX45" s="178"/>
      <c r="SLY45" s="178"/>
      <c r="SLZ45" s="178"/>
      <c r="SMA45" s="178"/>
      <c r="SMB45" s="178"/>
      <c r="SMC45" s="178"/>
      <c r="SMD45" s="178"/>
      <c r="SME45" s="178"/>
      <c r="SMF45" s="178"/>
      <c r="SMG45" s="178"/>
      <c r="SMH45" s="178"/>
      <c r="SMI45" s="178"/>
      <c r="SMJ45" s="178"/>
      <c r="SMK45" s="178"/>
      <c r="SML45" s="178"/>
      <c r="SMM45" s="178"/>
      <c r="SMN45" s="178"/>
      <c r="SMO45" s="178"/>
      <c r="SMP45" s="178"/>
      <c r="SMQ45" s="178"/>
      <c r="SMR45" s="178"/>
      <c r="SMS45" s="178"/>
      <c r="SMT45" s="178"/>
      <c r="SMU45" s="178"/>
      <c r="SMV45" s="178"/>
      <c r="SMW45" s="178"/>
      <c r="SMX45" s="178"/>
      <c r="SMY45" s="178"/>
      <c r="SMZ45" s="178"/>
      <c r="SNA45" s="178"/>
      <c r="SNB45" s="178"/>
      <c r="SNC45" s="178"/>
      <c r="SND45" s="178"/>
      <c r="SNE45" s="178"/>
      <c r="SNF45" s="178"/>
      <c r="SNG45" s="178"/>
      <c r="SNH45" s="178"/>
      <c r="SNI45" s="178"/>
      <c r="SNJ45" s="178"/>
      <c r="SNK45" s="178"/>
      <c r="SNL45" s="178"/>
      <c r="SNM45" s="178"/>
      <c r="SNN45" s="178"/>
      <c r="SNO45" s="178"/>
      <c r="SNP45" s="178"/>
      <c r="SNQ45" s="178"/>
      <c r="SNR45" s="178"/>
      <c r="SNS45" s="178"/>
      <c r="SNT45" s="178"/>
      <c r="SNU45" s="178"/>
      <c r="SNV45" s="178"/>
      <c r="SNW45" s="178"/>
      <c r="SNX45" s="178"/>
      <c r="SNY45" s="178"/>
      <c r="SNZ45" s="178"/>
      <c r="SOA45" s="178"/>
      <c r="SOB45" s="178"/>
      <c r="SOC45" s="178"/>
      <c r="SOD45" s="178"/>
      <c r="SOE45" s="178"/>
      <c r="SOF45" s="178"/>
      <c r="SOG45" s="178"/>
      <c r="SOH45" s="178"/>
      <c r="SOI45" s="178"/>
      <c r="SOJ45" s="178"/>
      <c r="SOK45" s="178"/>
      <c r="SOL45" s="178"/>
      <c r="SOM45" s="178"/>
      <c r="SON45" s="178"/>
      <c r="SOO45" s="178"/>
      <c r="SOP45" s="178"/>
      <c r="SOQ45" s="178"/>
      <c r="SOR45" s="178"/>
      <c r="SOS45" s="178"/>
      <c r="SOT45" s="178"/>
      <c r="SOU45" s="178"/>
      <c r="SOV45" s="178"/>
      <c r="SOW45" s="178"/>
      <c r="SOX45" s="178"/>
      <c r="SOY45" s="178"/>
      <c r="SOZ45" s="178"/>
      <c r="SPA45" s="178"/>
      <c r="SPB45" s="178"/>
      <c r="SPC45" s="178"/>
      <c r="SPD45" s="178"/>
      <c r="SPE45" s="178"/>
      <c r="SPF45" s="178"/>
      <c r="SPG45" s="178"/>
      <c r="SPH45" s="178"/>
      <c r="SPI45" s="178"/>
      <c r="SPJ45" s="178"/>
      <c r="SPK45" s="178"/>
      <c r="SPL45" s="178"/>
      <c r="SPM45" s="178"/>
      <c r="SPN45" s="178"/>
      <c r="SPO45" s="178"/>
      <c r="SPP45" s="178"/>
      <c r="SPQ45" s="178"/>
      <c r="SPR45" s="178"/>
      <c r="SPS45" s="178"/>
      <c r="SPT45" s="178"/>
      <c r="SPU45" s="178"/>
      <c r="SPV45" s="178"/>
      <c r="SPW45" s="178"/>
      <c r="SPX45" s="178"/>
      <c r="SPY45" s="178"/>
      <c r="SPZ45" s="178"/>
      <c r="SQA45" s="178"/>
      <c r="SQB45" s="178"/>
      <c r="SQC45" s="178"/>
      <c r="SQD45" s="178"/>
      <c r="SQE45" s="178"/>
      <c r="SQF45" s="178"/>
      <c r="SQG45" s="178"/>
      <c r="SQH45" s="178"/>
      <c r="SQI45" s="178"/>
      <c r="SQJ45" s="178"/>
      <c r="SQK45" s="178"/>
      <c r="SQL45" s="178"/>
      <c r="SQM45" s="178"/>
      <c r="SQN45" s="178"/>
      <c r="SQO45" s="178"/>
      <c r="SQP45" s="178"/>
      <c r="SQQ45" s="178"/>
      <c r="SQR45" s="178"/>
      <c r="SQS45" s="178"/>
      <c r="SQT45" s="178"/>
      <c r="SQU45" s="178"/>
      <c r="SQV45" s="178"/>
      <c r="SQW45" s="178"/>
      <c r="SQX45" s="178"/>
      <c r="SQY45" s="178"/>
      <c r="SQZ45" s="178"/>
      <c r="SRA45" s="178"/>
      <c r="SRB45" s="178"/>
      <c r="SRC45" s="178"/>
      <c r="SRD45" s="178"/>
      <c r="SRE45" s="178"/>
      <c r="SRF45" s="178"/>
      <c r="SRG45" s="178"/>
      <c r="SRH45" s="178"/>
      <c r="SRI45" s="178"/>
      <c r="SRJ45" s="178"/>
      <c r="SRK45" s="178"/>
      <c r="SRL45" s="178"/>
      <c r="SRM45" s="178"/>
      <c r="SRN45" s="178"/>
      <c r="SRO45" s="178"/>
      <c r="SRP45" s="178"/>
      <c r="SRQ45" s="178"/>
      <c r="SRR45" s="178"/>
      <c r="SRS45" s="178"/>
      <c r="SRT45" s="178"/>
      <c r="SRU45" s="178"/>
      <c r="SRV45" s="178"/>
      <c r="SRW45" s="178"/>
      <c r="SRX45" s="178"/>
      <c r="SRY45" s="178"/>
      <c r="SRZ45" s="178"/>
      <c r="SSA45" s="178"/>
      <c r="SSB45" s="178"/>
      <c r="SSC45" s="178"/>
      <c r="SSD45" s="178"/>
      <c r="SSE45" s="178"/>
      <c r="SSF45" s="178"/>
      <c r="SSG45" s="178"/>
      <c r="SSH45" s="178"/>
      <c r="SSI45" s="178"/>
      <c r="SSJ45" s="178"/>
      <c r="SSK45" s="178"/>
      <c r="SSL45" s="178"/>
      <c r="SSM45" s="178"/>
      <c r="SSN45" s="178"/>
      <c r="SSO45" s="178"/>
      <c r="SSP45" s="178"/>
      <c r="SSQ45" s="178"/>
      <c r="SSR45" s="178"/>
      <c r="SSS45" s="178"/>
      <c r="SST45" s="178"/>
      <c r="SSU45" s="178"/>
      <c r="SSV45" s="178"/>
      <c r="SSW45" s="178"/>
      <c r="SSX45" s="178"/>
      <c r="SSY45" s="178"/>
      <c r="SSZ45" s="178"/>
      <c r="STA45" s="178"/>
      <c r="STB45" s="178"/>
      <c r="STC45" s="178"/>
      <c r="STD45" s="178"/>
      <c r="STE45" s="178"/>
      <c r="STF45" s="178"/>
      <c r="STG45" s="178"/>
      <c r="STH45" s="178"/>
      <c r="STI45" s="178"/>
      <c r="STJ45" s="178"/>
      <c r="STK45" s="178"/>
      <c r="STL45" s="178"/>
      <c r="STM45" s="178"/>
      <c r="STN45" s="178"/>
      <c r="STO45" s="178"/>
      <c r="STP45" s="178"/>
      <c r="STQ45" s="178"/>
      <c r="STR45" s="178"/>
      <c r="STS45" s="178"/>
      <c r="STT45" s="178"/>
      <c r="STU45" s="178"/>
      <c r="STV45" s="178"/>
      <c r="STW45" s="178"/>
      <c r="STX45" s="178"/>
      <c r="STY45" s="178"/>
      <c r="STZ45" s="178"/>
      <c r="SUA45" s="178"/>
      <c r="SUB45" s="178"/>
      <c r="SUC45" s="178"/>
      <c r="SUD45" s="178"/>
      <c r="SUE45" s="178"/>
      <c r="SUF45" s="178"/>
      <c r="SUG45" s="178"/>
      <c r="SUH45" s="178"/>
      <c r="SUI45" s="178"/>
      <c r="SUJ45" s="178"/>
      <c r="SUK45" s="178"/>
      <c r="SUL45" s="178"/>
      <c r="SUM45" s="178"/>
      <c r="SUN45" s="178"/>
      <c r="SUO45" s="178"/>
      <c r="SUP45" s="178"/>
      <c r="SUQ45" s="178"/>
      <c r="SUR45" s="178"/>
      <c r="SUS45" s="178"/>
      <c r="SUT45" s="178"/>
      <c r="SUU45" s="178"/>
      <c r="SUV45" s="178"/>
      <c r="SUW45" s="178"/>
      <c r="SUX45" s="178"/>
      <c r="SUY45" s="178"/>
      <c r="SUZ45" s="178"/>
      <c r="SVA45" s="178"/>
      <c r="SVB45" s="178"/>
      <c r="SVC45" s="178"/>
      <c r="SVD45" s="178"/>
      <c r="SVE45" s="178"/>
      <c r="SVF45" s="178"/>
      <c r="SVG45" s="178"/>
      <c r="SVH45" s="178"/>
      <c r="SVI45" s="178"/>
      <c r="SVJ45" s="178"/>
      <c r="SVK45" s="178"/>
      <c r="SVL45" s="178"/>
      <c r="SVM45" s="178"/>
      <c r="SVN45" s="178"/>
      <c r="SVO45" s="178"/>
      <c r="SVP45" s="178"/>
      <c r="SVQ45" s="178"/>
      <c r="SVR45" s="178"/>
      <c r="SVS45" s="178"/>
      <c r="SVT45" s="178"/>
      <c r="SVU45" s="178"/>
      <c r="SVV45" s="178"/>
      <c r="SVW45" s="178"/>
      <c r="SVX45" s="178"/>
      <c r="SVY45" s="178"/>
      <c r="SVZ45" s="178"/>
      <c r="SWA45" s="178"/>
      <c r="SWB45" s="178"/>
      <c r="SWC45" s="178"/>
      <c r="SWD45" s="178"/>
      <c r="SWE45" s="178"/>
      <c r="SWF45" s="178"/>
      <c r="SWG45" s="178"/>
      <c r="SWH45" s="178"/>
      <c r="SWI45" s="178"/>
      <c r="SWJ45" s="178"/>
      <c r="SWK45" s="178"/>
      <c r="SWL45" s="178"/>
      <c r="SWM45" s="178"/>
      <c r="SWN45" s="178"/>
      <c r="SWO45" s="178"/>
      <c r="SWP45" s="178"/>
      <c r="SWQ45" s="178"/>
      <c r="SWR45" s="178"/>
      <c r="SWS45" s="178"/>
      <c r="SWT45" s="178"/>
      <c r="SWU45" s="178"/>
      <c r="SWV45" s="178"/>
      <c r="SWW45" s="178"/>
      <c r="SWX45" s="178"/>
      <c r="SWY45" s="178"/>
      <c r="SWZ45" s="178"/>
      <c r="SXA45" s="178"/>
      <c r="SXB45" s="178"/>
      <c r="SXC45" s="178"/>
      <c r="SXD45" s="178"/>
      <c r="SXE45" s="178"/>
      <c r="SXF45" s="178"/>
      <c r="SXG45" s="178"/>
      <c r="SXH45" s="178"/>
      <c r="SXI45" s="178"/>
      <c r="SXJ45" s="178"/>
      <c r="SXK45" s="178"/>
      <c r="SXL45" s="178"/>
      <c r="SXM45" s="178"/>
      <c r="SXN45" s="178"/>
      <c r="SXO45" s="178"/>
      <c r="SXP45" s="178"/>
      <c r="SXQ45" s="178"/>
      <c r="SXR45" s="178"/>
      <c r="SXS45" s="178"/>
      <c r="SXT45" s="178"/>
      <c r="SXU45" s="178"/>
      <c r="SXV45" s="178"/>
      <c r="SXW45" s="178"/>
      <c r="SXX45" s="178"/>
      <c r="SXY45" s="178"/>
      <c r="SXZ45" s="178"/>
      <c r="SYA45" s="178"/>
      <c r="SYB45" s="178"/>
      <c r="SYC45" s="178"/>
      <c r="SYD45" s="178"/>
      <c r="SYE45" s="178"/>
      <c r="SYF45" s="178"/>
      <c r="SYG45" s="178"/>
      <c r="SYH45" s="178"/>
      <c r="SYI45" s="178"/>
      <c r="SYJ45" s="178"/>
      <c r="SYK45" s="178"/>
      <c r="SYL45" s="178"/>
      <c r="SYM45" s="178"/>
      <c r="SYN45" s="178"/>
      <c r="SYO45" s="178"/>
      <c r="SYP45" s="178"/>
      <c r="SYQ45" s="178"/>
      <c r="SYR45" s="178"/>
      <c r="SYS45" s="178"/>
      <c r="SYT45" s="178"/>
      <c r="SYU45" s="178"/>
      <c r="SYV45" s="178"/>
      <c r="SYW45" s="178"/>
      <c r="SYX45" s="178"/>
      <c r="SYY45" s="178"/>
      <c r="SYZ45" s="178"/>
      <c r="SZA45" s="178"/>
      <c r="SZB45" s="178"/>
      <c r="SZC45" s="178"/>
      <c r="SZD45" s="178"/>
      <c r="SZE45" s="178"/>
      <c r="SZF45" s="178"/>
      <c r="SZG45" s="178"/>
      <c r="SZH45" s="178"/>
      <c r="SZI45" s="178"/>
      <c r="SZJ45" s="178"/>
      <c r="SZK45" s="178"/>
      <c r="SZL45" s="178"/>
      <c r="SZM45" s="178"/>
      <c r="SZN45" s="178"/>
      <c r="SZO45" s="178"/>
      <c r="SZP45" s="178"/>
      <c r="SZQ45" s="178"/>
      <c r="SZR45" s="178"/>
      <c r="SZS45" s="178"/>
      <c r="SZT45" s="178"/>
      <c r="SZU45" s="178"/>
      <c r="SZV45" s="178"/>
      <c r="SZW45" s="178"/>
      <c r="SZX45" s="178"/>
      <c r="SZY45" s="178"/>
      <c r="SZZ45" s="178"/>
      <c r="TAA45" s="178"/>
      <c r="TAB45" s="178"/>
      <c r="TAC45" s="178"/>
      <c r="TAD45" s="178"/>
      <c r="TAE45" s="178"/>
      <c r="TAF45" s="178"/>
      <c r="TAG45" s="178"/>
      <c r="TAH45" s="178"/>
      <c r="TAI45" s="178"/>
      <c r="TAJ45" s="178"/>
      <c r="TAK45" s="178"/>
      <c r="TAL45" s="178"/>
      <c r="TAM45" s="178"/>
      <c r="TAN45" s="178"/>
      <c r="TAO45" s="178"/>
      <c r="TAP45" s="178"/>
      <c r="TAQ45" s="178"/>
      <c r="TAR45" s="178"/>
      <c r="TAS45" s="178"/>
      <c r="TAT45" s="178"/>
      <c r="TAU45" s="178"/>
      <c r="TAV45" s="178"/>
      <c r="TAW45" s="178"/>
      <c r="TAX45" s="178"/>
      <c r="TAY45" s="178"/>
      <c r="TAZ45" s="178"/>
      <c r="TBA45" s="178"/>
      <c r="TBB45" s="178"/>
      <c r="TBC45" s="178"/>
      <c r="TBD45" s="178"/>
      <c r="TBE45" s="178"/>
      <c r="TBF45" s="178"/>
      <c r="TBG45" s="178"/>
      <c r="TBH45" s="178"/>
      <c r="TBI45" s="178"/>
      <c r="TBJ45" s="178"/>
      <c r="TBK45" s="178"/>
      <c r="TBL45" s="178"/>
      <c r="TBM45" s="178"/>
      <c r="TBN45" s="178"/>
      <c r="TBO45" s="178"/>
      <c r="TBP45" s="178"/>
      <c r="TBQ45" s="178"/>
      <c r="TBR45" s="178"/>
      <c r="TBS45" s="178"/>
      <c r="TBT45" s="178"/>
      <c r="TBU45" s="178"/>
      <c r="TBV45" s="178"/>
      <c r="TBW45" s="178"/>
      <c r="TBX45" s="178"/>
      <c r="TBY45" s="178"/>
      <c r="TBZ45" s="178"/>
      <c r="TCA45" s="178"/>
      <c r="TCB45" s="178"/>
      <c r="TCC45" s="178"/>
      <c r="TCD45" s="178"/>
      <c r="TCE45" s="178"/>
      <c r="TCF45" s="178"/>
      <c r="TCG45" s="178"/>
      <c r="TCH45" s="178"/>
      <c r="TCI45" s="178"/>
      <c r="TCJ45" s="178"/>
      <c r="TCK45" s="178"/>
      <c r="TCL45" s="178"/>
      <c r="TCM45" s="178"/>
      <c r="TCN45" s="178"/>
      <c r="TCO45" s="178"/>
      <c r="TCP45" s="178"/>
      <c r="TCQ45" s="178"/>
      <c r="TCR45" s="178"/>
      <c r="TCS45" s="178"/>
      <c r="TCT45" s="178"/>
      <c r="TCU45" s="178"/>
      <c r="TCV45" s="178"/>
      <c r="TCW45" s="178"/>
      <c r="TCX45" s="178"/>
      <c r="TCY45" s="178"/>
      <c r="TCZ45" s="178"/>
      <c r="TDA45" s="178"/>
      <c r="TDB45" s="178"/>
      <c r="TDC45" s="178"/>
      <c r="TDD45" s="178"/>
      <c r="TDE45" s="178"/>
      <c r="TDF45" s="178"/>
      <c r="TDG45" s="178"/>
      <c r="TDH45" s="178"/>
      <c r="TDI45" s="178"/>
      <c r="TDJ45" s="178"/>
      <c r="TDK45" s="178"/>
      <c r="TDL45" s="178"/>
      <c r="TDM45" s="178"/>
      <c r="TDN45" s="178"/>
      <c r="TDO45" s="178"/>
      <c r="TDP45" s="178"/>
      <c r="TDQ45" s="178"/>
      <c r="TDR45" s="178"/>
      <c r="TDS45" s="178"/>
      <c r="TDT45" s="178"/>
      <c r="TDU45" s="178"/>
      <c r="TDV45" s="178"/>
      <c r="TDW45" s="178"/>
      <c r="TDX45" s="178"/>
      <c r="TDY45" s="178"/>
      <c r="TDZ45" s="178"/>
      <c r="TEA45" s="178"/>
      <c r="TEB45" s="178"/>
      <c r="TEC45" s="178"/>
      <c r="TED45" s="178"/>
      <c r="TEE45" s="178"/>
      <c r="TEF45" s="178"/>
      <c r="TEG45" s="178"/>
      <c r="TEH45" s="178"/>
      <c r="TEI45" s="178"/>
      <c r="TEJ45" s="178"/>
      <c r="TEK45" s="178"/>
      <c r="TEL45" s="178"/>
      <c r="TEM45" s="178"/>
      <c r="TEN45" s="178"/>
      <c r="TEO45" s="178"/>
      <c r="TEP45" s="178"/>
      <c r="TEQ45" s="178"/>
      <c r="TER45" s="178"/>
      <c r="TES45" s="178"/>
      <c r="TET45" s="178"/>
      <c r="TEU45" s="178"/>
      <c r="TEV45" s="178"/>
      <c r="TEW45" s="178"/>
      <c r="TEX45" s="178"/>
      <c r="TEY45" s="178"/>
      <c r="TEZ45" s="178"/>
      <c r="TFA45" s="178"/>
      <c r="TFB45" s="178"/>
      <c r="TFC45" s="178"/>
      <c r="TFD45" s="178"/>
      <c r="TFE45" s="178"/>
      <c r="TFF45" s="178"/>
      <c r="TFG45" s="178"/>
      <c r="TFH45" s="178"/>
      <c r="TFI45" s="178"/>
      <c r="TFJ45" s="178"/>
      <c r="TFK45" s="178"/>
      <c r="TFL45" s="178"/>
      <c r="TFM45" s="178"/>
      <c r="TFN45" s="178"/>
      <c r="TFO45" s="178"/>
      <c r="TFP45" s="178"/>
      <c r="TFQ45" s="178"/>
      <c r="TFR45" s="178"/>
      <c r="TFS45" s="178"/>
      <c r="TFT45" s="178"/>
      <c r="TFU45" s="178"/>
      <c r="TFV45" s="178"/>
      <c r="TFW45" s="178"/>
      <c r="TFX45" s="178"/>
      <c r="TFY45" s="178"/>
      <c r="TFZ45" s="178"/>
      <c r="TGA45" s="178"/>
      <c r="TGB45" s="178"/>
      <c r="TGC45" s="178"/>
      <c r="TGD45" s="178"/>
      <c r="TGE45" s="178"/>
      <c r="TGF45" s="178"/>
      <c r="TGG45" s="178"/>
      <c r="TGH45" s="178"/>
      <c r="TGI45" s="178"/>
      <c r="TGJ45" s="178"/>
      <c r="TGK45" s="178"/>
      <c r="TGL45" s="178"/>
      <c r="TGM45" s="178"/>
      <c r="TGN45" s="178"/>
      <c r="TGO45" s="178"/>
      <c r="TGP45" s="178"/>
      <c r="TGQ45" s="178"/>
      <c r="TGR45" s="178"/>
      <c r="TGS45" s="178"/>
      <c r="TGT45" s="178"/>
      <c r="TGU45" s="178"/>
      <c r="TGV45" s="178"/>
      <c r="TGW45" s="178"/>
      <c r="TGX45" s="178"/>
      <c r="TGY45" s="178"/>
      <c r="TGZ45" s="178"/>
      <c r="THA45" s="178"/>
      <c r="THB45" s="178"/>
      <c r="THC45" s="178"/>
      <c r="THD45" s="178"/>
      <c r="THE45" s="178"/>
      <c r="THF45" s="178"/>
      <c r="THG45" s="178"/>
      <c r="THH45" s="178"/>
      <c r="THI45" s="178"/>
      <c r="THJ45" s="178"/>
      <c r="THK45" s="178"/>
      <c r="THL45" s="178"/>
      <c r="THM45" s="178"/>
      <c r="THN45" s="178"/>
      <c r="THO45" s="178"/>
      <c r="THP45" s="178"/>
      <c r="THQ45" s="178"/>
      <c r="THR45" s="178"/>
      <c r="THS45" s="178"/>
      <c r="THT45" s="178"/>
      <c r="THU45" s="178"/>
      <c r="THV45" s="178"/>
      <c r="THW45" s="178"/>
      <c r="THX45" s="178"/>
      <c r="THY45" s="178"/>
      <c r="THZ45" s="178"/>
      <c r="TIA45" s="178"/>
      <c r="TIB45" s="178"/>
      <c r="TIC45" s="178"/>
      <c r="TID45" s="178"/>
      <c r="TIE45" s="178"/>
      <c r="TIF45" s="178"/>
      <c r="TIG45" s="178"/>
      <c r="TIH45" s="178"/>
      <c r="TII45" s="178"/>
      <c r="TIJ45" s="178"/>
      <c r="TIK45" s="178"/>
      <c r="TIL45" s="178"/>
      <c r="TIM45" s="178"/>
      <c r="TIN45" s="178"/>
      <c r="TIO45" s="178"/>
      <c r="TIP45" s="178"/>
      <c r="TIQ45" s="178"/>
      <c r="TIR45" s="178"/>
      <c r="TIS45" s="178"/>
      <c r="TIT45" s="178"/>
      <c r="TIU45" s="178"/>
      <c r="TIV45" s="178"/>
      <c r="TIW45" s="178"/>
      <c r="TIX45" s="178"/>
      <c r="TIY45" s="178"/>
      <c r="TIZ45" s="178"/>
      <c r="TJA45" s="178"/>
      <c r="TJB45" s="178"/>
      <c r="TJC45" s="178"/>
      <c r="TJD45" s="178"/>
      <c r="TJE45" s="178"/>
      <c r="TJF45" s="178"/>
      <c r="TJG45" s="178"/>
      <c r="TJH45" s="178"/>
      <c r="TJI45" s="178"/>
      <c r="TJJ45" s="178"/>
      <c r="TJK45" s="178"/>
      <c r="TJL45" s="178"/>
      <c r="TJM45" s="178"/>
      <c r="TJN45" s="178"/>
      <c r="TJO45" s="178"/>
      <c r="TJP45" s="178"/>
      <c r="TJQ45" s="178"/>
      <c r="TJR45" s="178"/>
      <c r="TJS45" s="178"/>
      <c r="TJT45" s="178"/>
      <c r="TJU45" s="178"/>
      <c r="TJV45" s="178"/>
      <c r="TJW45" s="178"/>
      <c r="TJX45" s="178"/>
      <c r="TJY45" s="178"/>
      <c r="TJZ45" s="178"/>
      <c r="TKA45" s="178"/>
      <c r="TKB45" s="178"/>
      <c r="TKC45" s="178"/>
      <c r="TKD45" s="178"/>
      <c r="TKE45" s="178"/>
      <c r="TKF45" s="178"/>
      <c r="TKG45" s="178"/>
      <c r="TKH45" s="178"/>
      <c r="TKI45" s="178"/>
      <c r="TKJ45" s="178"/>
      <c r="TKK45" s="178"/>
      <c r="TKL45" s="178"/>
      <c r="TKM45" s="178"/>
      <c r="TKN45" s="178"/>
      <c r="TKO45" s="178"/>
      <c r="TKP45" s="178"/>
      <c r="TKQ45" s="178"/>
      <c r="TKR45" s="178"/>
      <c r="TKS45" s="178"/>
      <c r="TKT45" s="178"/>
      <c r="TKU45" s="178"/>
      <c r="TKV45" s="178"/>
      <c r="TKW45" s="178"/>
      <c r="TKX45" s="178"/>
      <c r="TKY45" s="178"/>
      <c r="TKZ45" s="178"/>
      <c r="TLA45" s="178"/>
      <c r="TLB45" s="178"/>
      <c r="TLC45" s="178"/>
      <c r="TLD45" s="178"/>
      <c r="TLE45" s="178"/>
      <c r="TLF45" s="178"/>
      <c r="TLG45" s="178"/>
      <c r="TLH45" s="178"/>
      <c r="TLI45" s="178"/>
      <c r="TLJ45" s="178"/>
      <c r="TLK45" s="178"/>
      <c r="TLL45" s="178"/>
      <c r="TLM45" s="178"/>
      <c r="TLN45" s="178"/>
      <c r="TLO45" s="178"/>
      <c r="TLP45" s="178"/>
      <c r="TLQ45" s="178"/>
      <c r="TLR45" s="178"/>
      <c r="TLS45" s="178"/>
      <c r="TLT45" s="178"/>
      <c r="TLU45" s="178"/>
      <c r="TLV45" s="178"/>
      <c r="TLW45" s="178"/>
      <c r="TLX45" s="178"/>
      <c r="TLY45" s="178"/>
      <c r="TLZ45" s="178"/>
      <c r="TMA45" s="178"/>
      <c r="TMB45" s="178"/>
      <c r="TMC45" s="178"/>
      <c r="TMD45" s="178"/>
      <c r="TME45" s="178"/>
      <c r="TMF45" s="178"/>
      <c r="TMG45" s="178"/>
      <c r="TMH45" s="178"/>
      <c r="TMI45" s="178"/>
      <c r="TMJ45" s="178"/>
      <c r="TMK45" s="178"/>
      <c r="TML45" s="178"/>
      <c r="TMM45" s="178"/>
      <c r="TMN45" s="178"/>
      <c r="TMO45" s="178"/>
      <c r="TMP45" s="178"/>
      <c r="TMQ45" s="178"/>
      <c r="TMR45" s="178"/>
      <c r="TMS45" s="178"/>
      <c r="TMT45" s="178"/>
      <c r="TMU45" s="178"/>
      <c r="TMV45" s="178"/>
      <c r="TMW45" s="178"/>
      <c r="TMX45" s="178"/>
      <c r="TMY45" s="178"/>
      <c r="TMZ45" s="178"/>
      <c r="TNA45" s="178"/>
      <c r="TNB45" s="178"/>
      <c r="TNC45" s="178"/>
      <c r="TND45" s="178"/>
      <c r="TNE45" s="178"/>
      <c r="TNF45" s="178"/>
      <c r="TNG45" s="178"/>
      <c r="TNH45" s="178"/>
      <c r="TNI45" s="178"/>
      <c r="TNJ45" s="178"/>
      <c r="TNK45" s="178"/>
      <c r="TNL45" s="178"/>
      <c r="TNM45" s="178"/>
      <c r="TNN45" s="178"/>
      <c r="TNO45" s="178"/>
      <c r="TNP45" s="178"/>
      <c r="TNQ45" s="178"/>
      <c r="TNR45" s="178"/>
      <c r="TNS45" s="178"/>
      <c r="TNT45" s="178"/>
      <c r="TNU45" s="178"/>
      <c r="TNV45" s="178"/>
      <c r="TNW45" s="178"/>
      <c r="TNX45" s="178"/>
      <c r="TNY45" s="178"/>
      <c r="TNZ45" s="178"/>
      <c r="TOA45" s="178"/>
      <c r="TOB45" s="178"/>
      <c r="TOC45" s="178"/>
      <c r="TOD45" s="178"/>
      <c r="TOE45" s="178"/>
      <c r="TOF45" s="178"/>
      <c r="TOG45" s="178"/>
      <c r="TOH45" s="178"/>
      <c r="TOI45" s="178"/>
      <c r="TOJ45" s="178"/>
      <c r="TOK45" s="178"/>
      <c r="TOL45" s="178"/>
      <c r="TOM45" s="178"/>
      <c r="TON45" s="178"/>
      <c r="TOO45" s="178"/>
      <c r="TOP45" s="178"/>
      <c r="TOQ45" s="178"/>
      <c r="TOR45" s="178"/>
      <c r="TOS45" s="178"/>
      <c r="TOT45" s="178"/>
      <c r="TOU45" s="178"/>
      <c r="TOV45" s="178"/>
      <c r="TOW45" s="178"/>
      <c r="TOX45" s="178"/>
      <c r="TOY45" s="178"/>
      <c r="TOZ45" s="178"/>
      <c r="TPA45" s="178"/>
      <c r="TPB45" s="178"/>
      <c r="TPC45" s="178"/>
      <c r="TPD45" s="178"/>
      <c r="TPE45" s="178"/>
      <c r="TPF45" s="178"/>
      <c r="TPG45" s="178"/>
      <c r="TPH45" s="178"/>
      <c r="TPI45" s="178"/>
      <c r="TPJ45" s="178"/>
      <c r="TPK45" s="178"/>
      <c r="TPL45" s="178"/>
      <c r="TPM45" s="178"/>
      <c r="TPN45" s="178"/>
      <c r="TPO45" s="178"/>
      <c r="TPP45" s="178"/>
      <c r="TPQ45" s="178"/>
      <c r="TPR45" s="178"/>
      <c r="TPS45" s="178"/>
      <c r="TPT45" s="178"/>
      <c r="TPU45" s="178"/>
      <c r="TPV45" s="178"/>
      <c r="TPW45" s="178"/>
      <c r="TPX45" s="178"/>
      <c r="TPY45" s="178"/>
      <c r="TPZ45" s="178"/>
      <c r="TQA45" s="178"/>
      <c r="TQB45" s="178"/>
      <c r="TQC45" s="178"/>
      <c r="TQD45" s="178"/>
      <c r="TQE45" s="178"/>
      <c r="TQF45" s="178"/>
      <c r="TQG45" s="178"/>
      <c r="TQH45" s="178"/>
      <c r="TQI45" s="178"/>
      <c r="TQJ45" s="178"/>
      <c r="TQK45" s="178"/>
      <c r="TQL45" s="178"/>
      <c r="TQM45" s="178"/>
      <c r="TQN45" s="178"/>
      <c r="TQO45" s="178"/>
      <c r="TQP45" s="178"/>
      <c r="TQQ45" s="178"/>
      <c r="TQR45" s="178"/>
      <c r="TQS45" s="178"/>
      <c r="TQT45" s="178"/>
      <c r="TQU45" s="178"/>
      <c r="TQV45" s="178"/>
      <c r="TQW45" s="178"/>
      <c r="TQX45" s="178"/>
      <c r="TQY45" s="178"/>
      <c r="TQZ45" s="178"/>
      <c r="TRA45" s="178"/>
      <c r="TRB45" s="178"/>
      <c r="TRC45" s="178"/>
      <c r="TRD45" s="178"/>
      <c r="TRE45" s="178"/>
      <c r="TRF45" s="178"/>
      <c r="TRG45" s="178"/>
      <c r="TRH45" s="178"/>
      <c r="TRI45" s="178"/>
      <c r="TRJ45" s="178"/>
      <c r="TRK45" s="178"/>
      <c r="TRL45" s="178"/>
      <c r="TRM45" s="178"/>
      <c r="TRN45" s="178"/>
      <c r="TRO45" s="178"/>
      <c r="TRP45" s="178"/>
      <c r="TRQ45" s="178"/>
      <c r="TRR45" s="178"/>
      <c r="TRS45" s="178"/>
      <c r="TRT45" s="178"/>
      <c r="TRU45" s="178"/>
      <c r="TRV45" s="178"/>
      <c r="TRW45" s="178"/>
      <c r="TRX45" s="178"/>
      <c r="TRY45" s="178"/>
      <c r="TRZ45" s="178"/>
      <c r="TSA45" s="178"/>
      <c r="TSB45" s="178"/>
      <c r="TSC45" s="178"/>
      <c r="TSD45" s="178"/>
      <c r="TSE45" s="178"/>
      <c r="TSF45" s="178"/>
      <c r="TSG45" s="178"/>
      <c r="TSH45" s="178"/>
      <c r="TSI45" s="178"/>
      <c r="TSJ45" s="178"/>
      <c r="TSK45" s="178"/>
      <c r="TSL45" s="178"/>
      <c r="TSM45" s="178"/>
      <c r="TSN45" s="178"/>
      <c r="TSO45" s="178"/>
      <c r="TSP45" s="178"/>
      <c r="TSQ45" s="178"/>
      <c r="TSR45" s="178"/>
      <c r="TSS45" s="178"/>
      <c r="TST45" s="178"/>
      <c r="TSU45" s="178"/>
      <c r="TSV45" s="178"/>
      <c r="TSW45" s="178"/>
      <c r="TSX45" s="178"/>
      <c r="TSY45" s="178"/>
      <c r="TSZ45" s="178"/>
      <c r="TTA45" s="178"/>
      <c r="TTB45" s="178"/>
      <c r="TTC45" s="178"/>
      <c r="TTD45" s="178"/>
      <c r="TTE45" s="178"/>
      <c r="TTF45" s="178"/>
      <c r="TTG45" s="178"/>
      <c r="TTH45" s="178"/>
      <c r="TTI45" s="178"/>
      <c r="TTJ45" s="178"/>
      <c r="TTK45" s="178"/>
      <c r="TTL45" s="178"/>
      <c r="TTM45" s="178"/>
      <c r="TTN45" s="178"/>
      <c r="TTO45" s="178"/>
      <c r="TTP45" s="178"/>
      <c r="TTQ45" s="178"/>
      <c r="TTR45" s="178"/>
      <c r="TTS45" s="178"/>
      <c r="TTT45" s="178"/>
      <c r="TTU45" s="178"/>
      <c r="TTV45" s="178"/>
      <c r="TTW45" s="178"/>
      <c r="TTX45" s="178"/>
      <c r="TTY45" s="178"/>
      <c r="TTZ45" s="178"/>
      <c r="TUA45" s="178"/>
      <c r="TUB45" s="178"/>
      <c r="TUC45" s="178"/>
      <c r="TUD45" s="178"/>
      <c r="TUE45" s="178"/>
      <c r="TUF45" s="178"/>
      <c r="TUG45" s="178"/>
      <c r="TUH45" s="178"/>
      <c r="TUI45" s="178"/>
      <c r="TUJ45" s="178"/>
      <c r="TUK45" s="178"/>
      <c r="TUL45" s="178"/>
      <c r="TUM45" s="178"/>
      <c r="TUN45" s="178"/>
      <c r="TUO45" s="178"/>
      <c r="TUP45" s="178"/>
      <c r="TUQ45" s="178"/>
      <c r="TUR45" s="178"/>
      <c r="TUS45" s="178"/>
      <c r="TUT45" s="178"/>
      <c r="TUU45" s="178"/>
      <c r="TUV45" s="178"/>
      <c r="TUW45" s="178"/>
      <c r="TUX45" s="178"/>
      <c r="TUY45" s="178"/>
      <c r="TUZ45" s="178"/>
      <c r="TVA45" s="178"/>
      <c r="TVB45" s="178"/>
      <c r="TVC45" s="178"/>
      <c r="TVD45" s="178"/>
      <c r="TVE45" s="178"/>
      <c r="TVF45" s="178"/>
      <c r="TVG45" s="178"/>
      <c r="TVH45" s="178"/>
      <c r="TVI45" s="178"/>
      <c r="TVJ45" s="178"/>
      <c r="TVK45" s="178"/>
      <c r="TVL45" s="178"/>
      <c r="TVM45" s="178"/>
      <c r="TVN45" s="178"/>
      <c r="TVO45" s="178"/>
      <c r="TVP45" s="178"/>
      <c r="TVQ45" s="178"/>
      <c r="TVR45" s="178"/>
      <c r="TVS45" s="178"/>
      <c r="TVT45" s="178"/>
      <c r="TVU45" s="178"/>
      <c r="TVV45" s="178"/>
      <c r="TVW45" s="178"/>
      <c r="TVX45" s="178"/>
      <c r="TVY45" s="178"/>
      <c r="TVZ45" s="178"/>
      <c r="TWA45" s="178"/>
      <c r="TWB45" s="178"/>
      <c r="TWC45" s="178"/>
      <c r="TWD45" s="178"/>
      <c r="TWE45" s="178"/>
      <c r="TWF45" s="178"/>
      <c r="TWG45" s="178"/>
      <c r="TWH45" s="178"/>
      <c r="TWI45" s="178"/>
      <c r="TWJ45" s="178"/>
      <c r="TWK45" s="178"/>
      <c r="TWL45" s="178"/>
      <c r="TWM45" s="178"/>
      <c r="TWN45" s="178"/>
      <c r="TWO45" s="178"/>
      <c r="TWP45" s="178"/>
      <c r="TWQ45" s="178"/>
      <c r="TWR45" s="178"/>
      <c r="TWS45" s="178"/>
      <c r="TWT45" s="178"/>
      <c r="TWU45" s="178"/>
      <c r="TWV45" s="178"/>
      <c r="TWW45" s="178"/>
      <c r="TWX45" s="178"/>
      <c r="TWY45" s="178"/>
      <c r="TWZ45" s="178"/>
      <c r="TXA45" s="178"/>
      <c r="TXB45" s="178"/>
      <c r="TXC45" s="178"/>
      <c r="TXD45" s="178"/>
      <c r="TXE45" s="178"/>
      <c r="TXF45" s="178"/>
      <c r="TXG45" s="178"/>
      <c r="TXH45" s="178"/>
      <c r="TXI45" s="178"/>
      <c r="TXJ45" s="178"/>
      <c r="TXK45" s="178"/>
      <c r="TXL45" s="178"/>
      <c r="TXM45" s="178"/>
      <c r="TXN45" s="178"/>
      <c r="TXO45" s="178"/>
      <c r="TXP45" s="178"/>
      <c r="TXQ45" s="178"/>
      <c r="TXR45" s="178"/>
      <c r="TXS45" s="178"/>
      <c r="TXT45" s="178"/>
      <c r="TXU45" s="178"/>
      <c r="TXV45" s="178"/>
      <c r="TXW45" s="178"/>
      <c r="TXX45" s="178"/>
      <c r="TXY45" s="178"/>
      <c r="TXZ45" s="178"/>
      <c r="TYA45" s="178"/>
      <c r="TYB45" s="178"/>
      <c r="TYC45" s="178"/>
      <c r="TYD45" s="178"/>
      <c r="TYE45" s="178"/>
      <c r="TYF45" s="178"/>
      <c r="TYG45" s="178"/>
      <c r="TYH45" s="178"/>
      <c r="TYI45" s="178"/>
      <c r="TYJ45" s="178"/>
      <c r="TYK45" s="178"/>
      <c r="TYL45" s="178"/>
      <c r="TYM45" s="178"/>
      <c r="TYN45" s="178"/>
      <c r="TYO45" s="178"/>
      <c r="TYP45" s="178"/>
      <c r="TYQ45" s="178"/>
      <c r="TYR45" s="178"/>
      <c r="TYS45" s="178"/>
      <c r="TYT45" s="178"/>
      <c r="TYU45" s="178"/>
      <c r="TYV45" s="178"/>
      <c r="TYW45" s="178"/>
      <c r="TYX45" s="178"/>
      <c r="TYY45" s="178"/>
      <c r="TYZ45" s="178"/>
      <c r="TZA45" s="178"/>
      <c r="TZB45" s="178"/>
      <c r="TZC45" s="178"/>
      <c r="TZD45" s="178"/>
      <c r="TZE45" s="178"/>
      <c r="TZF45" s="178"/>
      <c r="TZG45" s="178"/>
      <c r="TZH45" s="178"/>
      <c r="TZI45" s="178"/>
      <c r="TZJ45" s="178"/>
      <c r="TZK45" s="178"/>
      <c r="TZL45" s="178"/>
      <c r="TZM45" s="178"/>
      <c r="TZN45" s="178"/>
      <c r="TZO45" s="178"/>
      <c r="TZP45" s="178"/>
      <c r="TZQ45" s="178"/>
      <c r="TZR45" s="178"/>
      <c r="TZS45" s="178"/>
      <c r="TZT45" s="178"/>
      <c r="TZU45" s="178"/>
      <c r="TZV45" s="178"/>
      <c r="TZW45" s="178"/>
      <c r="TZX45" s="178"/>
      <c r="TZY45" s="178"/>
      <c r="TZZ45" s="178"/>
      <c r="UAA45" s="178"/>
      <c r="UAB45" s="178"/>
      <c r="UAC45" s="178"/>
      <c r="UAD45" s="178"/>
      <c r="UAE45" s="178"/>
      <c r="UAF45" s="178"/>
      <c r="UAG45" s="178"/>
      <c r="UAH45" s="178"/>
      <c r="UAI45" s="178"/>
      <c r="UAJ45" s="178"/>
      <c r="UAK45" s="178"/>
      <c r="UAL45" s="178"/>
      <c r="UAM45" s="178"/>
      <c r="UAN45" s="178"/>
      <c r="UAO45" s="178"/>
      <c r="UAP45" s="178"/>
      <c r="UAQ45" s="178"/>
      <c r="UAR45" s="178"/>
      <c r="UAS45" s="178"/>
      <c r="UAT45" s="178"/>
      <c r="UAU45" s="178"/>
      <c r="UAV45" s="178"/>
      <c r="UAW45" s="178"/>
      <c r="UAX45" s="178"/>
      <c r="UAY45" s="178"/>
      <c r="UAZ45" s="178"/>
      <c r="UBA45" s="178"/>
      <c r="UBB45" s="178"/>
      <c r="UBC45" s="178"/>
      <c r="UBD45" s="178"/>
      <c r="UBE45" s="178"/>
      <c r="UBF45" s="178"/>
      <c r="UBG45" s="178"/>
      <c r="UBH45" s="178"/>
      <c r="UBI45" s="178"/>
      <c r="UBJ45" s="178"/>
      <c r="UBK45" s="178"/>
      <c r="UBL45" s="178"/>
      <c r="UBM45" s="178"/>
      <c r="UBN45" s="178"/>
      <c r="UBO45" s="178"/>
      <c r="UBP45" s="178"/>
      <c r="UBQ45" s="178"/>
      <c r="UBR45" s="178"/>
      <c r="UBS45" s="178"/>
      <c r="UBT45" s="178"/>
      <c r="UBU45" s="178"/>
      <c r="UBV45" s="178"/>
      <c r="UBW45" s="178"/>
      <c r="UBX45" s="178"/>
      <c r="UBY45" s="178"/>
      <c r="UBZ45" s="178"/>
      <c r="UCA45" s="178"/>
      <c r="UCB45" s="178"/>
      <c r="UCC45" s="178"/>
      <c r="UCD45" s="178"/>
      <c r="UCE45" s="178"/>
      <c r="UCF45" s="178"/>
      <c r="UCG45" s="178"/>
      <c r="UCH45" s="178"/>
      <c r="UCI45" s="178"/>
      <c r="UCJ45" s="178"/>
      <c r="UCK45" s="178"/>
      <c r="UCL45" s="178"/>
      <c r="UCM45" s="178"/>
      <c r="UCN45" s="178"/>
      <c r="UCO45" s="178"/>
      <c r="UCP45" s="178"/>
      <c r="UCQ45" s="178"/>
      <c r="UCR45" s="178"/>
      <c r="UCS45" s="178"/>
      <c r="UCT45" s="178"/>
      <c r="UCU45" s="178"/>
      <c r="UCV45" s="178"/>
      <c r="UCW45" s="178"/>
      <c r="UCX45" s="178"/>
      <c r="UCY45" s="178"/>
      <c r="UCZ45" s="178"/>
      <c r="UDA45" s="178"/>
      <c r="UDB45" s="178"/>
      <c r="UDC45" s="178"/>
      <c r="UDD45" s="178"/>
      <c r="UDE45" s="178"/>
      <c r="UDF45" s="178"/>
      <c r="UDG45" s="178"/>
      <c r="UDH45" s="178"/>
      <c r="UDI45" s="178"/>
      <c r="UDJ45" s="178"/>
      <c r="UDK45" s="178"/>
      <c r="UDL45" s="178"/>
      <c r="UDM45" s="178"/>
      <c r="UDN45" s="178"/>
      <c r="UDO45" s="178"/>
      <c r="UDP45" s="178"/>
      <c r="UDQ45" s="178"/>
      <c r="UDR45" s="178"/>
      <c r="UDS45" s="178"/>
      <c r="UDT45" s="178"/>
      <c r="UDU45" s="178"/>
      <c r="UDV45" s="178"/>
      <c r="UDW45" s="178"/>
      <c r="UDX45" s="178"/>
      <c r="UDY45" s="178"/>
      <c r="UDZ45" s="178"/>
      <c r="UEA45" s="178"/>
      <c r="UEB45" s="178"/>
      <c r="UEC45" s="178"/>
      <c r="UED45" s="178"/>
      <c r="UEE45" s="178"/>
      <c r="UEF45" s="178"/>
      <c r="UEG45" s="178"/>
      <c r="UEH45" s="178"/>
      <c r="UEI45" s="178"/>
      <c r="UEJ45" s="178"/>
      <c r="UEK45" s="178"/>
      <c r="UEL45" s="178"/>
      <c r="UEM45" s="178"/>
      <c r="UEN45" s="178"/>
      <c r="UEO45" s="178"/>
      <c r="UEP45" s="178"/>
      <c r="UEQ45" s="178"/>
      <c r="UER45" s="178"/>
      <c r="UES45" s="178"/>
      <c r="UET45" s="178"/>
      <c r="UEU45" s="178"/>
      <c r="UEV45" s="178"/>
      <c r="UEW45" s="178"/>
      <c r="UEX45" s="178"/>
      <c r="UEY45" s="178"/>
      <c r="UEZ45" s="178"/>
      <c r="UFA45" s="178"/>
      <c r="UFB45" s="178"/>
      <c r="UFC45" s="178"/>
      <c r="UFD45" s="178"/>
      <c r="UFE45" s="178"/>
      <c r="UFF45" s="178"/>
      <c r="UFG45" s="178"/>
      <c r="UFH45" s="178"/>
      <c r="UFI45" s="178"/>
      <c r="UFJ45" s="178"/>
      <c r="UFK45" s="178"/>
      <c r="UFL45" s="178"/>
      <c r="UFM45" s="178"/>
      <c r="UFN45" s="178"/>
      <c r="UFO45" s="178"/>
      <c r="UFP45" s="178"/>
      <c r="UFQ45" s="178"/>
      <c r="UFR45" s="178"/>
      <c r="UFS45" s="178"/>
      <c r="UFT45" s="178"/>
      <c r="UFU45" s="178"/>
      <c r="UFV45" s="178"/>
      <c r="UFW45" s="178"/>
      <c r="UFX45" s="178"/>
      <c r="UFY45" s="178"/>
      <c r="UFZ45" s="178"/>
      <c r="UGA45" s="178"/>
      <c r="UGB45" s="178"/>
      <c r="UGC45" s="178"/>
      <c r="UGD45" s="178"/>
      <c r="UGE45" s="178"/>
      <c r="UGF45" s="178"/>
      <c r="UGG45" s="178"/>
      <c r="UGH45" s="178"/>
      <c r="UGI45" s="178"/>
      <c r="UGJ45" s="178"/>
      <c r="UGK45" s="178"/>
      <c r="UGL45" s="178"/>
      <c r="UGM45" s="178"/>
      <c r="UGN45" s="178"/>
      <c r="UGO45" s="178"/>
      <c r="UGP45" s="178"/>
      <c r="UGQ45" s="178"/>
      <c r="UGR45" s="178"/>
      <c r="UGS45" s="178"/>
      <c r="UGT45" s="178"/>
      <c r="UGU45" s="178"/>
      <c r="UGV45" s="178"/>
      <c r="UGW45" s="178"/>
      <c r="UGX45" s="178"/>
      <c r="UGY45" s="178"/>
      <c r="UGZ45" s="178"/>
      <c r="UHA45" s="178"/>
      <c r="UHB45" s="178"/>
      <c r="UHC45" s="178"/>
      <c r="UHD45" s="178"/>
      <c r="UHE45" s="178"/>
      <c r="UHF45" s="178"/>
      <c r="UHG45" s="178"/>
      <c r="UHH45" s="178"/>
      <c r="UHI45" s="178"/>
      <c r="UHJ45" s="178"/>
      <c r="UHK45" s="178"/>
      <c r="UHL45" s="178"/>
      <c r="UHM45" s="178"/>
      <c r="UHN45" s="178"/>
      <c r="UHO45" s="178"/>
      <c r="UHP45" s="178"/>
      <c r="UHQ45" s="178"/>
      <c r="UHR45" s="178"/>
      <c r="UHS45" s="178"/>
      <c r="UHT45" s="178"/>
      <c r="UHU45" s="178"/>
      <c r="UHV45" s="178"/>
      <c r="UHW45" s="178"/>
      <c r="UHX45" s="178"/>
      <c r="UHY45" s="178"/>
      <c r="UHZ45" s="178"/>
      <c r="UIA45" s="178"/>
      <c r="UIB45" s="178"/>
      <c r="UIC45" s="178"/>
      <c r="UID45" s="178"/>
      <c r="UIE45" s="178"/>
      <c r="UIF45" s="178"/>
      <c r="UIG45" s="178"/>
      <c r="UIH45" s="178"/>
      <c r="UII45" s="178"/>
      <c r="UIJ45" s="178"/>
      <c r="UIK45" s="178"/>
      <c r="UIL45" s="178"/>
      <c r="UIM45" s="178"/>
      <c r="UIN45" s="178"/>
      <c r="UIO45" s="178"/>
      <c r="UIP45" s="178"/>
      <c r="UIQ45" s="178"/>
      <c r="UIR45" s="178"/>
      <c r="UIS45" s="178"/>
      <c r="UIT45" s="178"/>
      <c r="UIU45" s="178"/>
      <c r="UIV45" s="178"/>
      <c r="UIW45" s="178"/>
      <c r="UIX45" s="178"/>
      <c r="UIY45" s="178"/>
      <c r="UIZ45" s="178"/>
      <c r="UJA45" s="178"/>
      <c r="UJB45" s="178"/>
      <c r="UJC45" s="178"/>
      <c r="UJD45" s="178"/>
      <c r="UJE45" s="178"/>
      <c r="UJF45" s="178"/>
      <c r="UJG45" s="178"/>
      <c r="UJH45" s="178"/>
      <c r="UJI45" s="178"/>
      <c r="UJJ45" s="178"/>
      <c r="UJK45" s="178"/>
      <c r="UJL45" s="178"/>
      <c r="UJM45" s="178"/>
      <c r="UJN45" s="178"/>
      <c r="UJO45" s="178"/>
      <c r="UJP45" s="178"/>
      <c r="UJQ45" s="178"/>
      <c r="UJR45" s="178"/>
      <c r="UJS45" s="178"/>
      <c r="UJT45" s="178"/>
      <c r="UJU45" s="178"/>
      <c r="UJV45" s="178"/>
      <c r="UJW45" s="178"/>
      <c r="UJX45" s="178"/>
      <c r="UJY45" s="178"/>
      <c r="UJZ45" s="178"/>
      <c r="UKA45" s="178"/>
      <c r="UKB45" s="178"/>
      <c r="UKC45" s="178"/>
      <c r="UKD45" s="178"/>
      <c r="UKE45" s="178"/>
      <c r="UKF45" s="178"/>
      <c r="UKG45" s="178"/>
      <c r="UKH45" s="178"/>
      <c r="UKI45" s="178"/>
      <c r="UKJ45" s="178"/>
      <c r="UKK45" s="178"/>
      <c r="UKL45" s="178"/>
      <c r="UKM45" s="178"/>
      <c r="UKN45" s="178"/>
      <c r="UKO45" s="178"/>
      <c r="UKP45" s="178"/>
      <c r="UKQ45" s="178"/>
      <c r="UKR45" s="178"/>
      <c r="UKS45" s="178"/>
      <c r="UKT45" s="178"/>
      <c r="UKU45" s="178"/>
      <c r="UKV45" s="178"/>
      <c r="UKW45" s="178"/>
      <c r="UKX45" s="178"/>
      <c r="UKY45" s="178"/>
      <c r="UKZ45" s="178"/>
      <c r="ULA45" s="178"/>
      <c r="ULB45" s="178"/>
      <c r="ULC45" s="178"/>
      <c r="ULD45" s="178"/>
      <c r="ULE45" s="178"/>
      <c r="ULF45" s="178"/>
      <c r="ULG45" s="178"/>
      <c r="ULH45" s="178"/>
      <c r="ULI45" s="178"/>
      <c r="ULJ45" s="178"/>
      <c r="ULK45" s="178"/>
      <c r="ULL45" s="178"/>
      <c r="ULM45" s="178"/>
      <c r="ULN45" s="178"/>
      <c r="ULO45" s="178"/>
      <c r="ULP45" s="178"/>
      <c r="ULQ45" s="178"/>
      <c r="ULR45" s="178"/>
      <c r="ULS45" s="178"/>
      <c r="ULT45" s="178"/>
      <c r="ULU45" s="178"/>
      <c r="ULV45" s="178"/>
      <c r="ULW45" s="178"/>
      <c r="ULX45" s="178"/>
      <c r="ULY45" s="178"/>
      <c r="ULZ45" s="178"/>
      <c r="UMA45" s="178"/>
      <c r="UMB45" s="178"/>
      <c r="UMC45" s="178"/>
      <c r="UMD45" s="178"/>
      <c r="UME45" s="178"/>
      <c r="UMF45" s="178"/>
      <c r="UMG45" s="178"/>
      <c r="UMH45" s="178"/>
      <c r="UMI45" s="178"/>
      <c r="UMJ45" s="178"/>
      <c r="UMK45" s="178"/>
      <c r="UML45" s="178"/>
      <c r="UMM45" s="178"/>
      <c r="UMN45" s="178"/>
      <c r="UMO45" s="178"/>
      <c r="UMP45" s="178"/>
      <c r="UMQ45" s="178"/>
      <c r="UMR45" s="178"/>
      <c r="UMS45" s="178"/>
      <c r="UMT45" s="178"/>
      <c r="UMU45" s="178"/>
      <c r="UMV45" s="178"/>
      <c r="UMW45" s="178"/>
      <c r="UMX45" s="178"/>
      <c r="UMY45" s="178"/>
      <c r="UMZ45" s="178"/>
      <c r="UNA45" s="178"/>
      <c r="UNB45" s="178"/>
      <c r="UNC45" s="178"/>
      <c r="UND45" s="178"/>
      <c r="UNE45" s="178"/>
      <c r="UNF45" s="178"/>
      <c r="UNG45" s="178"/>
      <c r="UNH45" s="178"/>
      <c r="UNI45" s="178"/>
      <c r="UNJ45" s="178"/>
      <c r="UNK45" s="178"/>
      <c r="UNL45" s="178"/>
      <c r="UNM45" s="178"/>
      <c r="UNN45" s="178"/>
      <c r="UNO45" s="178"/>
      <c r="UNP45" s="178"/>
      <c r="UNQ45" s="178"/>
      <c r="UNR45" s="178"/>
      <c r="UNS45" s="178"/>
      <c r="UNT45" s="178"/>
      <c r="UNU45" s="178"/>
      <c r="UNV45" s="178"/>
      <c r="UNW45" s="178"/>
      <c r="UNX45" s="178"/>
      <c r="UNY45" s="178"/>
      <c r="UNZ45" s="178"/>
      <c r="UOA45" s="178"/>
      <c r="UOB45" s="178"/>
      <c r="UOC45" s="178"/>
      <c r="UOD45" s="178"/>
      <c r="UOE45" s="178"/>
      <c r="UOF45" s="178"/>
      <c r="UOG45" s="178"/>
      <c r="UOH45" s="178"/>
      <c r="UOI45" s="178"/>
      <c r="UOJ45" s="178"/>
      <c r="UOK45" s="178"/>
      <c r="UOL45" s="178"/>
      <c r="UOM45" s="178"/>
      <c r="UON45" s="178"/>
      <c r="UOO45" s="178"/>
      <c r="UOP45" s="178"/>
      <c r="UOQ45" s="178"/>
      <c r="UOR45" s="178"/>
      <c r="UOS45" s="178"/>
      <c r="UOT45" s="178"/>
      <c r="UOU45" s="178"/>
      <c r="UOV45" s="178"/>
      <c r="UOW45" s="178"/>
      <c r="UOX45" s="178"/>
      <c r="UOY45" s="178"/>
      <c r="UOZ45" s="178"/>
      <c r="UPA45" s="178"/>
      <c r="UPB45" s="178"/>
      <c r="UPC45" s="178"/>
      <c r="UPD45" s="178"/>
      <c r="UPE45" s="178"/>
      <c r="UPF45" s="178"/>
      <c r="UPG45" s="178"/>
      <c r="UPH45" s="178"/>
      <c r="UPI45" s="178"/>
      <c r="UPJ45" s="178"/>
      <c r="UPK45" s="178"/>
      <c r="UPL45" s="178"/>
      <c r="UPM45" s="178"/>
      <c r="UPN45" s="178"/>
      <c r="UPO45" s="178"/>
      <c r="UPP45" s="178"/>
      <c r="UPQ45" s="178"/>
      <c r="UPR45" s="178"/>
      <c r="UPS45" s="178"/>
      <c r="UPT45" s="178"/>
      <c r="UPU45" s="178"/>
      <c r="UPV45" s="178"/>
      <c r="UPW45" s="178"/>
      <c r="UPX45" s="178"/>
      <c r="UPY45" s="178"/>
      <c r="UPZ45" s="178"/>
      <c r="UQA45" s="178"/>
      <c r="UQB45" s="178"/>
      <c r="UQC45" s="178"/>
      <c r="UQD45" s="178"/>
      <c r="UQE45" s="178"/>
      <c r="UQF45" s="178"/>
      <c r="UQG45" s="178"/>
      <c r="UQH45" s="178"/>
      <c r="UQI45" s="178"/>
      <c r="UQJ45" s="178"/>
      <c r="UQK45" s="178"/>
      <c r="UQL45" s="178"/>
      <c r="UQM45" s="178"/>
      <c r="UQN45" s="178"/>
      <c r="UQO45" s="178"/>
      <c r="UQP45" s="178"/>
      <c r="UQQ45" s="178"/>
      <c r="UQR45" s="178"/>
      <c r="UQS45" s="178"/>
      <c r="UQT45" s="178"/>
      <c r="UQU45" s="178"/>
      <c r="UQV45" s="178"/>
      <c r="UQW45" s="178"/>
      <c r="UQX45" s="178"/>
      <c r="UQY45" s="178"/>
      <c r="UQZ45" s="178"/>
      <c r="URA45" s="178"/>
      <c r="URB45" s="178"/>
      <c r="URC45" s="178"/>
      <c r="URD45" s="178"/>
      <c r="URE45" s="178"/>
      <c r="URF45" s="178"/>
      <c r="URG45" s="178"/>
      <c r="URH45" s="178"/>
      <c r="URI45" s="178"/>
      <c r="URJ45" s="178"/>
      <c r="URK45" s="178"/>
      <c r="URL45" s="178"/>
      <c r="URM45" s="178"/>
      <c r="URN45" s="178"/>
      <c r="URO45" s="178"/>
      <c r="URP45" s="178"/>
      <c r="URQ45" s="178"/>
      <c r="URR45" s="178"/>
      <c r="URS45" s="178"/>
      <c r="URT45" s="178"/>
      <c r="URU45" s="178"/>
      <c r="URV45" s="178"/>
      <c r="URW45" s="178"/>
      <c r="URX45" s="178"/>
      <c r="URY45" s="178"/>
      <c r="URZ45" s="178"/>
      <c r="USA45" s="178"/>
      <c r="USB45" s="178"/>
      <c r="USC45" s="178"/>
      <c r="USD45" s="178"/>
      <c r="USE45" s="178"/>
      <c r="USF45" s="178"/>
      <c r="USG45" s="178"/>
      <c r="USH45" s="178"/>
      <c r="USI45" s="178"/>
      <c r="USJ45" s="178"/>
      <c r="USK45" s="178"/>
      <c r="USL45" s="178"/>
      <c r="USM45" s="178"/>
      <c r="USN45" s="178"/>
      <c r="USO45" s="178"/>
      <c r="USP45" s="178"/>
      <c r="USQ45" s="178"/>
      <c r="USR45" s="178"/>
      <c r="USS45" s="178"/>
      <c r="UST45" s="178"/>
      <c r="USU45" s="178"/>
      <c r="USV45" s="178"/>
      <c r="USW45" s="178"/>
      <c r="USX45" s="178"/>
      <c r="USY45" s="178"/>
      <c r="USZ45" s="178"/>
      <c r="UTA45" s="178"/>
      <c r="UTB45" s="178"/>
      <c r="UTC45" s="178"/>
      <c r="UTD45" s="178"/>
      <c r="UTE45" s="178"/>
      <c r="UTF45" s="178"/>
      <c r="UTG45" s="178"/>
      <c r="UTH45" s="178"/>
      <c r="UTI45" s="178"/>
      <c r="UTJ45" s="178"/>
      <c r="UTK45" s="178"/>
      <c r="UTL45" s="178"/>
      <c r="UTM45" s="178"/>
      <c r="UTN45" s="178"/>
      <c r="UTO45" s="178"/>
      <c r="UTP45" s="178"/>
      <c r="UTQ45" s="178"/>
      <c r="UTR45" s="178"/>
      <c r="UTS45" s="178"/>
      <c r="UTT45" s="178"/>
      <c r="UTU45" s="178"/>
      <c r="UTV45" s="178"/>
      <c r="UTW45" s="178"/>
      <c r="UTX45" s="178"/>
      <c r="UTY45" s="178"/>
      <c r="UTZ45" s="178"/>
      <c r="UUA45" s="178"/>
      <c r="UUB45" s="178"/>
      <c r="UUC45" s="178"/>
      <c r="UUD45" s="178"/>
      <c r="UUE45" s="178"/>
      <c r="UUF45" s="178"/>
      <c r="UUG45" s="178"/>
      <c r="UUH45" s="178"/>
      <c r="UUI45" s="178"/>
      <c r="UUJ45" s="178"/>
      <c r="UUK45" s="178"/>
      <c r="UUL45" s="178"/>
      <c r="UUM45" s="178"/>
      <c r="UUN45" s="178"/>
      <c r="UUO45" s="178"/>
      <c r="UUP45" s="178"/>
      <c r="UUQ45" s="178"/>
      <c r="UUR45" s="178"/>
      <c r="UUS45" s="178"/>
      <c r="UUT45" s="178"/>
      <c r="UUU45" s="178"/>
      <c r="UUV45" s="178"/>
      <c r="UUW45" s="178"/>
      <c r="UUX45" s="178"/>
      <c r="UUY45" s="178"/>
      <c r="UUZ45" s="178"/>
      <c r="UVA45" s="178"/>
      <c r="UVB45" s="178"/>
      <c r="UVC45" s="178"/>
      <c r="UVD45" s="178"/>
      <c r="UVE45" s="178"/>
      <c r="UVF45" s="178"/>
      <c r="UVG45" s="178"/>
      <c r="UVH45" s="178"/>
      <c r="UVI45" s="178"/>
      <c r="UVJ45" s="178"/>
      <c r="UVK45" s="178"/>
      <c r="UVL45" s="178"/>
      <c r="UVM45" s="178"/>
      <c r="UVN45" s="178"/>
      <c r="UVO45" s="178"/>
      <c r="UVP45" s="178"/>
      <c r="UVQ45" s="178"/>
      <c r="UVR45" s="178"/>
      <c r="UVS45" s="178"/>
      <c r="UVT45" s="178"/>
      <c r="UVU45" s="178"/>
      <c r="UVV45" s="178"/>
      <c r="UVW45" s="178"/>
      <c r="UVX45" s="178"/>
      <c r="UVY45" s="178"/>
      <c r="UVZ45" s="178"/>
      <c r="UWA45" s="178"/>
      <c r="UWB45" s="178"/>
      <c r="UWC45" s="178"/>
      <c r="UWD45" s="178"/>
      <c r="UWE45" s="178"/>
      <c r="UWF45" s="178"/>
      <c r="UWG45" s="178"/>
      <c r="UWH45" s="178"/>
      <c r="UWI45" s="178"/>
      <c r="UWJ45" s="178"/>
      <c r="UWK45" s="178"/>
      <c r="UWL45" s="178"/>
      <c r="UWM45" s="178"/>
      <c r="UWN45" s="178"/>
      <c r="UWO45" s="178"/>
      <c r="UWP45" s="178"/>
      <c r="UWQ45" s="178"/>
      <c r="UWR45" s="178"/>
      <c r="UWS45" s="178"/>
      <c r="UWT45" s="178"/>
      <c r="UWU45" s="178"/>
      <c r="UWV45" s="178"/>
      <c r="UWW45" s="178"/>
      <c r="UWX45" s="178"/>
      <c r="UWY45" s="178"/>
      <c r="UWZ45" s="178"/>
      <c r="UXA45" s="178"/>
      <c r="UXB45" s="178"/>
      <c r="UXC45" s="178"/>
      <c r="UXD45" s="178"/>
      <c r="UXE45" s="178"/>
      <c r="UXF45" s="178"/>
      <c r="UXG45" s="178"/>
      <c r="UXH45" s="178"/>
      <c r="UXI45" s="178"/>
      <c r="UXJ45" s="178"/>
      <c r="UXK45" s="178"/>
      <c r="UXL45" s="178"/>
      <c r="UXM45" s="178"/>
      <c r="UXN45" s="178"/>
      <c r="UXO45" s="178"/>
      <c r="UXP45" s="178"/>
      <c r="UXQ45" s="178"/>
      <c r="UXR45" s="178"/>
      <c r="UXS45" s="178"/>
      <c r="UXT45" s="178"/>
      <c r="UXU45" s="178"/>
      <c r="UXV45" s="178"/>
      <c r="UXW45" s="178"/>
      <c r="UXX45" s="178"/>
      <c r="UXY45" s="178"/>
      <c r="UXZ45" s="178"/>
      <c r="UYA45" s="178"/>
      <c r="UYB45" s="178"/>
      <c r="UYC45" s="178"/>
      <c r="UYD45" s="178"/>
      <c r="UYE45" s="178"/>
      <c r="UYF45" s="178"/>
      <c r="UYG45" s="178"/>
      <c r="UYH45" s="178"/>
      <c r="UYI45" s="178"/>
      <c r="UYJ45" s="178"/>
      <c r="UYK45" s="178"/>
      <c r="UYL45" s="178"/>
      <c r="UYM45" s="178"/>
      <c r="UYN45" s="178"/>
      <c r="UYO45" s="178"/>
      <c r="UYP45" s="178"/>
      <c r="UYQ45" s="178"/>
      <c r="UYR45" s="178"/>
      <c r="UYS45" s="178"/>
      <c r="UYT45" s="178"/>
      <c r="UYU45" s="178"/>
      <c r="UYV45" s="178"/>
      <c r="UYW45" s="178"/>
      <c r="UYX45" s="178"/>
      <c r="UYY45" s="178"/>
      <c r="UYZ45" s="178"/>
      <c r="UZA45" s="178"/>
      <c r="UZB45" s="178"/>
      <c r="UZC45" s="178"/>
      <c r="UZD45" s="178"/>
      <c r="UZE45" s="178"/>
      <c r="UZF45" s="178"/>
      <c r="UZG45" s="178"/>
      <c r="UZH45" s="178"/>
      <c r="UZI45" s="178"/>
      <c r="UZJ45" s="178"/>
      <c r="UZK45" s="178"/>
      <c r="UZL45" s="178"/>
      <c r="UZM45" s="178"/>
      <c r="UZN45" s="178"/>
      <c r="UZO45" s="178"/>
      <c r="UZP45" s="178"/>
      <c r="UZQ45" s="178"/>
      <c r="UZR45" s="178"/>
      <c r="UZS45" s="178"/>
      <c r="UZT45" s="178"/>
      <c r="UZU45" s="178"/>
      <c r="UZV45" s="178"/>
      <c r="UZW45" s="178"/>
      <c r="UZX45" s="178"/>
      <c r="UZY45" s="178"/>
      <c r="UZZ45" s="178"/>
      <c r="VAA45" s="178"/>
      <c r="VAB45" s="178"/>
      <c r="VAC45" s="178"/>
      <c r="VAD45" s="178"/>
      <c r="VAE45" s="178"/>
      <c r="VAF45" s="178"/>
      <c r="VAG45" s="178"/>
      <c r="VAH45" s="178"/>
      <c r="VAI45" s="178"/>
      <c r="VAJ45" s="178"/>
      <c r="VAK45" s="178"/>
      <c r="VAL45" s="178"/>
      <c r="VAM45" s="178"/>
      <c r="VAN45" s="178"/>
      <c r="VAO45" s="178"/>
      <c r="VAP45" s="178"/>
      <c r="VAQ45" s="178"/>
      <c r="VAR45" s="178"/>
      <c r="VAS45" s="178"/>
      <c r="VAT45" s="178"/>
      <c r="VAU45" s="178"/>
      <c r="VAV45" s="178"/>
      <c r="VAW45" s="178"/>
      <c r="VAX45" s="178"/>
      <c r="VAY45" s="178"/>
      <c r="VAZ45" s="178"/>
      <c r="VBA45" s="178"/>
      <c r="VBB45" s="178"/>
      <c r="VBC45" s="178"/>
      <c r="VBD45" s="178"/>
      <c r="VBE45" s="178"/>
      <c r="VBF45" s="178"/>
      <c r="VBG45" s="178"/>
      <c r="VBH45" s="178"/>
      <c r="VBI45" s="178"/>
      <c r="VBJ45" s="178"/>
      <c r="VBK45" s="178"/>
      <c r="VBL45" s="178"/>
      <c r="VBM45" s="178"/>
      <c r="VBN45" s="178"/>
      <c r="VBO45" s="178"/>
      <c r="VBP45" s="178"/>
      <c r="VBQ45" s="178"/>
      <c r="VBR45" s="178"/>
      <c r="VBS45" s="178"/>
      <c r="VBT45" s="178"/>
      <c r="VBU45" s="178"/>
      <c r="VBV45" s="178"/>
      <c r="VBW45" s="178"/>
      <c r="VBX45" s="178"/>
      <c r="VBY45" s="178"/>
      <c r="VBZ45" s="178"/>
      <c r="VCA45" s="178"/>
      <c r="VCB45" s="178"/>
      <c r="VCC45" s="178"/>
      <c r="VCD45" s="178"/>
      <c r="VCE45" s="178"/>
      <c r="VCF45" s="178"/>
      <c r="VCG45" s="178"/>
      <c r="VCH45" s="178"/>
      <c r="VCI45" s="178"/>
      <c r="VCJ45" s="178"/>
      <c r="VCK45" s="178"/>
      <c r="VCL45" s="178"/>
      <c r="VCM45" s="178"/>
      <c r="VCN45" s="178"/>
      <c r="VCO45" s="178"/>
      <c r="VCP45" s="178"/>
      <c r="VCQ45" s="178"/>
      <c r="VCR45" s="178"/>
      <c r="VCS45" s="178"/>
      <c r="VCT45" s="178"/>
      <c r="VCU45" s="178"/>
      <c r="VCV45" s="178"/>
      <c r="VCW45" s="178"/>
      <c r="VCX45" s="178"/>
      <c r="VCY45" s="178"/>
      <c r="VCZ45" s="178"/>
      <c r="VDA45" s="178"/>
      <c r="VDB45" s="178"/>
      <c r="VDC45" s="178"/>
      <c r="VDD45" s="178"/>
      <c r="VDE45" s="178"/>
      <c r="VDF45" s="178"/>
      <c r="VDG45" s="178"/>
      <c r="VDH45" s="178"/>
      <c r="VDI45" s="178"/>
      <c r="VDJ45" s="178"/>
      <c r="VDK45" s="178"/>
      <c r="VDL45" s="178"/>
      <c r="VDM45" s="178"/>
      <c r="VDN45" s="178"/>
      <c r="VDO45" s="178"/>
      <c r="VDP45" s="178"/>
      <c r="VDQ45" s="178"/>
      <c r="VDR45" s="178"/>
      <c r="VDS45" s="178"/>
      <c r="VDT45" s="178"/>
      <c r="VDU45" s="178"/>
      <c r="VDV45" s="178"/>
      <c r="VDW45" s="178"/>
      <c r="VDX45" s="178"/>
      <c r="VDY45" s="178"/>
      <c r="VDZ45" s="178"/>
      <c r="VEA45" s="178"/>
      <c r="VEB45" s="178"/>
      <c r="VEC45" s="178"/>
      <c r="VED45" s="178"/>
      <c r="VEE45" s="178"/>
      <c r="VEF45" s="178"/>
      <c r="VEG45" s="178"/>
      <c r="VEH45" s="178"/>
      <c r="VEI45" s="178"/>
      <c r="VEJ45" s="178"/>
      <c r="VEK45" s="178"/>
      <c r="VEL45" s="178"/>
      <c r="VEM45" s="178"/>
      <c r="VEN45" s="178"/>
      <c r="VEO45" s="178"/>
      <c r="VEP45" s="178"/>
      <c r="VEQ45" s="178"/>
      <c r="VER45" s="178"/>
      <c r="VES45" s="178"/>
      <c r="VET45" s="178"/>
      <c r="VEU45" s="178"/>
      <c r="VEV45" s="178"/>
      <c r="VEW45" s="178"/>
      <c r="VEX45" s="178"/>
      <c r="VEY45" s="178"/>
      <c r="VEZ45" s="178"/>
      <c r="VFA45" s="178"/>
      <c r="VFB45" s="178"/>
      <c r="VFC45" s="178"/>
      <c r="VFD45" s="178"/>
      <c r="VFE45" s="178"/>
      <c r="VFF45" s="178"/>
      <c r="VFG45" s="178"/>
      <c r="VFH45" s="178"/>
      <c r="VFI45" s="178"/>
      <c r="VFJ45" s="178"/>
      <c r="VFK45" s="178"/>
      <c r="VFL45" s="178"/>
      <c r="VFM45" s="178"/>
      <c r="VFN45" s="178"/>
      <c r="VFO45" s="178"/>
      <c r="VFP45" s="178"/>
      <c r="VFQ45" s="178"/>
      <c r="VFR45" s="178"/>
      <c r="VFS45" s="178"/>
      <c r="VFT45" s="178"/>
      <c r="VFU45" s="178"/>
      <c r="VFV45" s="178"/>
      <c r="VFW45" s="178"/>
      <c r="VFX45" s="178"/>
      <c r="VFY45" s="178"/>
      <c r="VFZ45" s="178"/>
      <c r="VGA45" s="178"/>
      <c r="VGB45" s="178"/>
      <c r="VGC45" s="178"/>
      <c r="VGD45" s="178"/>
      <c r="VGE45" s="178"/>
      <c r="VGF45" s="178"/>
      <c r="VGG45" s="178"/>
      <c r="VGH45" s="178"/>
      <c r="VGI45" s="178"/>
      <c r="VGJ45" s="178"/>
      <c r="VGK45" s="178"/>
      <c r="VGL45" s="178"/>
      <c r="VGM45" s="178"/>
      <c r="VGN45" s="178"/>
      <c r="VGO45" s="178"/>
      <c r="VGP45" s="178"/>
      <c r="VGQ45" s="178"/>
      <c r="VGR45" s="178"/>
      <c r="VGS45" s="178"/>
      <c r="VGT45" s="178"/>
      <c r="VGU45" s="178"/>
      <c r="VGV45" s="178"/>
      <c r="VGW45" s="178"/>
      <c r="VGX45" s="178"/>
      <c r="VGY45" s="178"/>
      <c r="VGZ45" s="178"/>
      <c r="VHA45" s="178"/>
      <c r="VHB45" s="178"/>
      <c r="VHC45" s="178"/>
      <c r="VHD45" s="178"/>
      <c r="VHE45" s="178"/>
      <c r="VHF45" s="178"/>
      <c r="VHG45" s="178"/>
      <c r="VHH45" s="178"/>
      <c r="VHI45" s="178"/>
      <c r="VHJ45" s="178"/>
      <c r="VHK45" s="178"/>
      <c r="VHL45" s="178"/>
      <c r="VHM45" s="178"/>
      <c r="VHN45" s="178"/>
      <c r="VHO45" s="178"/>
      <c r="VHP45" s="178"/>
      <c r="VHQ45" s="178"/>
      <c r="VHR45" s="178"/>
      <c r="VHS45" s="178"/>
      <c r="VHT45" s="178"/>
      <c r="VHU45" s="178"/>
      <c r="VHV45" s="178"/>
      <c r="VHW45" s="178"/>
      <c r="VHX45" s="178"/>
      <c r="VHY45" s="178"/>
      <c r="VHZ45" s="178"/>
      <c r="VIA45" s="178"/>
      <c r="VIB45" s="178"/>
      <c r="VIC45" s="178"/>
      <c r="VID45" s="178"/>
      <c r="VIE45" s="178"/>
      <c r="VIF45" s="178"/>
      <c r="VIG45" s="178"/>
      <c r="VIH45" s="178"/>
      <c r="VII45" s="178"/>
      <c r="VIJ45" s="178"/>
      <c r="VIK45" s="178"/>
      <c r="VIL45" s="178"/>
      <c r="VIM45" s="178"/>
      <c r="VIN45" s="178"/>
      <c r="VIO45" s="178"/>
      <c r="VIP45" s="178"/>
      <c r="VIQ45" s="178"/>
      <c r="VIR45" s="178"/>
      <c r="VIS45" s="178"/>
      <c r="VIT45" s="178"/>
      <c r="VIU45" s="178"/>
      <c r="VIV45" s="178"/>
      <c r="VIW45" s="178"/>
      <c r="VIX45" s="178"/>
      <c r="VIY45" s="178"/>
      <c r="VIZ45" s="178"/>
      <c r="VJA45" s="178"/>
      <c r="VJB45" s="178"/>
      <c r="VJC45" s="178"/>
      <c r="VJD45" s="178"/>
      <c r="VJE45" s="178"/>
      <c r="VJF45" s="178"/>
      <c r="VJG45" s="178"/>
      <c r="VJH45" s="178"/>
      <c r="VJI45" s="178"/>
      <c r="VJJ45" s="178"/>
      <c r="VJK45" s="178"/>
      <c r="VJL45" s="178"/>
      <c r="VJM45" s="178"/>
      <c r="VJN45" s="178"/>
      <c r="VJO45" s="178"/>
      <c r="VJP45" s="178"/>
      <c r="VJQ45" s="178"/>
      <c r="VJR45" s="178"/>
      <c r="VJS45" s="178"/>
      <c r="VJT45" s="178"/>
      <c r="VJU45" s="178"/>
      <c r="VJV45" s="178"/>
      <c r="VJW45" s="178"/>
      <c r="VJX45" s="178"/>
      <c r="VJY45" s="178"/>
      <c r="VJZ45" s="178"/>
      <c r="VKA45" s="178"/>
      <c r="VKB45" s="178"/>
      <c r="VKC45" s="178"/>
      <c r="VKD45" s="178"/>
      <c r="VKE45" s="178"/>
      <c r="VKF45" s="178"/>
      <c r="VKG45" s="178"/>
      <c r="VKH45" s="178"/>
      <c r="VKI45" s="178"/>
      <c r="VKJ45" s="178"/>
      <c r="VKK45" s="178"/>
      <c r="VKL45" s="178"/>
      <c r="VKM45" s="178"/>
      <c r="VKN45" s="178"/>
      <c r="VKO45" s="178"/>
      <c r="VKP45" s="178"/>
      <c r="VKQ45" s="178"/>
      <c r="VKR45" s="178"/>
      <c r="VKS45" s="178"/>
      <c r="VKT45" s="178"/>
      <c r="VKU45" s="178"/>
      <c r="VKV45" s="178"/>
      <c r="VKW45" s="178"/>
      <c r="VKX45" s="178"/>
      <c r="VKY45" s="178"/>
      <c r="VKZ45" s="178"/>
      <c r="VLA45" s="178"/>
      <c r="VLB45" s="178"/>
      <c r="VLC45" s="178"/>
      <c r="VLD45" s="178"/>
      <c r="VLE45" s="178"/>
      <c r="VLF45" s="178"/>
      <c r="VLG45" s="178"/>
      <c r="VLH45" s="178"/>
      <c r="VLI45" s="178"/>
      <c r="VLJ45" s="178"/>
      <c r="VLK45" s="178"/>
      <c r="VLL45" s="178"/>
      <c r="VLM45" s="178"/>
      <c r="VLN45" s="178"/>
      <c r="VLO45" s="178"/>
      <c r="VLP45" s="178"/>
      <c r="VLQ45" s="178"/>
      <c r="VLR45" s="178"/>
      <c r="VLS45" s="178"/>
      <c r="VLT45" s="178"/>
      <c r="VLU45" s="178"/>
      <c r="VLV45" s="178"/>
      <c r="VLW45" s="178"/>
      <c r="VLX45" s="178"/>
      <c r="VLY45" s="178"/>
      <c r="VLZ45" s="178"/>
      <c r="VMA45" s="178"/>
      <c r="VMB45" s="178"/>
      <c r="VMC45" s="178"/>
      <c r="VMD45" s="178"/>
      <c r="VME45" s="178"/>
      <c r="VMF45" s="178"/>
      <c r="VMG45" s="178"/>
      <c r="VMH45" s="178"/>
      <c r="VMI45" s="178"/>
      <c r="VMJ45" s="178"/>
      <c r="VMK45" s="178"/>
      <c r="VML45" s="178"/>
      <c r="VMM45" s="178"/>
      <c r="VMN45" s="178"/>
      <c r="VMO45" s="178"/>
      <c r="VMP45" s="178"/>
      <c r="VMQ45" s="178"/>
      <c r="VMR45" s="178"/>
      <c r="VMS45" s="178"/>
      <c r="VMT45" s="178"/>
      <c r="VMU45" s="178"/>
      <c r="VMV45" s="178"/>
      <c r="VMW45" s="178"/>
      <c r="VMX45" s="178"/>
      <c r="VMY45" s="178"/>
      <c r="VMZ45" s="178"/>
      <c r="VNA45" s="178"/>
      <c r="VNB45" s="178"/>
      <c r="VNC45" s="178"/>
      <c r="VND45" s="178"/>
      <c r="VNE45" s="178"/>
      <c r="VNF45" s="178"/>
      <c r="VNG45" s="178"/>
      <c r="VNH45" s="178"/>
      <c r="VNI45" s="178"/>
      <c r="VNJ45" s="178"/>
      <c r="VNK45" s="178"/>
      <c r="VNL45" s="178"/>
      <c r="VNM45" s="178"/>
      <c r="VNN45" s="178"/>
      <c r="VNO45" s="178"/>
      <c r="VNP45" s="178"/>
      <c r="VNQ45" s="178"/>
      <c r="VNR45" s="178"/>
      <c r="VNS45" s="178"/>
      <c r="VNT45" s="178"/>
      <c r="VNU45" s="178"/>
      <c r="VNV45" s="178"/>
      <c r="VNW45" s="178"/>
      <c r="VNX45" s="178"/>
      <c r="VNY45" s="178"/>
      <c r="VNZ45" s="178"/>
      <c r="VOA45" s="178"/>
      <c r="VOB45" s="178"/>
      <c r="VOC45" s="178"/>
      <c r="VOD45" s="178"/>
      <c r="VOE45" s="178"/>
      <c r="VOF45" s="178"/>
      <c r="VOG45" s="178"/>
      <c r="VOH45" s="178"/>
      <c r="VOI45" s="178"/>
      <c r="VOJ45" s="178"/>
      <c r="VOK45" s="178"/>
      <c r="VOL45" s="178"/>
      <c r="VOM45" s="178"/>
      <c r="VON45" s="178"/>
      <c r="VOO45" s="178"/>
      <c r="VOP45" s="178"/>
      <c r="VOQ45" s="178"/>
      <c r="VOR45" s="178"/>
      <c r="VOS45" s="178"/>
      <c r="VOT45" s="178"/>
      <c r="VOU45" s="178"/>
      <c r="VOV45" s="178"/>
      <c r="VOW45" s="178"/>
      <c r="VOX45" s="178"/>
      <c r="VOY45" s="178"/>
      <c r="VOZ45" s="178"/>
      <c r="VPA45" s="178"/>
      <c r="VPB45" s="178"/>
      <c r="VPC45" s="178"/>
      <c r="VPD45" s="178"/>
      <c r="VPE45" s="178"/>
      <c r="VPF45" s="178"/>
      <c r="VPG45" s="178"/>
      <c r="VPH45" s="178"/>
      <c r="VPI45" s="178"/>
      <c r="VPJ45" s="178"/>
      <c r="VPK45" s="178"/>
      <c r="VPL45" s="178"/>
      <c r="VPM45" s="178"/>
      <c r="VPN45" s="178"/>
      <c r="VPO45" s="178"/>
      <c r="VPP45" s="178"/>
      <c r="VPQ45" s="178"/>
      <c r="VPR45" s="178"/>
      <c r="VPS45" s="178"/>
      <c r="VPT45" s="178"/>
      <c r="VPU45" s="178"/>
      <c r="VPV45" s="178"/>
      <c r="VPW45" s="178"/>
      <c r="VPX45" s="178"/>
      <c r="VPY45" s="178"/>
      <c r="VPZ45" s="178"/>
      <c r="VQA45" s="178"/>
      <c r="VQB45" s="178"/>
      <c r="VQC45" s="178"/>
      <c r="VQD45" s="178"/>
      <c r="VQE45" s="178"/>
      <c r="VQF45" s="178"/>
      <c r="VQG45" s="178"/>
      <c r="VQH45" s="178"/>
      <c r="VQI45" s="178"/>
      <c r="VQJ45" s="178"/>
      <c r="VQK45" s="178"/>
      <c r="VQL45" s="178"/>
      <c r="VQM45" s="178"/>
      <c r="VQN45" s="178"/>
      <c r="VQO45" s="178"/>
      <c r="VQP45" s="178"/>
      <c r="VQQ45" s="178"/>
      <c r="VQR45" s="178"/>
      <c r="VQS45" s="178"/>
      <c r="VQT45" s="178"/>
      <c r="VQU45" s="178"/>
      <c r="VQV45" s="178"/>
      <c r="VQW45" s="178"/>
      <c r="VQX45" s="178"/>
      <c r="VQY45" s="178"/>
      <c r="VQZ45" s="178"/>
      <c r="VRA45" s="178"/>
      <c r="VRB45" s="178"/>
      <c r="VRC45" s="178"/>
      <c r="VRD45" s="178"/>
      <c r="VRE45" s="178"/>
      <c r="VRF45" s="178"/>
      <c r="VRG45" s="178"/>
      <c r="VRH45" s="178"/>
      <c r="VRI45" s="178"/>
      <c r="VRJ45" s="178"/>
      <c r="VRK45" s="178"/>
      <c r="VRL45" s="178"/>
      <c r="VRM45" s="178"/>
      <c r="VRN45" s="178"/>
      <c r="VRO45" s="178"/>
      <c r="VRP45" s="178"/>
      <c r="VRQ45" s="178"/>
      <c r="VRR45" s="178"/>
      <c r="VRS45" s="178"/>
      <c r="VRT45" s="178"/>
      <c r="VRU45" s="178"/>
      <c r="VRV45" s="178"/>
      <c r="VRW45" s="178"/>
      <c r="VRX45" s="178"/>
      <c r="VRY45" s="178"/>
      <c r="VRZ45" s="178"/>
      <c r="VSA45" s="178"/>
      <c r="VSB45" s="178"/>
      <c r="VSC45" s="178"/>
      <c r="VSD45" s="178"/>
      <c r="VSE45" s="178"/>
      <c r="VSF45" s="178"/>
      <c r="VSG45" s="178"/>
      <c r="VSH45" s="178"/>
      <c r="VSI45" s="178"/>
      <c r="VSJ45" s="178"/>
      <c r="VSK45" s="178"/>
      <c r="VSL45" s="178"/>
      <c r="VSM45" s="178"/>
      <c r="VSN45" s="178"/>
      <c r="VSO45" s="178"/>
      <c r="VSP45" s="178"/>
      <c r="VSQ45" s="178"/>
      <c r="VSR45" s="178"/>
      <c r="VSS45" s="178"/>
      <c r="VST45" s="178"/>
      <c r="VSU45" s="178"/>
      <c r="VSV45" s="178"/>
      <c r="VSW45" s="178"/>
      <c r="VSX45" s="178"/>
      <c r="VSY45" s="178"/>
      <c r="VSZ45" s="178"/>
      <c r="VTA45" s="178"/>
      <c r="VTB45" s="178"/>
      <c r="VTC45" s="178"/>
      <c r="VTD45" s="178"/>
      <c r="VTE45" s="178"/>
      <c r="VTF45" s="178"/>
      <c r="VTG45" s="178"/>
      <c r="VTH45" s="178"/>
      <c r="VTI45" s="178"/>
      <c r="VTJ45" s="178"/>
      <c r="VTK45" s="178"/>
      <c r="VTL45" s="178"/>
      <c r="VTM45" s="178"/>
      <c r="VTN45" s="178"/>
      <c r="VTO45" s="178"/>
      <c r="VTP45" s="178"/>
      <c r="VTQ45" s="178"/>
      <c r="VTR45" s="178"/>
      <c r="VTS45" s="178"/>
      <c r="VTT45" s="178"/>
      <c r="VTU45" s="178"/>
      <c r="VTV45" s="178"/>
      <c r="VTW45" s="178"/>
      <c r="VTX45" s="178"/>
      <c r="VTY45" s="178"/>
      <c r="VTZ45" s="178"/>
      <c r="VUA45" s="178"/>
      <c r="VUB45" s="178"/>
      <c r="VUC45" s="178"/>
      <c r="VUD45" s="178"/>
      <c r="VUE45" s="178"/>
      <c r="VUF45" s="178"/>
      <c r="VUG45" s="178"/>
      <c r="VUH45" s="178"/>
      <c r="VUI45" s="178"/>
      <c r="VUJ45" s="178"/>
      <c r="VUK45" s="178"/>
      <c r="VUL45" s="178"/>
      <c r="VUM45" s="178"/>
      <c r="VUN45" s="178"/>
      <c r="VUO45" s="178"/>
      <c r="VUP45" s="178"/>
      <c r="VUQ45" s="178"/>
      <c r="VUR45" s="178"/>
      <c r="VUS45" s="178"/>
      <c r="VUT45" s="178"/>
      <c r="VUU45" s="178"/>
      <c r="VUV45" s="178"/>
      <c r="VUW45" s="178"/>
      <c r="VUX45" s="178"/>
      <c r="VUY45" s="178"/>
      <c r="VUZ45" s="178"/>
      <c r="VVA45" s="178"/>
      <c r="VVB45" s="178"/>
      <c r="VVC45" s="178"/>
      <c r="VVD45" s="178"/>
      <c r="VVE45" s="178"/>
      <c r="VVF45" s="178"/>
      <c r="VVG45" s="178"/>
      <c r="VVH45" s="178"/>
      <c r="VVI45" s="178"/>
      <c r="VVJ45" s="178"/>
      <c r="VVK45" s="178"/>
      <c r="VVL45" s="178"/>
      <c r="VVM45" s="178"/>
      <c r="VVN45" s="178"/>
      <c r="VVO45" s="178"/>
      <c r="VVP45" s="178"/>
      <c r="VVQ45" s="178"/>
      <c r="VVR45" s="178"/>
      <c r="VVS45" s="178"/>
      <c r="VVT45" s="178"/>
      <c r="VVU45" s="178"/>
      <c r="VVV45" s="178"/>
      <c r="VVW45" s="178"/>
      <c r="VVX45" s="178"/>
      <c r="VVY45" s="178"/>
      <c r="VVZ45" s="178"/>
      <c r="VWA45" s="178"/>
      <c r="VWB45" s="178"/>
      <c r="VWC45" s="178"/>
      <c r="VWD45" s="178"/>
      <c r="VWE45" s="178"/>
      <c r="VWF45" s="178"/>
      <c r="VWG45" s="178"/>
      <c r="VWH45" s="178"/>
      <c r="VWI45" s="178"/>
      <c r="VWJ45" s="178"/>
      <c r="VWK45" s="178"/>
      <c r="VWL45" s="178"/>
      <c r="VWM45" s="178"/>
      <c r="VWN45" s="178"/>
      <c r="VWO45" s="178"/>
      <c r="VWP45" s="178"/>
      <c r="VWQ45" s="178"/>
      <c r="VWR45" s="178"/>
      <c r="VWS45" s="178"/>
      <c r="VWT45" s="178"/>
      <c r="VWU45" s="178"/>
      <c r="VWV45" s="178"/>
      <c r="VWW45" s="178"/>
      <c r="VWX45" s="178"/>
      <c r="VWY45" s="178"/>
      <c r="VWZ45" s="178"/>
      <c r="VXA45" s="178"/>
      <c r="VXB45" s="178"/>
      <c r="VXC45" s="178"/>
      <c r="VXD45" s="178"/>
      <c r="VXE45" s="178"/>
      <c r="VXF45" s="178"/>
      <c r="VXG45" s="178"/>
      <c r="VXH45" s="178"/>
      <c r="VXI45" s="178"/>
      <c r="VXJ45" s="178"/>
      <c r="VXK45" s="178"/>
      <c r="VXL45" s="178"/>
      <c r="VXM45" s="178"/>
      <c r="VXN45" s="178"/>
      <c r="VXO45" s="178"/>
      <c r="VXP45" s="178"/>
      <c r="VXQ45" s="178"/>
      <c r="VXR45" s="178"/>
      <c r="VXS45" s="178"/>
      <c r="VXT45" s="178"/>
      <c r="VXU45" s="178"/>
      <c r="VXV45" s="178"/>
      <c r="VXW45" s="178"/>
      <c r="VXX45" s="178"/>
      <c r="VXY45" s="178"/>
      <c r="VXZ45" s="178"/>
      <c r="VYA45" s="178"/>
      <c r="VYB45" s="178"/>
      <c r="VYC45" s="178"/>
      <c r="VYD45" s="178"/>
      <c r="VYE45" s="178"/>
      <c r="VYF45" s="178"/>
      <c r="VYG45" s="178"/>
      <c r="VYH45" s="178"/>
      <c r="VYI45" s="178"/>
      <c r="VYJ45" s="178"/>
      <c r="VYK45" s="178"/>
      <c r="VYL45" s="178"/>
      <c r="VYM45" s="178"/>
      <c r="VYN45" s="178"/>
      <c r="VYO45" s="178"/>
      <c r="VYP45" s="178"/>
      <c r="VYQ45" s="178"/>
      <c r="VYR45" s="178"/>
      <c r="VYS45" s="178"/>
      <c r="VYT45" s="178"/>
      <c r="VYU45" s="178"/>
      <c r="VYV45" s="178"/>
      <c r="VYW45" s="178"/>
      <c r="VYX45" s="178"/>
      <c r="VYY45" s="178"/>
      <c r="VYZ45" s="178"/>
      <c r="VZA45" s="178"/>
      <c r="VZB45" s="178"/>
      <c r="VZC45" s="178"/>
      <c r="VZD45" s="178"/>
      <c r="VZE45" s="178"/>
      <c r="VZF45" s="178"/>
      <c r="VZG45" s="178"/>
      <c r="VZH45" s="178"/>
      <c r="VZI45" s="178"/>
      <c r="VZJ45" s="178"/>
      <c r="VZK45" s="178"/>
      <c r="VZL45" s="178"/>
      <c r="VZM45" s="178"/>
      <c r="VZN45" s="178"/>
      <c r="VZO45" s="178"/>
      <c r="VZP45" s="178"/>
      <c r="VZQ45" s="178"/>
      <c r="VZR45" s="178"/>
      <c r="VZS45" s="178"/>
      <c r="VZT45" s="178"/>
      <c r="VZU45" s="178"/>
      <c r="VZV45" s="178"/>
      <c r="VZW45" s="178"/>
      <c r="VZX45" s="178"/>
      <c r="VZY45" s="178"/>
      <c r="VZZ45" s="178"/>
      <c r="WAA45" s="178"/>
      <c r="WAB45" s="178"/>
      <c r="WAC45" s="178"/>
      <c r="WAD45" s="178"/>
      <c r="WAE45" s="178"/>
      <c r="WAF45" s="178"/>
      <c r="WAG45" s="178"/>
      <c r="WAH45" s="178"/>
      <c r="WAI45" s="178"/>
      <c r="WAJ45" s="178"/>
      <c r="WAK45" s="178"/>
      <c r="WAL45" s="178"/>
      <c r="WAM45" s="178"/>
      <c r="WAN45" s="178"/>
      <c r="WAO45" s="178"/>
      <c r="WAP45" s="178"/>
      <c r="WAQ45" s="178"/>
      <c r="WAR45" s="178"/>
      <c r="WAS45" s="178"/>
      <c r="WAT45" s="178"/>
      <c r="WAU45" s="178"/>
      <c r="WAV45" s="178"/>
      <c r="WAW45" s="178"/>
      <c r="WAX45" s="178"/>
      <c r="WAY45" s="178"/>
      <c r="WAZ45" s="178"/>
      <c r="WBA45" s="178"/>
      <c r="WBB45" s="178"/>
      <c r="WBC45" s="178"/>
      <c r="WBD45" s="178"/>
      <c r="WBE45" s="178"/>
      <c r="WBF45" s="178"/>
      <c r="WBG45" s="178"/>
      <c r="WBH45" s="178"/>
      <c r="WBI45" s="178"/>
      <c r="WBJ45" s="178"/>
      <c r="WBK45" s="178"/>
      <c r="WBL45" s="178"/>
      <c r="WBM45" s="178"/>
      <c r="WBN45" s="178"/>
      <c r="WBO45" s="178"/>
      <c r="WBP45" s="178"/>
      <c r="WBQ45" s="178"/>
      <c r="WBR45" s="178"/>
      <c r="WBS45" s="178"/>
      <c r="WBT45" s="178"/>
      <c r="WBU45" s="178"/>
      <c r="WBV45" s="178"/>
      <c r="WBW45" s="178"/>
      <c r="WBX45" s="178"/>
      <c r="WBY45" s="178"/>
      <c r="WBZ45" s="178"/>
      <c r="WCA45" s="178"/>
      <c r="WCB45" s="178"/>
      <c r="WCC45" s="178"/>
      <c r="WCD45" s="178"/>
      <c r="WCE45" s="178"/>
      <c r="WCF45" s="178"/>
      <c r="WCG45" s="178"/>
      <c r="WCH45" s="178"/>
      <c r="WCI45" s="178"/>
      <c r="WCJ45" s="178"/>
      <c r="WCK45" s="178"/>
      <c r="WCL45" s="178"/>
      <c r="WCM45" s="178"/>
      <c r="WCN45" s="178"/>
      <c r="WCO45" s="178"/>
      <c r="WCP45" s="178"/>
      <c r="WCQ45" s="178"/>
      <c r="WCR45" s="178"/>
      <c r="WCS45" s="178"/>
      <c r="WCT45" s="178"/>
      <c r="WCU45" s="178"/>
      <c r="WCV45" s="178"/>
      <c r="WCW45" s="178"/>
      <c r="WCX45" s="178"/>
      <c r="WCY45" s="178"/>
      <c r="WCZ45" s="178"/>
      <c r="WDA45" s="178"/>
      <c r="WDB45" s="178"/>
      <c r="WDC45" s="178"/>
      <c r="WDD45" s="178"/>
      <c r="WDE45" s="178"/>
      <c r="WDF45" s="178"/>
      <c r="WDG45" s="178"/>
      <c r="WDH45" s="178"/>
      <c r="WDI45" s="178"/>
      <c r="WDJ45" s="178"/>
      <c r="WDK45" s="178"/>
      <c r="WDL45" s="178"/>
      <c r="WDM45" s="178"/>
      <c r="WDN45" s="178"/>
      <c r="WDO45" s="178"/>
      <c r="WDP45" s="178"/>
      <c r="WDQ45" s="178"/>
      <c r="WDR45" s="178"/>
      <c r="WDS45" s="178"/>
      <c r="WDT45" s="178"/>
      <c r="WDU45" s="178"/>
      <c r="WDV45" s="178"/>
      <c r="WDW45" s="178"/>
      <c r="WDX45" s="178"/>
      <c r="WDY45" s="178"/>
      <c r="WDZ45" s="178"/>
      <c r="WEA45" s="178"/>
      <c r="WEB45" s="178"/>
      <c r="WEC45" s="178"/>
      <c r="WED45" s="178"/>
      <c r="WEE45" s="178"/>
      <c r="WEF45" s="178"/>
      <c r="WEG45" s="178"/>
      <c r="WEH45" s="178"/>
      <c r="WEI45" s="178"/>
      <c r="WEJ45" s="178"/>
      <c r="WEK45" s="178"/>
      <c r="WEL45" s="178"/>
      <c r="WEM45" s="178"/>
      <c r="WEN45" s="178"/>
      <c r="WEO45" s="178"/>
      <c r="WEP45" s="178"/>
      <c r="WEQ45" s="178"/>
      <c r="WER45" s="178"/>
      <c r="WES45" s="178"/>
      <c r="WET45" s="178"/>
      <c r="WEU45" s="178"/>
      <c r="WEV45" s="178"/>
      <c r="WEW45" s="178"/>
      <c r="WEX45" s="178"/>
      <c r="WEY45" s="178"/>
      <c r="WEZ45" s="178"/>
      <c r="WFA45" s="178"/>
      <c r="WFB45" s="178"/>
      <c r="WFC45" s="178"/>
      <c r="WFD45" s="178"/>
      <c r="WFE45" s="178"/>
      <c r="WFF45" s="178"/>
      <c r="WFG45" s="178"/>
      <c r="WFH45" s="178"/>
      <c r="WFI45" s="178"/>
      <c r="WFJ45" s="178"/>
      <c r="WFK45" s="178"/>
      <c r="WFL45" s="178"/>
      <c r="WFM45" s="178"/>
      <c r="WFN45" s="178"/>
      <c r="WFO45" s="178"/>
      <c r="WFP45" s="178"/>
      <c r="WFQ45" s="178"/>
      <c r="WFR45" s="178"/>
      <c r="WFS45" s="178"/>
      <c r="WFT45" s="178"/>
      <c r="WFU45" s="178"/>
      <c r="WFV45" s="178"/>
      <c r="WFW45" s="178"/>
      <c r="WFX45" s="178"/>
      <c r="WFY45" s="178"/>
      <c r="WFZ45" s="178"/>
      <c r="WGA45" s="178"/>
      <c r="WGB45" s="178"/>
      <c r="WGC45" s="178"/>
      <c r="WGD45" s="178"/>
      <c r="WGE45" s="178"/>
      <c r="WGF45" s="178"/>
      <c r="WGG45" s="178"/>
      <c r="WGH45" s="178"/>
      <c r="WGI45" s="178"/>
      <c r="WGJ45" s="178"/>
      <c r="WGK45" s="178"/>
      <c r="WGL45" s="178"/>
      <c r="WGM45" s="178"/>
      <c r="WGN45" s="178"/>
      <c r="WGO45" s="178"/>
      <c r="WGP45" s="178"/>
      <c r="WGQ45" s="178"/>
      <c r="WGR45" s="178"/>
      <c r="WGS45" s="178"/>
      <c r="WGT45" s="178"/>
      <c r="WGU45" s="178"/>
      <c r="WGV45" s="178"/>
      <c r="WGW45" s="178"/>
      <c r="WGX45" s="178"/>
      <c r="WGY45" s="178"/>
      <c r="WGZ45" s="178"/>
      <c r="WHA45" s="178"/>
      <c r="WHB45" s="178"/>
      <c r="WHC45" s="178"/>
      <c r="WHD45" s="178"/>
      <c r="WHE45" s="178"/>
      <c r="WHF45" s="178"/>
      <c r="WHG45" s="178"/>
      <c r="WHH45" s="178"/>
      <c r="WHI45" s="178"/>
      <c r="WHJ45" s="178"/>
      <c r="WHK45" s="178"/>
      <c r="WHL45" s="178"/>
      <c r="WHM45" s="178"/>
      <c r="WHN45" s="178"/>
      <c r="WHO45" s="178"/>
      <c r="WHP45" s="178"/>
      <c r="WHQ45" s="178"/>
      <c r="WHR45" s="178"/>
      <c r="WHS45" s="178"/>
      <c r="WHT45" s="178"/>
      <c r="WHU45" s="178"/>
      <c r="WHV45" s="178"/>
      <c r="WHW45" s="178"/>
      <c r="WHX45" s="178"/>
      <c r="WHY45" s="178"/>
      <c r="WHZ45" s="178"/>
      <c r="WIA45" s="178"/>
      <c r="WIB45" s="178"/>
      <c r="WIC45" s="178"/>
      <c r="WID45" s="178"/>
      <c r="WIE45" s="178"/>
      <c r="WIF45" s="178"/>
      <c r="WIG45" s="178"/>
      <c r="WIH45" s="178"/>
      <c r="WII45" s="178"/>
      <c r="WIJ45" s="178"/>
      <c r="WIK45" s="178"/>
      <c r="WIL45" s="178"/>
      <c r="WIM45" s="178"/>
      <c r="WIN45" s="178"/>
      <c r="WIO45" s="178"/>
      <c r="WIP45" s="178"/>
      <c r="WIQ45" s="178"/>
      <c r="WIR45" s="178"/>
      <c r="WIS45" s="178"/>
      <c r="WIT45" s="178"/>
      <c r="WIU45" s="178"/>
      <c r="WIV45" s="178"/>
      <c r="WIW45" s="178"/>
      <c r="WIX45" s="178"/>
      <c r="WIY45" s="178"/>
      <c r="WIZ45" s="178"/>
      <c r="WJA45" s="178"/>
      <c r="WJB45" s="178"/>
      <c r="WJC45" s="178"/>
      <c r="WJD45" s="178"/>
      <c r="WJE45" s="178"/>
      <c r="WJF45" s="178"/>
      <c r="WJG45" s="178"/>
      <c r="WJH45" s="178"/>
      <c r="WJI45" s="178"/>
      <c r="WJJ45" s="178"/>
      <c r="WJK45" s="178"/>
      <c r="WJL45" s="178"/>
      <c r="WJM45" s="178"/>
      <c r="WJN45" s="178"/>
      <c r="WJO45" s="178"/>
      <c r="WJP45" s="178"/>
      <c r="WJQ45" s="178"/>
      <c r="WJR45" s="178"/>
      <c r="WJS45" s="178"/>
      <c r="WJT45" s="178"/>
      <c r="WJU45" s="178"/>
      <c r="WJV45" s="178"/>
      <c r="WJW45" s="178"/>
      <c r="WJX45" s="178"/>
      <c r="WJY45" s="178"/>
      <c r="WJZ45" s="178"/>
      <c r="WKA45" s="178"/>
      <c r="WKB45" s="178"/>
      <c r="WKC45" s="178"/>
      <c r="WKD45" s="178"/>
      <c r="WKE45" s="178"/>
      <c r="WKF45" s="178"/>
      <c r="WKG45" s="178"/>
      <c r="WKH45" s="178"/>
      <c r="WKI45" s="178"/>
      <c r="WKJ45" s="178"/>
      <c r="WKK45" s="178"/>
      <c r="WKL45" s="178"/>
      <c r="WKM45" s="178"/>
      <c r="WKN45" s="178"/>
      <c r="WKO45" s="178"/>
      <c r="WKP45" s="178"/>
      <c r="WKQ45" s="178"/>
      <c r="WKR45" s="178"/>
      <c r="WKS45" s="178"/>
      <c r="WKT45" s="178"/>
      <c r="WKU45" s="178"/>
      <c r="WKV45" s="178"/>
      <c r="WKW45" s="178"/>
      <c r="WKX45" s="178"/>
      <c r="WKY45" s="178"/>
      <c r="WKZ45" s="178"/>
      <c r="WLA45" s="178"/>
      <c r="WLB45" s="178"/>
      <c r="WLC45" s="178"/>
      <c r="WLD45" s="178"/>
      <c r="WLE45" s="178"/>
      <c r="WLF45" s="178"/>
      <c r="WLG45" s="178"/>
      <c r="WLH45" s="178"/>
      <c r="WLI45" s="178"/>
      <c r="WLJ45" s="178"/>
      <c r="WLK45" s="178"/>
      <c r="WLL45" s="178"/>
      <c r="WLM45" s="178"/>
      <c r="WLN45" s="178"/>
      <c r="WLO45" s="178"/>
      <c r="WLP45" s="178"/>
      <c r="WLQ45" s="178"/>
      <c r="WLR45" s="178"/>
      <c r="WLS45" s="178"/>
      <c r="WLT45" s="178"/>
      <c r="WLU45" s="178"/>
      <c r="WLV45" s="178"/>
      <c r="WLW45" s="178"/>
      <c r="WLX45" s="178"/>
      <c r="WLY45" s="178"/>
      <c r="WLZ45" s="178"/>
      <c r="WMA45" s="178"/>
      <c r="WMB45" s="178"/>
      <c r="WMC45" s="178"/>
      <c r="WMD45" s="178"/>
      <c r="WME45" s="178"/>
      <c r="WMF45" s="178"/>
      <c r="WMG45" s="178"/>
      <c r="WMH45" s="178"/>
      <c r="WMI45" s="178"/>
      <c r="WMJ45" s="178"/>
      <c r="WMK45" s="178"/>
      <c r="WML45" s="178"/>
      <c r="WMM45" s="178"/>
      <c r="WMN45" s="178"/>
      <c r="WMO45" s="178"/>
      <c r="WMP45" s="178"/>
      <c r="WMQ45" s="178"/>
      <c r="WMR45" s="178"/>
      <c r="WMS45" s="178"/>
      <c r="WMT45" s="178"/>
      <c r="WMU45" s="178"/>
      <c r="WMV45" s="178"/>
      <c r="WMW45" s="178"/>
      <c r="WMX45" s="178"/>
      <c r="WMY45" s="178"/>
      <c r="WMZ45" s="178"/>
      <c r="WNA45" s="178"/>
      <c r="WNB45" s="178"/>
      <c r="WNC45" s="178"/>
      <c r="WND45" s="178"/>
      <c r="WNE45" s="178"/>
      <c r="WNF45" s="178"/>
      <c r="WNG45" s="178"/>
      <c r="WNH45" s="178"/>
      <c r="WNI45" s="178"/>
      <c r="WNJ45" s="178"/>
      <c r="WNK45" s="178"/>
      <c r="WNL45" s="178"/>
      <c r="WNM45" s="178"/>
      <c r="WNN45" s="178"/>
      <c r="WNO45" s="178"/>
      <c r="WNP45" s="178"/>
      <c r="WNQ45" s="178"/>
      <c r="WNR45" s="178"/>
      <c r="WNS45" s="178"/>
      <c r="WNT45" s="178"/>
      <c r="WNU45" s="178"/>
      <c r="WNV45" s="178"/>
      <c r="WNW45" s="178"/>
      <c r="WNX45" s="178"/>
      <c r="WNY45" s="178"/>
      <c r="WNZ45" s="178"/>
      <c r="WOA45" s="178"/>
      <c r="WOB45" s="178"/>
      <c r="WOC45" s="178"/>
      <c r="WOD45" s="178"/>
      <c r="WOE45" s="178"/>
      <c r="WOF45" s="178"/>
      <c r="WOG45" s="178"/>
      <c r="WOH45" s="178"/>
      <c r="WOI45" s="178"/>
      <c r="WOJ45" s="178"/>
      <c r="WOK45" s="178"/>
      <c r="WOL45" s="178"/>
      <c r="WOM45" s="178"/>
      <c r="WON45" s="178"/>
      <c r="WOO45" s="178"/>
      <c r="WOP45" s="178"/>
      <c r="WOQ45" s="178"/>
      <c r="WOR45" s="178"/>
      <c r="WOS45" s="178"/>
      <c r="WOT45" s="178"/>
      <c r="WOU45" s="178"/>
      <c r="WOV45" s="178"/>
      <c r="WOW45" s="178"/>
      <c r="WOX45" s="178"/>
      <c r="WOY45" s="178"/>
      <c r="WOZ45" s="178"/>
      <c r="WPA45" s="178"/>
      <c r="WPB45" s="178"/>
      <c r="WPC45" s="178"/>
      <c r="WPD45" s="178"/>
      <c r="WPE45" s="178"/>
      <c r="WPF45" s="178"/>
      <c r="WPG45" s="178"/>
      <c r="WPH45" s="178"/>
      <c r="WPI45" s="178"/>
      <c r="WPJ45" s="178"/>
      <c r="WPK45" s="178"/>
      <c r="WPL45" s="178"/>
      <c r="WPM45" s="178"/>
      <c r="WPN45" s="178"/>
      <c r="WPO45" s="178"/>
      <c r="WPP45" s="178"/>
      <c r="WPQ45" s="178"/>
      <c r="WPR45" s="178"/>
      <c r="WPS45" s="178"/>
      <c r="WPT45" s="178"/>
      <c r="WPU45" s="178"/>
      <c r="WPV45" s="178"/>
      <c r="WPW45" s="178"/>
      <c r="WPX45" s="178"/>
      <c r="WPY45" s="178"/>
      <c r="WPZ45" s="178"/>
      <c r="WQA45" s="178"/>
      <c r="WQB45" s="178"/>
      <c r="WQC45" s="178"/>
      <c r="WQD45" s="178"/>
      <c r="WQE45" s="178"/>
      <c r="WQF45" s="178"/>
      <c r="WQG45" s="178"/>
      <c r="WQH45" s="178"/>
      <c r="WQI45" s="178"/>
      <c r="WQJ45" s="178"/>
      <c r="WQK45" s="178"/>
      <c r="WQL45" s="178"/>
      <c r="WQM45" s="178"/>
      <c r="WQN45" s="178"/>
      <c r="WQO45" s="178"/>
      <c r="WQP45" s="178"/>
      <c r="WQQ45" s="178"/>
      <c r="WQR45" s="178"/>
      <c r="WQS45" s="178"/>
      <c r="WQT45" s="178"/>
      <c r="WQU45" s="178"/>
      <c r="WQV45" s="178"/>
      <c r="WQW45" s="178"/>
      <c r="WQX45" s="178"/>
      <c r="WQY45" s="178"/>
      <c r="WQZ45" s="178"/>
      <c r="WRA45" s="178"/>
      <c r="WRB45" s="178"/>
      <c r="WRC45" s="178"/>
      <c r="WRD45" s="178"/>
      <c r="WRE45" s="178"/>
      <c r="WRF45" s="178"/>
      <c r="WRG45" s="178"/>
      <c r="WRH45" s="178"/>
      <c r="WRI45" s="178"/>
      <c r="WRJ45" s="178"/>
      <c r="WRK45" s="178"/>
      <c r="WRL45" s="178"/>
      <c r="WRM45" s="178"/>
      <c r="WRN45" s="178"/>
      <c r="WRO45" s="178"/>
      <c r="WRP45" s="178"/>
      <c r="WRQ45" s="178"/>
      <c r="WRR45" s="178"/>
      <c r="WRS45" s="178"/>
      <c r="WRT45" s="178"/>
      <c r="WRU45" s="178"/>
      <c r="WRV45" s="178"/>
      <c r="WRW45" s="178"/>
      <c r="WRX45" s="178"/>
      <c r="WRY45" s="178"/>
      <c r="WRZ45" s="178"/>
      <c r="WSA45" s="178"/>
      <c r="WSB45" s="178"/>
      <c r="WSC45" s="178"/>
      <c r="WSD45" s="178"/>
      <c r="WSE45" s="178"/>
      <c r="WSF45" s="178"/>
      <c r="WSG45" s="178"/>
      <c r="WSH45" s="178"/>
      <c r="WSI45" s="178"/>
      <c r="WSJ45" s="178"/>
      <c r="WSK45" s="178"/>
      <c r="WSL45" s="178"/>
      <c r="WSM45" s="178"/>
      <c r="WSN45" s="178"/>
      <c r="WSO45" s="178"/>
      <c r="WSP45" s="178"/>
      <c r="WSQ45" s="178"/>
      <c r="WSR45" s="178"/>
      <c r="WSS45" s="178"/>
      <c r="WST45" s="178"/>
      <c r="WSU45" s="178"/>
      <c r="WSV45" s="178"/>
      <c r="WSW45" s="178"/>
      <c r="WSX45" s="178"/>
      <c r="WSY45" s="178"/>
      <c r="WSZ45" s="178"/>
      <c r="WTA45" s="178"/>
      <c r="WTB45" s="178"/>
      <c r="WTC45" s="178"/>
      <c r="WTD45" s="178"/>
      <c r="WTE45" s="178"/>
      <c r="WTF45" s="178"/>
      <c r="WTG45" s="178"/>
      <c r="WTH45" s="178"/>
      <c r="WTI45" s="178"/>
      <c r="WTJ45" s="178"/>
      <c r="WTK45" s="178"/>
      <c r="WTL45" s="178"/>
      <c r="WTM45" s="178"/>
      <c r="WTN45" s="178"/>
      <c r="WTO45" s="178"/>
      <c r="WTP45" s="178"/>
      <c r="WTQ45" s="178"/>
      <c r="WTR45" s="178"/>
      <c r="WTS45" s="178"/>
      <c r="WTT45" s="178"/>
      <c r="WTU45" s="178"/>
      <c r="WTV45" s="178"/>
      <c r="WTW45" s="178"/>
      <c r="WTX45" s="178"/>
      <c r="WTY45" s="178"/>
      <c r="WTZ45" s="178"/>
      <c r="WUA45" s="178"/>
      <c r="WUB45" s="178"/>
      <c r="WUC45" s="178"/>
      <c r="WUD45" s="178"/>
      <c r="WUE45" s="178"/>
      <c r="WUF45" s="178"/>
      <c r="WUG45" s="178"/>
      <c r="WUH45" s="178"/>
      <c r="WUI45" s="178"/>
      <c r="WUJ45" s="178"/>
      <c r="WUK45" s="178"/>
      <c r="WUL45" s="178"/>
      <c r="WUM45" s="178"/>
      <c r="WUN45" s="178"/>
      <c r="WUO45" s="178"/>
      <c r="WUP45" s="178"/>
      <c r="WUQ45" s="178"/>
      <c r="WUR45" s="178"/>
      <c r="WUS45" s="178"/>
      <c r="WUT45" s="178"/>
      <c r="WUU45" s="178"/>
      <c r="WUV45" s="178"/>
      <c r="WUW45" s="178"/>
      <c r="WUX45" s="178"/>
      <c r="WUY45" s="178"/>
      <c r="WUZ45" s="178"/>
      <c r="WVA45" s="178"/>
      <c r="WVB45" s="178"/>
      <c r="WVC45" s="178"/>
      <c r="WVD45" s="178"/>
      <c r="WVE45" s="178"/>
      <c r="WVF45" s="178"/>
      <c r="WVG45" s="178"/>
      <c r="WVH45" s="178"/>
      <c r="WVI45" s="178"/>
      <c r="WVJ45" s="178"/>
      <c r="WVK45" s="178"/>
      <c r="WVL45" s="178"/>
      <c r="WVM45" s="178"/>
      <c r="WVN45" s="178"/>
      <c r="WVO45" s="178"/>
      <c r="WVP45" s="178"/>
      <c r="WVQ45" s="178"/>
      <c r="WVR45" s="178"/>
      <c r="WVS45" s="178"/>
      <c r="WVT45" s="178"/>
      <c r="WVU45" s="178"/>
      <c r="WVV45" s="178"/>
      <c r="WVW45" s="178"/>
      <c r="WVX45" s="178"/>
      <c r="WVY45" s="178"/>
      <c r="WVZ45" s="178"/>
      <c r="WWA45" s="178"/>
      <c r="WWB45" s="178"/>
      <c r="WWC45" s="178"/>
      <c r="WWD45" s="178"/>
      <c r="WWE45" s="178"/>
      <c r="WWF45" s="178"/>
      <c r="WWG45" s="178"/>
      <c r="WWH45" s="178"/>
      <c r="WWI45" s="178"/>
      <c r="WWJ45" s="178"/>
      <c r="WWK45" s="178"/>
      <c r="WWL45" s="178"/>
      <c r="WWM45" s="178"/>
      <c r="WWN45" s="178"/>
      <c r="WWO45" s="178"/>
      <c r="WWP45" s="178"/>
      <c r="WWQ45" s="178"/>
      <c r="WWR45" s="178"/>
      <c r="WWS45" s="178"/>
      <c r="WWT45" s="178"/>
      <c r="WWU45" s="178"/>
      <c r="WWV45" s="178"/>
      <c r="WWW45" s="178"/>
      <c r="WWX45" s="178"/>
      <c r="WWY45" s="178"/>
      <c r="WWZ45" s="178"/>
      <c r="WXA45" s="178"/>
      <c r="WXB45" s="178"/>
      <c r="WXC45" s="178"/>
      <c r="WXD45" s="178"/>
      <c r="WXE45" s="178"/>
      <c r="WXF45" s="178"/>
      <c r="WXG45" s="178"/>
      <c r="WXH45" s="178"/>
      <c r="WXI45" s="178"/>
      <c r="WXJ45" s="178"/>
      <c r="WXK45" s="178"/>
      <c r="WXL45" s="178"/>
      <c r="WXM45" s="178"/>
      <c r="WXN45" s="178"/>
      <c r="WXO45" s="178"/>
      <c r="WXP45" s="178"/>
      <c r="WXQ45" s="178"/>
      <c r="WXR45" s="178"/>
      <c r="WXS45" s="178"/>
      <c r="WXT45" s="178"/>
      <c r="WXU45" s="178"/>
      <c r="WXV45" s="178"/>
      <c r="WXW45" s="178"/>
      <c r="WXX45" s="178"/>
      <c r="WXY45" s="178"/>
      <c r="WXZ45" s="178"/>
      <c r="WYA45" s="178"/>
      <c r="WYB45" s="178"/>
      <c r="WYC45" s="178"/>
      <c r="WYD45" s="178"/>
      <c r="WYE45" s="178"/>
      <c r="WYF45" s="178"/>
      <c r="WYG45" s="178"/>
      <c r="WYH45" s="178"/>
      <c r="WYI45" s="178"/>
      <c r="WYJ45" s="178"/>
      <c r="WYK45" s="178"/>
      <c r="WYL45" s="178"/>
      <c r="WYM45" s="178"/>
      <c r="WYN45" s="178"/>
      <c r="WYO45" s="178"/>
      <c r="WYP45" s="178"/>
      <c r="WYQ45" s="178"/>
      <c r="WYR45" s="178"/>
      <c r="WYS45" s="178"/>
      <c r="WYT45" s="178"/>
      <c r="WYU45" s="178"/>
      <c r="WYV45" s="178"/>
      <c r="WYW45" s="178"/>
      <c r="WYX45" s="178"/>
      <c r="WYY45" s="178"/>
      <c r="WYZ45" s="178"/>
      <c r="WZA45" s="178"/>
      <c r="WZB45" s="178"/>
      <c r="WZC45" s="178"/>
      <c r="WZD45" s="178"/>
      <c r="WZE45" s="178"/>
      <c r="WZF45" s="178"/>
      <c r="WZG45" s="178"/>
      <c r="WZH45" s="178"/>
      <c r="WZI45" s="178"/>
      <c r="WZJ45" s="178"/>
      <c r="WZK45" s="178"/>
      <c r="WZL45" s="178"/>
      <c r="WZM45" s="178"/>
      <c r="WZN45" s="178"/>
      <c r="WZO45" s="178"/>
      <c r="WZP45" s="178"/>
      <c r="WZQ45" s="178"/>
      <c r="WZR45" s="178"/>
      <c r="WZS45" s="178"/>
      <c r="WZT45" s="178"/>
      <c r="WZU45" s="178"/>
      <c r="WZV45" s="178"/>
      <c r="WZW45" s="178"/>
      <c r="WZX45" s="178"/>
      <c r="WZY45" s="178"/>
      <c r="WZZ45" s="178"/>
      <c r="XAA45" s="178"/>
      <c r="XAB45" s="178"/>
      <c r="XAC45" s="178"/>
      <c r="XAD45" s="178"/>
      <c r="XAE45" s="178"/>
      <c r="XAF45" s="178"/>
      <c r="XAG45" s="178"/>
      <c r="XAH45" s="178"/>
      <c r="XAI45" s="178"/>
      <c r="XAJ45" s="178"/>
      <c r="XAK45" s="178"/>
      <c r="XAL45" s="178"/>
      <c r="XAM45" s="178"/>
      <c r="XAN45" s="178"/>
      <c r="XAO45" s="178"/>
      <c r="XAP45" s="178"/>
      <c r="XAQ45" s="178"/>
      <c r="XAR45" s="178"/>
      <c r="XAS45" s="178"/>
      <c r="XAT45" s="178"/>
      <c r="XAU45" s="178"/>
      <c r="XAV45" s="178"/>
      <c r="XAW45" s="178"/>
      <c r="XAX45" s="178"/>
      <c r="XAY45" s="178"/>
      <c r="XAZ45" s="178"/>
      <c r="XBA45" s="178"/>
      <c r="XBB45" s="178"/>
      <c r="XBC45" s="178"/>
      <c r="XBD45" s="178"/>
      <c r="XBE45" s="178"/>
      <c r="XBF45" s="178"/>
      <c r="XBG45" s="178"/>
      <c r="XBH45" s="178"/>
      <c r="XBI45" s="178"/>
      <c r="XBJ45" s="178"/>
      <c r="XBK45" s="178"/>
      <c r="XBL45" s="178"/>
      <c r="XBM45" s="178"/>
      <c r="XBN45" s="178"/>
      <c r="XBO45" s="178"/>
      <c r="XBP45" s="178"/>
      <c r="XBQ45" s="178"/>
      <c r="XBR45" s="178"/>
      <c r="XBS45" s="178"/>
      <c r="XBT45" s="178"/>
      <c r="XBU45" s="178"/>
      <c r="XBV45" s="178"/>
      <c r="XBW45" s="178"/>
      <c r="XBX45" s="178"/>
      <c r="XBY45" s="178"/>
      <c r="XBZ45" s="178"/>
      <c r="XCA45" s="178"/>
      <c r="XCB45" s="178"/>
      <c r="XCC45" s="178"/>
      <c r="XCD45" s="178"/>
      <c r="XCE45" s="178"/>
      <c r="XCF45" s="178"/>
      <c r="XCG45" s="178"/>
      <c r="XCH45" s="178"/>
      <c r="XCI45" s="178"/>
      <c r="XCJ45" s="178"/>
      <c r="XCK45" s="178"/>
      <c r="XCL45" s="178"/>
      <c r="XCM45" s="178"/>
      <c r="XCN45" s="178"/>
      <c r="XCO45" s="178"/>
      <c r="XCP45" s="178"/>
      <c r="XCQ45" s="178"/>
      <c r="XCR45" s="178"/>
      <c r="XCS45" s="178"/>
      <c r="XCT45" s="178"/>
      <c r="XCU45" s="178"/>
      <c r="XCV45" s="178"/>
      <c r="XCW45" s="178"/>
      <c r="XCX45" s="178"/>
      <c r="XCY45" s="178"/>
      <c r="XCZ45" s="178"/>
      <c r="XDA45" s="178"/>
      <c r="XDB45" s="178"/>
      <c r="XDC45" s="178"/>
      <c r="XDD45" s="178"/>
      <c r="XDE45" s="178"/>
      <c r="XDF45" s="178"/>
      <c r="XDG45" s="178"/>
      <c r="XDH45" s="178"/>
      <c r="XDI45" s="178"/>
      <c r="XDJ45" s="178"/>
      <c r="XDK45" s="178"/>
      <c r="XDL45" s="178"/>
      <c r="XDM45" s="178"/>
      <c r="XDN45" s="178"/>
      <c r="XDO45" s="178"/>
      <c r="XDP45" s="178"/>
      <c r="XDQ45" s="178"/>
      <c r="XDR45" s="178"/>
      <c r="XDS45" s="178"/>
      <c r="XDT45" s="178"/>
      <c r="XDU45" s="178"/>
      <c r="XDV45" s="178"/>
      <c r="XDW45" s="178"/>
      <c r="XDX45" s="178"/>
      <c r="XDY45" s="178"/>
      <c r="XDZ45" s="178"/>
      <c r="XEA45" s="178"/>
      <c r="XEB45" s="178"/>
      <c r="XEC45" s="178"/>
      <c r="XED45" s="178"/>
      <c r="XEE45" s="178"/>
      <c r="XEF45" s="178"/>
      <c r="XEG45" s="178"/>
      <c r="XEH45" s="178"/>
      <c r="XEI45" s="178"/>
      <c r="XEJ45" s="178"/>
      <c r="XEK45" s="178"/>
      <c r="XEL45" s="178"/>
      <c r="XEM45" s="178"/>
      <c r="XEN45" s="178"/>
      <c r="XEO45" s="178"/>
      <c r="XEP45" s="178"/>
      <c r="XEQ45" s="178"/>
      <c r="XER45" s="178"/>
      <c r="XES45" s="178"/>
      <c r="XET45" s="178"/>
      <c r="XEU45" s="178"/>
      <c r="XEV45" s="178"/>
      <c r="XEW45" s="178"/>
      <c r="XEX45" s="178"/>
      <c r="XEY45" s="178"/>
      <c r="XEZ45" s="178"/>
      <c r="XFA45" s="178"/>
      <c r="XFB45" s="178"/>
      <c r="XFC45" s="178"/>
    </row>
    <row r="46" spans="1:16383">
      <c r="A46" s="127" t="s">
        <v>41</v>
      </c>
      <c r="B46" s="127" t="s">
        <v>38</v>
      </c>
      <c r="C46" s="166" t="s">
        <v>12</v>
      </c>
      <c r="D46" s="146">
        <f>' Capacity by Location'!E51</f>
        <v>40</v>
      </c>
      <c r="E46" s="146">
        <f>' Capacity by Location'!F51</f>
        <v>40</v>
      </c>
      <c r="F46" s="146">
        <f>' Capacity by Location'!G51</f>
        <v>40</v>
      </c>
      <c r="G46" s="146">
        <f>' Capacity by Location'!H51</f>
        <v>40</v>
      </c>
      <c r="H46" s="146">
        <f>' Capacity by Location'!I51</f>
        <v>40</v>
      </c>
      <c r="I46" s="146">
        <f>' Capacity by Location'!J51</f>
        <v>40</v>
      </c>
      <c r="J46" s="146">
        <f>' Capacity by Location'!K51</f>
        <v>40</v>
      </c>
      <c r="K46" s="146">
        <f>' Capacity by Location'!L51</f>
        <v>40</v>
      </c>
      <c r="L46" s="146">
        <f>' Capacity by Location'!M51</f>
        <v>40</v>
      </c>
      <c r="M46" s="146">
        <f>' Capacity by Location'!N51</f>
        <v>40</v>
      </c>
      <c r="N46" s="146">
        <f>' Capacity by Location'!O51</f>
        <v>40</v>
      </c>
      <c r="O46" s="146">
        <f>' Capacity by Location'!P51</f>
        <v>40</v>
      </c>
      <c r="P46" s="146">
        <f>' Capacity by Location'!Q51</f>
        <v>40</v>
      </c>
      <c r="Q46" s="146">
        <f>' Capacity by Location'!R51</f>
        <v>40</v>
      </c>
      <c r="R46" s="146">
        <f>' Capacity by Location'!S51</f>
        <v>40</v>
      </c>
      <c r="S46" s="146">
        <f>' Capacity by Location'!T51</f>
        <v>40</v>
      </c>
    </row>
    <row r="47" spans="1:16383">
      <c r="A47" s="127" t="s">
        <v>41</v>
      </c>
      <c r="B47" s="127" t="s">
        <v>38</v>
      </c>
      <c r="C47" s="176" t="s">
        <v>60</v>
      </c>
      <c r="D47" s="146">
        <f t="shared" ref="D47:S47" si="7">SUM(D43:D46)</f>
        <v>280</v>
      </c>
      <c r="E47" s="146">
        <f t="shared" si="7"/>
        <v>280</v>
      </c>
      <c r="F47" s="146">
        <f t="shared" si="7"/>
        <v>290</v>
      </c>
      <c r="G47" s="146">
        <f t="shared" si="7"/>
        <v>310</v>
      </c>
      <c r="H47" s="146">
        <f t="shared" si="7"/>
        <v>330</v>
      </c>
      <c r="I47" s="146">
        <f t="shared" si="7"/>
        <v>355</v>
      </c>
      <c r="J47" s="146">
        <f t="shared" si="7"/>
        <v>355</v>
      </c>
      <c r="K47" s="146">
        <f t="shared" si="7"/>
        <v>355</v>
      </c>
      <c r="L47" s="146">
        <f t="shared" si="7"/>
        <v>355</v>
      </c>
      <c r="M47" s="146">
        <f t="shared" si="7"/>
        <v>355</v>
      </c>
      <c r="N47" s="146">
        <f t="shared" si="7"/>
        <v>355</v>
      </c>
      <c r="O47" s="146">
        <f t="shared" si="7"/>
        <v>355</v>
      </c>
      <c r="P47" s="146">
        <f t="shared" si="7"/>
        <v>355</v>
      </c>
      <c r="Q47" s="146">
        <f t="shared" si="7"/>
        <v>355</v>
      </c>
      <c r="R47" s="146">
        <f t="shared" si="7"/>
        <v>355</v>
      </c>
      <c r="S47" s="146">
        <f t="shared" si="7"/>
        <v>355</v>
      </c>
    </row>
    <row r="48" spans="1:16383">
      <c r="A48" s="127" t="s">
        <v>41</v>
      </c>
      <c r="B48" s="127" t="s">
        <v>37</v>
      </c>
      <c r="C48" s="166" t="s">
        <v>218</v>
      </c>
      <c r="D48" s="146">
        <f>' Capacity by Location'!E53</f>
        <v>10</v>
      </c>
      <c r="E48" s="146">
        <f>' Capacity by Location'!F53</f>
        <v>10</v>
      </c>
      <c r="F48" s="146">
        <f>' Capacity by Location'!G53</f>
        <v>10</v>
      </c>
      <c r="G48" s="146">
        <f>' Capacity by Location'!H53</f>
        <v>32</v>
      </c>
      <c r="H48" s="146">
        <f>' Capacity by Location'!I53</f>
        <v>32</v>
      </c>
      <c r="I48" s="146">
        <f>' Capacity by Location'!J53</f>
        <v>32</v>
      </c>
      <c r="J48" s="146">
        <f>' Capacity by Location'!K53</f>
        <v>32</v>
      </c>
      <c r="K48" s="146">
        <f>' Capacity by Location'!L53</f>
        <v>32</v>
      </c>
      <c r="L48" s="146">
        <f>' Capacity by Location'!M53</f>
        <v>32</v>
      </c>
      <c r="M48" s="146">
        <f>' Capacity by Location'!N53</f>
        <v>32</v>
      </c>
      <c r="N48" s="146">
        <f>' Capacity by Location'!O53</f>
        <v>32</v>
      </c>
      <c r="O48" s="146">
        <f>' Capacity by Location'!P53</f>
        <v>32</v>
      </c>
      <c r="P48" s="146">
        <f>' Capacity by Location'!Q53</f>
        <v>32</v>
      </c>
      <c r="Q48" s="146">
        <f>' Capacity by Location'!R53</f>
        <v>32</v>
      </c>
      <c r="R48" s="146">
        <f>' Capacity by Location'!S53</f>
        <v>32</v>
      </c>
      <c r="S48" s="146">
        <f>' Capacity by Location'!T53</f>
        <v>32</v>
      </c>
    </row>
    <row r="49" spans="1:19">
      <c r="A49" s="127" t="s">
        <v>41</v>
      </c>
      <c r="B49" s="127" t="s">
        <v>37</v>
      </c>
      <c r="C49" s="166" t="s">
        <v>12</v>
      </c>
      <c r="D49" s="146">
        <f>' Capacity by Location'!E54</f>
        <v>0</v>
      </c>
      <c r="E49" s="146">
        <f>' Capacity by Location'!F54</f>
        <v>0</v>
      </c>
      <c r="F49" s="146">
        <f>' Capacity by Location'!G54</f>
        <v>0</v>
      </c>
      <c r="G49" s="146">
        <f>' Capacity by Location'!H54</f>
        <v>0</v>
      </c>
      <c r="H49" s="146">
        <f>' Capacity by Location'!I54</f>
        <v>0</v>
      </c>
      <c r="I49" s="146">
        <f>' Capacity by Location'!J54</f>
        <v>0</v>
      </c>
      <c r="J49" s="146">
        <f>' Capacity by Location'!K54</f>
        <v>0</v>
      </c>
      <c r="K49" s="146">
        <f>' Capacity by Location'!L54</f>
        <v>0</v>
      </c>
      <c r="L49" s="146">
        <f>' Capacity by Location'!M54</f>
        <v>0</v>
      </c>
      <c r="M49" s="146">
        <f>' Capacity by Location'!N54</f>
        <v>0</v>
      </c>
      <c r="N49" s="146">
        <f>' Capacity by Location'!O54</f>
        <v>0</v>
      </c>
      <c r="O49" s="146">
        <f>' Capacity by Location'!P54</f>
        <v>0</v>
      </c>
      <c r="P49" s="146">
        <f>' Capacity by Location'!Q54</f>
        <v>0</v>
      </c>
      <c r="Q49" s="146">
        <f>' Capacity by Location'!R54</f>
        <v>0</v>
      </c>
      <c r="R49" s="146">
        <f>' Capacity by Location'!S54</f>
        <v>0</v>
      </c>
      <c r="S49" s="146">
        <f>' Capacity by Location'!T54</f>
        <v>0</v>
      </c>
    </row>
    <row r="50" spans="1:19">
      <c r="A50" s="127" t="s">
        <v>41</v>
      </c>
      <c r="B50" s="127" t="s">
        <v>37</v>
      </c>
      <c r="C50" s="176" t="s">
        <v>60</v>
      </c>
      <c r="D50" s="146">
        <f>SUM(D48:D49)</f>
        <v>10</v>
      </c>
      <c r="E50" s="146">
        <f t="shared" ref="E50:S50" si="8">SUM(E48:E49)</f>
        <v>10</v>
      </c>
      <c r="F50" s="146">
        <f t="shared" si="8"/>
        <v>10</v>
      </c>
      <c r="G50" s="146">
        <f t="shared" si="8"/>
        <v>32</v>
      </c>
      <c r="H50" s="146">
        <f t="shared" si="8"/>
        <v>32</v>
      </c>
      <c r="I50" s="146">
        <f t="shared" si="8"/>
        <v>32</v>
      </c>
      <c r="J50" s="146">
        <f t="shared" si="8"/>
        <v>32</v>
      </c>
      <c r="K50" s="146">
        <f t="shared" si="8"/>
        <v>32</v>
      </c>
      <c r="L50" s="146">
        <f t="shared" si="8"/>
        <v>32</v>
      </c>
      <c r="M50" s="146">
        <f t="shared" si="8"/>
        <v>32</v>
      </c>
      <c r="N50" s="146">
        <f t="shared" si="8"/>
        <v>32</v>
      </c>
      <c r="O50" s="146">
        <f t="shared" si="8"/>
        <v>32</v>
      </c>
      <c r="P50" s="146">
        <f t="shared" si="8"/>
        <v>32</v>
      </c>
      <c r="Q50" s="146">
        <f t="shared" si="8"/>
        <v>32</v>
      </c>
      <c r="R50" s="146">
        <f t="shared" si="8"/>
        <v>32</v>
      </c>
      <c r="S50" s="146">
        <f t="shared" si="8"/>
        <v>32</v>
      </c>
    </row>
    <row r="51" spans="1:19">
      <c r="A51" s="127" t="s">
        <v>41</v>
      </c>
      <c r="B51" s="127" t="s">
        <v>44</v>
      </c>
      <c r="C51" s="166" t="s">
        <v>215</v>
      </c>
      <c r="D51" s="146">
        <f>' Capacity by Location'!E56</f>
        <v>20</v>
      </c>
      <c r="E51" s="146">
        <f>' Capacity by Location'!F56</f>
        <v>20</v>
      </c>
      <c r="F51" s="146">
        <f>' Capacity by Location'!G56</f>
        <v>20</v>
      </c>
      <c r="G51" s="146">
        <f>' Capacity by Location'!H56</f>
        <v>20</v>
      </c>
      <c r="H51" s="146">
        <f>' Capacity by Location'!I56</f>
        <v>20</v>
      </c>
      <c r="I51" s="146">
        <f>' Capacity by Location'!J56</f>
        <v>20</v>
      </c>
      <c r="J51" s="146">
        <f>' Capacity by Location'!K56</f>
        <v>20</v>
      </c>
      <c r="K51" s="146">
        <f>' Capacity by Location'!L56</f>
        <v>20</v>
      </c>
      <c r="L51" s="146">
        <f>' Capacity by Location'!M56</f>
        <v>20</v>
      </c>
      <c r="M51" s="146">
        <f>' Capacity by Location'!N56</f>
        <v>20</v>
      </c>
      <c r="N51" s="146">
        <f>' Capacity by Location'!O56</f>
        <v>20</v>
      </c>
      <c r="O51" s="146">
        <f>' Capacity by Location'!P56</f>
        <v>20</v>
      </c>
      <c r="P51" s="146">
        <f>' Capacity by Location'!Q56</f>
        <v>20</v>
      </c>
      <c r="Q51" s="146">
        <f>' Capacity by Location'!R56</f>
        <v>20</v>
      </c>
      <c r="R51" s="146">
        <f>' Capacity by Location'!S56</f>
        <v>20</v>
      </c>
      <c r="S51" s="146">
        <f>' Capacity by Location'!T56</f>
        <v>20</v>
      </c>
    </row>
    <row r="52" spans="1:19">
      <c r="A52" s="127" t="s">
        <v>41</v>
      </c>
      <c r="B52" s="127" t="s">
        <v>44</v>
      </c>
      <c r="C52" s="166" t="s">
        <v>339</v>
      </c>
      <c r="D52" s="146">
        <f>' Capacity by Location'!E57</f>
        <v>20</v>
      </c>
      <c r="E52" s="146">
        <f>' Capacity by Location'!F57</f>
        <v>20</v>
      </c>
      <c r="F52" s="146">
        <f>' Capacity by Location'!G57</f>
        <v>20</v>
      </c>
      <c r="G52" s="146">
        <f>' Capacity by Location'!H57</f>
        <v>20</v>
      </c>
      <c r="H52" s="146">
        <f>' Capacity by Location'!I57</f>
        <v>20</v>
      </c>
      <c r="I52" s="146">
        <f>' Capacity by Location'!J57</f>
        <v>20</v>
      </c>
      <c r="J52" s="146">
        <f>' Capacity by Location'!K57</f>
        <v>20</v>
      </c>
      <c r="K52" s="146">
        <f>' Capacity by Location'!L57</f>
        <v>20</v>
      </c>
      <c r="L52" s="146">
        <f>' Capacity by Location'!M57</f>
        <v>20</v>
      </c>
      <c r="M52" s="146">
        <f>' Capacity by Location'!N57</f>
        <v>20</v>
      </c>
      <c r="N52" s="146">
        <f>' Capacity by Location'!O57</f>
        <v>20</v>
      </c>
      <c r="O52" s="146">
        <f>' Capacity by Location'!P57</f>
        <v>20</v>
      </c>
      <c r="P52" s="146">
        <f>' Capacity by Location'!Q57</f>
        <v>20</v>
      </c>
      <c r="Q52" s="146">
        <f>' Capacity by Location'!R57</f>
        <v>20</v>
      </c>
      <c r="R52" s="146">
        <f>' Capacity by Location'!S57</f>
        <v>20</v>
      </c>
      <c r="S52" s="146">
        <f>' Capacity by Location'!T57</f>
        <v>20</v>
      </c>
    </row>
    <row r="53" spans="1:19">
      <c r="A53" s="127" t="s">
        <v>41</v>
      </c>
      <c r="B53" s="127" t="s">
        <v>44</v>
      </c>
      <c r="C53" s="166" t="s">
        <v>12</v>
      </c>
      <c r="D53" s="146">
        <f>' Capacity by Location'!E58</f>
        <v>0</v>
      </c>
      <c r="E53" s="146">
        <f>' Capacity by Location'!F58</f>
        <v>0</v>
      </c>
      <c r="F53" s="146">
        <f>' Capacity by Location'!G58</f>
        <v>0</v>
      </c>
      <c r="G53" s="146">
        <f>' Capacity by Location'!H58</f>
        <v>0</v>
      </c>
      <c r="H53" s="146">
        <f>' Capacity by Location'!I58</f>
        <v>0</v>
      </c>
      <c r="I53" s="146">
        <f>' Capacity by Location'!J58</f>
        <v>0</v>
      </c>
      <c r="J53" s="146">
        <f>' Capacity by Location'!K58</f>
        <v>0</v>
      </c>
      <c r="K53" s="146">
        <f>' Capacity by Location'!L58</f>
        <v>0</v>
      </c>
      <c r="L53" s="146">
        <f>' Capacity by Location'!M58</f>
        <v>0</v>
      </c>
      <c r="M53" s="146">
        <f>' Capacity by Location'!N58</f>
        <v>0</v>
      </c>
      <c r="N53" s="146">
        <f>' Capacity by Location'!O58</f>
        <v>0</v>
      </c>
      <c r="O53" s="146">
        <f>' Capacity by Location'!P58</f>
        <v>0</v>
      </c>
      <c r="P53" s="146">
        <f>' Capacity by Location'!Q58</f>
        <v>0</v>
      </c>
      <c r="Q53" s="146">
        <f>' Capacity by Location'!R58</f>
        <v>0</v>
      </c>
      <c r="R53" s="146">
        <f>' Capacity by Location'!S58</f>
        <v>0</v>
      </c>
      <c r="S53" s="146">
        <f>' Capacity by Location'!T58</f>
        <v>0</v>
      </c>
    </row>
    <row r="54" spans="1:19">
      <c r="A54" s="127" t="s">
        <v>41</v>
      </c>
      <c r="B54" s="127" t="s">
        <v>44</v>
      </c>
      <c r="C54" s="176" t="s">
        <v>60</v>
      </c>
      <c r="D54" s="146">
        <f>SUM(D51:D53)</f>
        <v>40</v>
      </c>
      <c r="E54" s="146">
        <f t="shared" ref="E54:S54" si="9">SUM(E51:E53)</f>
        <v>40</v>
      </c>
      <c r="F54" s="146">
        <f t="shared" si="9"/>
        <v>40</v>
      </c>
      <c r="G54" s="146">
        <f t="shared" si="9"/>
        <v>40</v>
      </c>
      <c r="H54" s="146">
        <f t="shared" si="9"/>
        <v>40</v>
      </c>
      <c r="I54" s="146">
        <f t="shared" si="9"/>
        <v>40</v>
      </c>
      <c r="J54" s="146">
        <f t="shared" si="9"/>
        <v>40</v>
      </c>
      <c r="K54" s="146">
        <f t="shared" si="9"/>
        <v>40</v>
      </c>
      <c r="L54" s="146">
        <f t="shared" si="9"/>
        <v>40</v>
      </c>
      <c r="M54" s="146">
        <f t="shared" si="9"/>
        <v>40</v>
      </c>
      <c r="N54" s="146">
        <f t="shared" si="9"/>
        <v>40</v>
      </c>
      <c r="O54" s="146">
        <f t="shared" si="9"/>
        <v>40</v>
      </c>
      <c r="P54" s="146">
        <f t="shared" si="9"/>
        <v>40</v>
      </c>
      <c r="Q54" s="146">
        <f t="shared" si="9"/>
        <v>40</v>
      </c>
      <c r="R54" s="146">
        <f t="shared" si="9"/>
        <v>40</v>
      </c>
      <c r="S54" s="146">
        <f t="shared" si="9"/>
        <v>40</v>
      </c>
    </row>
    <row r="55" spans="1:19">
      <c r="A55" s="127" t="s">
        <v>41</v>
      </c>
      <c r="B55" s="179" t="s">
        <v>113</v>
      </c>
      <c r="C55" s="176" t="s">
        <v>219</v>
      </c>
      <c r="D55" s="146">
        <f>' Capacity by Location'!E60</f>
        <v>50</v>
      </c>
      <c r="E55" s="146">
        <f>' Capacity by Location'!F60</f>
        <v>50</v>
      </c>
      <c r="F55" s="146">
        <f>' Capacity by Location'!G60</f>
        <v>50</v>
      </c>
      <c r="G55" s="146">
        <f>' Capacity by Location'!H60</f>
        <v>120</v>
      </c>
      <c r="H55" s="146">
        <f>' Capacity by Location'!I60</f>
        <v>120</v>
      </c>
      <c r="I55" s="146">
        <f>' Capacity by Location'!J60</f>
        <v>120</v>
      </c>
      <c r="J55" s="146">
        <f>' Capacity by Location'!K60</f>
        <v>120</v>
      </c>
      <c r="K55" s="146">
        <f>' Capacity by Location'!L60</f>
        <v>120</v>
      </c>
      <c r="L55" s="146">
        <f>' Capacity by Location'!M60</f>
        <v>120</v>
      </c>
      <c r="M55" s="146">
        <f>' Capacity by Location'!N60</f>
        <v>120</v>
      </c>
      <c r="N55" s="146">
        <f>' Capacity by Location'!O60</f>
        <v>120</v>
      </c>
      <c r="O55" s="146">
        <f>' Capacity by Location'!P60</f>
        <v>120</v>
      </c>
      <c r="P55" s="146">
        <f>' Capacity by Location'!Q60</f>
        <v>120</v>
      </c>
      <c r="Q55" s="146">
        <f>' Capacity by Location'!R60</f>
        <v>120</v>
      </c>
      <c r="R55" s="146">
        <f>' Capacity by Location'!S60</f>
        <v>120</v>
      </c>
      <c r="S55" s="146">
        <f>' Capacity by Location'!T60</f>
        <v>120</v>
      </c>
    </row>
    <row r="56" spans="1:19">
      <c r="A56" s="127" t="s">
        <v>41</v>
      </c>
      <c r="B56" s="179" t="s">
        <v>113</v>
      </c>
      <c r="C56" s="166" t="s">
        <v>12</v>
      </c>
      <c r="D56" s="146">
        <f>' Capacity by Location'!E61</f>
        <v>0</v>
      </c>
      <c r="E56" s="146">
        <f>' Capacity by Location'!F61</f>
        <v>0</v>
      </c>
      <c r="F56" s="146">
        <f>' Capacity by Location'!G61</f>
        <v>0</v>
      </c>
      <c r="G56" s="146">
        <f>' Capacity by Location'!H61</f>
        <v>0</v>
      </c>
      <c r="H56" s="146">
        <f>' Capacity by Location'!I61</f>
        <v>0</v>
      </c>
      <c r="I56" s="146">
        <f>' Capacity by Location'!J61</f>
        <v>0</v>
      </c>
      <c r="J56" s="146">
        <f>' Capacity by Location'!K61</f>
        <v>0</v>
      </c>
      <c r="K56" s="146">
        <f>' Capacity by Location'!L61</f>
        <v>0</v>
      </c>
      <c r="L56" s="146">
        <f>' Capacity by Location'!M61</f>
        <v>0</v>
      </c>
      <c r="M56" s="146">
        <f>' Capacity by Location'!N61</f>
        <v>0</v>
      </c>
      <c r="N56" s="146">
        <f>' Capacity by Location'!O61</f>
        <v>0</v>
      </c>
      <c r="O56" s="146">
        <f>' Capacity by Location'!P61</f>
        <v>0</v>
      </c>
      <c r="P56" s="146">
        <f>' Capacity by Location'!Q61</f>
        <v>0</v>
      </c>
      <c r="Q56" s="146">
        <f>' Capacity by Location'!R61</f>
        <v>0</v>
      </c>
      <c r="R56" s="146">
        <f>' Capacity by Location'!S61</f>
        <v>0</v>
      </c>
      <c r="S56" s="146">
        <f>' Capacity by Location'!T61</f>
        <v>0</v>
      </c>
    </row>
    <row r="57" spans="1:19">
      <c r="A57" s="127" t="s">
        <v>41</v>
      </c>
      <c r="B57" s="179" t="s">
        <v>113</v>
      </c>
      <c r="C57" s="176" t="s">
        <v>60</v>
      </c>
      <c r="D57" s="146">
        <f>SUM(D55:D56)</f>
        <v>50</v>
      </c>
      <c r="E57" s="146">
        <f t="shared" ref="E57:S57" si="10">SUM(E55:E56)</f>
        <v>50</v>
      </c>
      <c r="F57" s="146">
        <f t="shared" si="10"/>
        <v>50</v>
      </c>
      <c r="G57" s="146">
        <f t="shared" si="10"/>
        <v>120</v>
      </c>
      <c r="H57" s="146">
        <f t="shared" si="10"/>
        <v>120</v>
      </c>
      <c r="I57" s="146">
        <f t="shared" si="10"/>
        <v>120</v>
      </c>
      <c r="J57" s="146">
        <f t="shared" si="10"/>
        <v>120</v>
      </c>
      <c r="K57" s="146">
        <f t="shared" si="10"/>
        <v>120</v>
      </c>
      <c r="L57" s="146">
        <f t="shared" si="10"/>
        <v>120</v>
      </c>
      <c r="M57" s="146">
        <f t="shared" si="10"/>
        <v>120</v>
      </c>
      <c r="N57" s="146">
        <f t="shared" si="10"/>
        <v>120</v>
      </c>
      <c r="O57" s="146">
        <f t="shared" si="10"/>
        <v>120</v>
      </c>
      <c r="P57" s="146">
        <f t="shared" si="10"/>
        <v>120</v>
      </c>
      <c r="Q57" s="146">
        <f t="shared" si="10"/>
        <v>120</v>
      </c>
      <c r="R57" s="146">
        <f t="shared" si="10"/>
        <v>120</v>
      </c>
      <c r="S57" s="146">
        <f t="shared" si="10"/>
        <v>120</v>
      </c>
    </row>
    <row r="58" spans="1:19">
      <c r="A58" s="127" t="s">
        <v>41</v>
      </c>
      <c r="B58" s="127" t="s">
        <v>110</v>
      </c>
      <c r="C58" s="166" t="s">
        <v>218</v>
      </c>
      <c r="D58" s="146">
        <f>' Capacity by Location'!E63</f>
        <v>70</v>
      </c>
      <c r="E58" s="146">
        <f>' Capacity by Location'!F63</f>
        <v>70</v>
      </c>
      <c r="F58" s="146">
        <f>' Capacity by Location'!G63</f>
        <v>70</v>
      </c>
      <c r="G58" s="146">
        <f>' Capacity by Location'!H63</f>
        <v>70</v>
      </c>
      <c r="H58" s="146">
        <f>' Capacity by Location'!I63</f>
        <v>80</v>
      </c>
      <c r="I58" s="146">
        <f>' Capacity by Location'!J63</f>
        <v>80</v>
      </c>
      <c r="J58" s="146">
        <f>' Capacity by Location'!K63</f>
        <v>80</v>
      </c>
      <c r="K58" s="146">
        <f>' Capacity by Location'!L63</f>
        <v>80</v>
      </c>
      <c r="L58" s="146">
        <f>' Capacity by Location'!M63</f>
        <v>80</v>
      </c>
      <c r="M58" s="146">
        <f>' Capacity by Location'!N63</f>
        <v>80</v>
      </c>
      <c r="N58" s="146">
        <f>' Capacity by Location'!O63</f>
        <v>80</v>
      </c>
      <c r="O58" s="146">
        <f>' Capacity by Location'!P63</f>
        <v>80</v>
      </c>
      <c r="P58" s="146">
        <f>' Capacity by Location'!Q63</f>
        <v>80</v>
      </c>
      <c r="Q58" s="146">
        <f>' Capacity by Location'!R63</f>
        <v>80</v>
      </c>
      <c r="R58" s="146">
        <f>' Capacity by Location'!S63</f>
        <v>80</v>
      </c>
      <c r="S58" s="146">
        <f>' Capacity by Location'!T63</f>
        <v>80</v>
      </c>
    </row>
    <row r="59" spans="1:19">
      <c r="A59" s="127" t="s">
        <v>41</v>
      </c>
      <c r="B59" s="127" t="s">
        <v>110</v>
      </c>
      <c r="C59" s="166" t="s">
        <v>12</v>
      </c>
      <c r="D59" s="146">
        <f>' Capacity by Location'!E64</f>
        <v>0</v>
      </c>
      <c r="E59" s="146">
        <f>' Capacity by Location'!F64</f>
        <v>0</v>
      </c>
      <c r="F59" s="146">
        <f>' Capacity by Location'!G64</f>
        <v>0</v>
      </c>
      <c r="G59" s="146">
        <f>' Capacity by Location'!H64</f>
        <v>0</v>
      </c>
      <c r="H59" s="146">
        <f>' Capacity by Location'!I64</f>
        <v>0</v>
      </c>
      <c r="I59" s="146">
        <f>' Capacity by Location'!J64</f>
        <v>0</v>
      </c>
      <c r="J59" s="146">
        <f>' Capacity by Location'!K64</f>
        <v>0</v>
      </c>
      <c r="K59" s="146">
        <f>' Capacity by Location'!L64</f>
        <v>0</v>
      </c>
      <c r="L59" s="146">
        <f>' Capacity by Location'!M64</f>
        <v>0</v>
      </c>
      <c r="M59" s="146">
        <f>' Capacity by Location'!N64</f>
        <v>0</v>
      </c>
      <c r="N59" s="146">
        <f>' Capacity by Location'!O64</f>
        <v>0</v>
      </c>
      <c r="O59" s="146">
        <f>' Capacity by Location'!P64</f>
        <v>0</v>
      </c>
      <c r="P59" s="146">
        <f>' Capacity by Location'!Q64</f>
        <v>0</v>
      </c>
      <c r="Q59" s="146">
        <f>' Capacity by Location'!R64</f>
        <v>0</v>
      </c>
      <c r="R59" s="146">
        <f>' Capacity by Location'!S64</f>
        <v>0</v>
      </c>
      <c r="S59" s="146">
        <f>' Capacity by Location'!T64</f>
        <v>0</v>
      </c>
    </row>
    <row r="60" spans="1:19">
      <c r="A60" s="127" t="s">
        <v>41</v>
      </c>
      <c r="B60" s="127" t="s">
        <v>110</v>
      </c>
      <c r="C60" s="176" t="s">
        <v>60</v>
      </c>
      <c r="D60" s="146">
        <f t="shared" ref="D60:S60" si="11">SUM(D58:D59)</f>
        <v>70</v>
      </c>
      <c r="E60" s="146">
        <f t="shared" si="11"/>
        <v>70</v>
      </c>
      <c r="F60" s="146">
        <f t="shared" si="11"/>
        <v>70</v>
      </c>
      <c r="G60" s="146">
        <f t="shared" si="11"/>
        <v>70</v>
      </c>
      <c r="H60" s="146">
        <f t="shared" si="11"/>
        <v>80</v>
      </c>
      <c r="I60" s="146">
        <f t="shared" si="11"/>
        <v>80</v>
      </c>
      <c r="J60" s="146">
        <f t="shared" si="11"/>
        <v>80</v>
      </c>
      <c r="K60" s="146">
        <f t="shared" si="11"/>
        <v>80</v>
      </c>
      <c r="L60" s="146">
        <f t="shared" si="11"/>
        <v>80</v>
      </c>
      <c r="M60" s="146">
        <f t="shared" si="11"/>
        <v>80</v>
      </c>
      <c r="N60" s="146">
        <f t="shared" si="11"/>
        <v>80</v>
      </c>
      <c r="O60" s="146">
        <f t="shared" si="11"/>
        <v>80</v>
      </c>
      <c r="P60" s="146">
        <f t="shared" si="11"/>
        <v>80</v>
      </c>
      <c r="Q60" s="146">
        <f t="shared" si="11"/>
        <v>80</v>
      </c>
      <c r="R60" s="146">
        <f t="shared" si="11"/>
        <v>80</v>
      </c>
      <c r="S60" s="146">
        <f t="shared" si="11"/>
        <v>80</v>
      </c>
    </row>
    <row r="61" spans="1:19">
      <c r="A61" s="127" t="s">
        <v>41</v>
      </c>
      <c r="B61" s="127" t="s">
        <v>100</v>
      </c>
      <c r="C61" s="176" t="s">
        <v>287</v>
      </c>
      <c r="D61" s="146">
        <f>' Capacity by Location'!E66</f>
        <v>30</v>
      </c>
      <c r="E61" s="146">
        <f>' Capacity by Location'!F66</f>
        <v>30</v>
      </c>
      <c r="F61" s="146">
        <f>' Capacity by Location'!G66</f>
        <v>30</v>
      </c>
      <c r="G61" s="146">
        <f>' Capacity by Location'!H66</f>
        <v>30</v>
      </c>
      <c r="H61" s="146">
        <f>' Capacity by Location'!I66</f>
        <v>30</v>
      </c>
      <c r="I61" s="146">
        <f>' Capacity by Location'!J66</f>
        <v>30</v>
      </c>
      <c r="J61" s="146">
        <f>' Capacity by Location'!K66</f>
        <v>30</v>
      </c>
      <c r="K61" s="146">
        <f>' Capacity by Location'!L66</f>
        <v>30</v>
      </c>
      <c r="L61" s="146">
        <f>' Capacity by Location'!M66</f>
        <v>30</v>
      </c>
      <c r="M61" s="146">
        <f>' Capacity by Location'!N66</f>
        <v>30</v>
      </c>
      <c r="N61" s="146">
        <f>' Capacity by Location'!O66</f>
        <v>30</v>
      </c>
      <c r="O61" s="146">
        <f>' Capacity by Location'!P66</f>
        <v>30</v>
      </c>
      <c r="P61" s="146">
        <f>' Capacity by Location'!Q66</f>
        <v>30</v>
      </c>
      <c r="Q61" s="146">
        <f>' Capacity by Location'!R66</f>
        <v>30</v>
      </c>
      <c r="R61" s="146">
        <f>' Capacity by Location'!S66</f>
        <v>30</v>
      </c>
      <c r="S61" s="146">
        <f>' Capacity by Location'!T66</f>
        <v>30</v>
      </c>
    </row>
    <row r="62" spans="1:19">
      <c r="A62" s="127" t="s">
        <v>41</v>
      </c>
      <c r="B62" s="127" t="s">
        <v>100</v>
      </c>
      <c r="C62" s="166" t="s">
        <v>12</v>
      </c>
      <c r="D62" s="146">
        <f>' Capacity by Location'!E67</f>
        <v>0</v>
      </c>
      <c r="E62" s="146">
        <f>' Capacity by Location'!F67</f>
        <v>0</v>
      </c>
      <c r="F62" s="146">
        <f>' Capacity by Location'!G67</f>
        <v>0</v>
      </c>
      <c r="G62" s="146">
        <f>' Capacity by Location'!H67</f>
        <v>0</v>
      </c>
      <c r="H62" s="146">
        <f>' Capacity by Location'!I67</f>
        <v>0</v>
      </c>
      <c r="I62" s="146">
        <f>' Capacity by Location'!J67</f>
        <v>0</v>
      </c>
      <c r="J62" s="146">
        <f>' Capacity by Location'!K67</f>
        <v>0</v>
      </c>
      <c r="K62" s="146">
        <f>' Capacity by Location'!L67</f>
        <v>0</v>
      </c>
      <c r="L62" s="146">
        <f>' Capacity by Location'!M67</f>
        <v>0</v>
      </c>
      <c r="M62" s="146">
        <f>' Capacity by Location'!N67</f>
        <v>0</v>
      </c>
      <c r="N62" s="146">
        <f>' Capacity by Location'!O67</f>
        <v>0</v>
      </c>
      <c r="O62" s="146">
        <f>' Capacity by Location'!P67</f>
        <v>0</v>
      </c>
      <c r="P62" s="146">
        <f>' Capacity by Location'!Q67</f>
        <v>0</v>
      </c>
      <c r="Q62" s="146">
        <f>' Capacity by Location'!R67</f>
        <v>0</v>
      </c>
      <c r="R62" s="146">
        <f>' Capacity by Location'!S67</f>
        <v>0</v>
      </c>
      <c r="S62" s="146">
        <f>' Capacity by Location'!T67</f>
        <v>0</v>
      </c>
    </row>
    <row r="63" spans="1:19">
      <c r="A63" s="127" t="s">
        <v>41</v>
      </c>
      <c r="B63" s="127" t="s">
        <v>100</v>
      </c>
      <c r="C63" s="176" t="s">
        <v>60</v>
      </c>
      <c r="D63" s="146">
        <f>SUM(D61:D62)</f>
        <v>30</v>
      </c>
      <c r="E63" s="146">
        <f t="shared" ref="E63:S63" si="12">SUM(E61:E62)</f>
        <v>30</v>
      </c>
      <c r="F63" s="146">
        <f t="shared" si="12"/>
        <v>30</v>
      </c>
      <c r="G63" s="146">
        <f t="shared" si="12"/>
        <v>30</v>
      </c>
      <c r="H63" s="146">
        <f t="shared" si="12"/>
        <v>30</v>
      </c>
      <c r="I63" s="146">
        <f t="shared" si="12"/>
        <v>30</v>
      </c>
      <c r="J63" s="146">
        <f t="shared" si="12"/>
        <v>30</v>
      </c>
      <c r="K63" s="146">
        <f t="shared" si="12"/>
        <v>30</v>
      </c>
      <c r="L63" s="146">
        <f t="shared" si="12"/>
        <v>30</v>
      </c>
      <c r="M63" s="146">
        <f t="shared" si="12"/>
        <v>30</v>
      </c>
      <c r="N63" s="146">
        <f t="shared" si="12"/>
        <v>30</v>
      </c>
      <c r="O63" s="146">
        <f t="shared" si="12"/>
        <v>30</v>
      </c>
      <c r="P63" s="146">
        <f t="shared" si="12"/>
        <v>30</v>
      </c>
      <c r="Q63" s="146">
        <f t="shared" si="12"/>
        <v>30</v>
      </c>
      <c r="R63" s="146">
        <f t="shared" si="12"/>
        <v>30</v>
      </c>
      <c r="S63" s="146">
        <f t="shared" si="12"/>
        <v>30</v>
      </c>
    </row>
    <row r="64" spans="1:19">
      <c r="A64" s="127" t="s">
        <v>41</v>
      </c>
      <c r="B64" s="128" t="s">
        <v>223</v>
      </c>
      <c r="C64" s="1" t="s">
        <v>224</v>
      </c>
      <c r="D64" s="156">
        <f>' Capacity by Location'!E69</f>
        <v>60</v>
      </c>
      <c r="E64" s="156">
        <f>' Capacity by Location'!F69</f>
        <v>60</v>
      </c>
      <c r="F64" s="156">
        <f>' Capacity by Location'!G69</f>
        <v>60</v>
      </c>
      <c r="G64" s="156">
        <f>' Capacity by Location'!H69</f>
        <v>60</v>
      </c>
      <c r="H64" s="156">
        <f>' Capacity by Location'!I69</f>
        <v>60</v>
      </c>
      <c r="I64" s="156">
        <f>' Capacity by Location'!J69</f>
        <v>60</v>
      </c>
      <c r="J64" s="156">
        <f>' Capacity by Location'!K69</f>
        <v>60</v>
      </c>
      <c r="K64" s="156">
        <f>' Capacity by Location'!L69</f>
        <v>60</v>
      </c>
      <c r="L64" s="156">
        <f>' Capacity by Location'!M69</f>
        <v>60</v>
      </c>
      <c r="M64" s="156">
        <f>' Capacity by Location'!N69</f>
        <v>60</v>
      </c>
      <c r="N64" s="156">
        <f>' Capacity by Location'!O69</f>
        <v>60</v>
      </c>
      <c r="O64" s="156">
        <f>' Capacity by Location'!P69</f>
        <v>60</v>
      </c>
      <c r="P64" s="156">
        <f>' Capacity by Location'!Q69</f>
        <v>60</v>
      </c>
      <c r="Q64" s="156">
        <f>' Capacity by Location'!R69</f>
        <v>60</v>
      </c>
      <c r="R64" s="156">
        <f>' Capacity by Location'!S69</f>
        <v>60</v>
      </c>
      <c r="S64" s="156">
        <f>' Capacity by Location'!T69</f>
        <v>60</v>
      </c>
    </row>
    <row r="65" spans="1:19">
      <c r="A65" s="127" t="s">
        <v>41</v>
      </c>
      <c r="B65" s="128" t="s">
        <v>223</v>
      </c>
      <c r="C65" s="166" t="s">
        <v>12</v>
      </c>
      <c r="D65" s="156">
        <f>' Capacity by Location'!E70</f>
        <v>0</v>
      </c>
      <c r="E65" s="156">
        <f>' Capacity by Location'!F70</f>
        <v>0</v>
      </c>
      <c r="F65" s="156">
        <f>' Capacity by Location'!G70</f>
        <v>0</v>
      </c>
      <c r="G65" s="156">
        <f>' Capacity by Location'!H70</f>
        <v>0</v>
      </c>
      <c r="H65" s="156">
        <f>' Capacity by Location'!I70</f>
        <v>0</v>
      </c>
      <c r="I65" s="156">
        <f>' Capacity by Location'!J70</f>
        <v>0</v>
      </c>
      <c r="J65" s="156">
        <f>' Capacity by Location'!K70</f>
        <v>0</v>
      </c>
      <c r="K65" s="156">
        <f>' Capacity by Location'!L70</f>
        <v>0</v>
      </c>
      <c r="L65" s="156">
        <f>' Capacity by Location'!M70</f>
        <v>0</v>
      </c>
      <c r="M65" s="156">
        <f>' Capacity by Location'!N70</f>
        <v>0</v>
      </c>
      <c r="N65" s="156">
        <f>' Capacity by Location'!O70</f>
        <v>0</v>
      </c>
      <c r="O65" s="156">
        <f>' Capacity by Location'!P70</f>
        <v>0</v>
      </c>
      <c r="P65" s="156">
        <f>' Capacity by Location'!Q70</f>
        <v>0</v>
      </c>
      <c r="Q65" s="156">
        <f>' Capacity by Location'!R70</f>
        <v>0</v>
      </c>
      <c r="R65" s="156">
        <f>' Capacity by Location'!S70</f>
        <v>0</v>
      </c>
      <c r="S65" s="156">
        <f>' Capacity by Location'!T70</f>
        <v>0</v>
      </c>
    </row>
    <row r="66" spans="1:19">
      <c r="A66" s="127" t="s">
        <v>41</v>
      </c>
      <c r="B66" s="128" t="s">
        <v>223</v>
      </c>
      <c r="C66" s="176" t="s">
        <v>60</v>
      </c>
      <c r="D66" s="146">
        <f>SUM(D64:D65)</f>
        <v>60</v>
      </c>
      <c r="E66" s="146">
        <f t="shared" ref="E66:S66" si="13">SUM(E64:E65)</f>
        <v>60</v>
      </c>
      <c r="F66" s="146">
        <f t="shared" si="13"/>
        <v>60</v>
      </c>
      <c r="G66" s="146">
        <f t="shared" si="13"/>
        <v>60</v>
      </c>
      <c r="H66" s="146">
        <f t="shared" si="13"/>
        <v>60</v>
      </c>
      <c r="I66" s="146">
        <f t="shared" si="13"/>
        <v>60</v>
      </c>
      <c r="J66" s="146">
        <f t="shared" si="13"/>
        <v>60</v>
      </c>
      <c r="K66" s="146">
        <f t="shared" si="13"/>
        <v>60</v>
      </c>
      <c r="L66" s="146">
        <f t="shared" si="13"/>
        <v>60</v>
      </c>
      <c r="M66" s="146">
        <f t="shared" si="13"/>
        <v>60</v>
      </c>
      <c r="N66" s="146">
        <f t="shared" si="13"/>
        <v>60</v>
      </c>
      <c r="O66" s="146">
        <f t="shared" si="13"/>
        <v>60</v>
      </c>
      <c r="P66" s="146">
        <f t="shared" si="13"/>
        <v>60</v>
      </c>
      <c r="Q66" s="146">
        <f t="shared" si="13"/>
        <v>60</v>
      </c>
      <c r="R66" s="146">
        <f t="shared" si="13"/>
        <v>60</v>
      </c>
      <c r="S66" s="146">
        <f t="shared" si="13"/>
        <v>60</v>
      </c>
    </row>
    <row r="67" spans="1:19">
      <c r="A67" s="127" t="s">
        <v>41</v>
      </c>
      <c r="B67" s="127" t="s">
        <v>111</v>
      </c>
      <c r="C67" s="164" t="s">
        <v>338</v>
      </c>
      <c r="D67" s="146">
        <f>' Capacity by Location'!E72</f>
        <v>60</v>
      </c>
      <c r="E67" s="146">
        <f>' Capacity by Location'!F72</f>
        <v>60</v>
      </c>
      <c r="F67" s="146">
        <f>' Capacity by Location'!G72</f>
        <v>60</v>
      </c>
      <c r="G67" s="146">
        <f>' Capacity by Location'!H72</f>
        <v>60</v>
      </c>
      <c r="H67" s="146">
        <f>' Capacity by Location'!I72</f>
        <v>60</v>
      </c>
      <c r="I67" s="146">
        <f>' Capacity by Location'!J72</f>
        <v>60</v>
      </c>
      <c r="J67" s="146">
        <f>' Capacity by Location'!K72</f>
        <v>60</v>
      </c>
      <c r="K67" s="146">
        <f>' Capacity by Location'!L72</f>
        <v>60</v>
      </c>
      <c r="L67" s="146">
        <f>' Capacity by Location'!M72</f>
        <v>60</v>
      </c>
      <c r="M67" s="146">
        <f>' Capacity by Location'!N72</f>
        <v>60</v>
      </c>
      <c r="N67" s="146">
        <f>' Capacity by Location'!O72</f>
        <v>60</v>
      </c>
      <c r="O67" s="146">
        <f>' Capacity by Location'!P72</f>
        <v>60</v>
      </c>
      <c r="P67" s="146">
        <f>' Capacity by Location'!Q72</f>
        <v>60</v>
      </c>
      <c r="Q67" s="146">
        <f>' Capacity by Location'!R72</f>
        <v>60</v>
      </c>
      <c r="R67" s="146">
        <f>' Capacity by Location'!S72</f>
        <v>60</v>
      </c>
      <c r="S67" s="146">
        <f>' Capacity by Location'!T72</f>
        <v>60</v>
      </c>
    </row>
    <row r="68" spans="1:19">
      <c r="A68" s="127" t="s">
        <v>41</v>
      </c>
      <c r="B68" s="127" t="s">
        <v>111</v>
      </c>
      <c r="C68" s="166" t="s">
        <v>12</v>
      </c>
      <c r="D68" s="146">
        <f>' Capacity by Location'!E73</f>
        <v>40</v>
      </c>
      <c r="E68" s="146">
        <f>' Capacity by Location'!F73</f>
        <v>40</v>
      </c>
      <c r="F68" s="146">
        <f>' Capacity by Location'!G73</f>
        <v>40</v>
      </c>
      <c r="G68" s="146">
        <f>' Capacity by Location'!H73</f>
        <v>40</v>
      </c>
      <c r="H68" s="146">
        <f>' Capacity by Location'!I73</f>
        <v>40</v>
      </c>
      <c r="I68" s="146">
        <f>' Capacity by Location'!J73</f>
        <v>40</v>
      </c>
      <c r="J68" s="146">
        <f>' Capacity by Location'!K73</f>
        <v>40</v>
      </c>
      <c r="K68" s="146">
        <f>' Capacity by Location'!L73</f>
        <v>40</v>
      </c>
      <c r="L68" s="146">
        <f>' Capacity by Location'!M73</f>
        <v>40</v>
      </c>
      <c r="M68" s="146">
        <f>' Capacity by Location'!N73</f>
        <v>40</v>
      </c>
      <c r="N68" s="146">
        <f>' Capacity by Location'!O73</f>
        <v>40</v>
      </c>
      <c r="O68" s="146">
        <f>' Capacity by Location'!P73</f>
        <v>40</v>
      </c>
      <c r="P68" s="146">
        <f>' Capacity by Location'!Q73</f>
        <v>40</v>
      </c>
      <c r="Q68" s="146">
        <f>' Capacity by Location'!R73</f>
        <v>40</v>
      </c>
      <c r="R68" s="146">
        <f>' Capacity by Location'!S73</f>
        <v>40</v>
      </c>
      <c r="S68" s="146">
        <f>' Capacity by Location'!T73</f>
        <v>40</v>
      </c>
    </row>
    <row r="69" spans="1:19">
      <c r="A69" s="127" t="s">
        <v>41</v>
      </c>
      <c r="B69" s="127" t="s">
        <v>111</v>
      </c>
      <c r="C69" s="176" t="s">
        <v>60</v>
      </c>
      <c r="D69" s="146">
        <f>SUM(D67:D68)</f>
        <v>100</v>
      </c>
      <c r="E69" s="146">
        <f t="shared" ref="E69:S69" si="14">SUM(E67:E68)</f>
        <v>100</v>
      </c>
      <c r="F69" s="146">
        <f t="shared" si="14"/>
        <v>100</v>
      </c>
      <c r="G69" s="146">
        <f t="shared" si="14"/>
        <v>100</v>
      </c>
      <c r="H69" s="146">
        <f t="shared" si="14"/>
        <v>100</v>
      </c>
      <c r="I69" s="146">
        <f t="shared" si="14"/>
        <v>100</v>
      </c>
      <c r="J69" s="146">
        <f t="shared" si="14"/>
        <v>100</v>
      </c>
      <c r="K69" s="146">
        <f t="shared" si="14"/>
        <v>100</v>
      </c>
      <c r="L69" s="146">
        <f t="shared" si="14"/>
        <v>100</v>
      </c>
      <c r="M69" s="146">
        <f t="shared" si="14"/>
        <v>100</v>
      </c>
      <c r="N69" s="146">
        <f t="shared" si="14"/>
        <v>100</v>
      </c>
      <c r="O69" s="146">
        <f t="shared" si="14"/>
        <v>100</v>
      </c>
      <c r="P69" s="146">
        <f t="shared" si="14"/>
        <v>100</v>
      </c>
      <c r="Q69" s="146">
        <f t="shared" si="14"/>
        <v>100</v>
      </c>
      <c r="R69" s="146">
        <f t="shared" si="14"/>
        <v>100</v>
      </c>
      <c r="S69" s="146">
        <f t="shared" si="14"/>
        <v>100</v>
      </c>
    </row>
    <row r="70" spans="1:19">
      <c r="A70" s="127" t="s">
        <v>41</v>
      </c>
      <c r="B70" s="127" t="s">
        <v>56</v>
      </c>
      <c r="C70" s="176" t="s">
        <v>60</v>
      </c>
      <c r="D70" s="149">
        <f>766-670</f>
        <v>96</v>
      </c>
      <c r="E70" s="149">
        <f t="shared" ref="E70:S70" si="15">766-670</f>
        <v>96</v>
      </c>
      <c r="F70" s="149">
        <f t="shared" si="15"/>
        <v>96</v>
      </c>
      <c r="G70" s="149">
        <f t="shared" si="15"/>
        <v>96</v>
      </c>
      <c r="H70" s="149">
        <f t="shared" si="15"/>
        <v>96</v>
      </c>
      <c r="I70" s="149">
        <f t="shared" si="15"/>
        <v>96</v>
      </c>
      <c r="J70" s="149">
        <f t="shared" si="15"/>
        <v>96</v>
      </c>
      <c r="K70" s="149">
        <f t="shared" si="15"/>
        <v>96</v>
      </c>
      <c r="L70" s="149">
        <f t="shared" si="15"/>
        <v>96</v>
      </c>
      <c r="M70" s="149">
        <f t="shared" si="15"/>
        <v>96</v>
      </c>
      <c r="N70" s="149">
        <f t="shared" si="15"/>
        <v>96</v>
      </c>
      <c r="O70" s="149">
        <f t="shared" si="15"/>
        <v>96</v>
      </c>
      <c r="P70" s="149">
        <f t="shared" si="15"/>
        <v>96</v>
      </c>
      <c r="Q70" s="149">
        <f t="shared" si="15"/>
        <v>96</v>
      </c>
      <c r="R70" s="149">
        <f t="shared" si="15"/>
        <v>96</v>
      </c>
      <c r="S70" s="149">
        <f t="shared" si="15"/>
        <v>96</v>
      </c>
    </row>
    <row r="71" spans="1:19">
      <c r="A71" s="127" t="s">
        <v>41</v>
      </c>
      <c r="B71" s="127" t="s">
        <v>41</v>
      </c>
      <c r="C71" s="176" t="s">
        <v>60</v>
      </c>
      <c r="D71" s="197">
        <f t="shared" ref="D71:S71" si="16">D47+D50+D54+D57+D60+D63+D66+D69+D70</f>
        <v>736</v>
      </c>
      <c r="E71" s="197">
        <f t="shared" si="16"/>
        <v>736</v>
      </c>
      <c r="F71" s="197">
        <f t="shared" si="16"/>
        <v>746</v>
      </c>
      <c r="G71" s="197">
        <f t="shared" si="16"/>
        <v>858</v>
      </c>
      <c r="H71" s="197">
        <f t="shared" si="16"/>
        <v>888</v>
      </c>
      <c r="I71" s="197">
        <f t="shared" si="16"/>
        <v>913</v>
      </c>
      <c r="J71" s="197">
        <f t="shared" si="16"/>
        <v>913</v>
      </c>
      <c r="K71" s="197">
        <f t="shared" si="16"/>
        <v>913</v>
      </c>
      <c r="L71" s="197">
        <f t="shared" si="16"/>
        <v>913</v>
      </c>
      <c r="M71" s="197">
        <f t="shared" si="16"/>
        <v>913</v>
      </c>
      <c r="N71" s="197">
        <f t="shared" si="16"/>
        <v>913</v>
      </c>
      <c r="O71" s="197">
        <f t="shared" si="16"/>
        <v>913</v>
      </c>
      <c r="P71" s="197">
        <f t="shared" si="16"/>
        <v>913</v>
      </c>
      <c r="Q71" s="197">
        <f t="shared" si="16"/>
        <v>913</v>
      </c>
      <c r="R71" s="197">
        <f t="shared" si="16"/>
        <v>913</v>
      </c>
      <c r="S71" s="197">
        <f t="shared" si="16"/>
        <v>913</v>
      </c>
    </row>
    <row r="72" spans="1:19">
      <c r="A72" s="127" t="s">
        <v>40</v>
      </c>
      <c r="B72" s="127" t="s">
        <v>36</v>
      </c>
      <c r="C72" s="166" t="s">
        <v>218</v>
      </c>
      <c r="D72" s="147">
        <f>' Capacity by Location'!E77+' Capacity by Location'!E78</f>
        <v>127</v>
      </c>
      <c r="E72" s="147">
        <f>' Capacity by Location'!F77+' Capacity by Location'!F78</f>
        <v>127</v>
      </c>
      <c r="F72" s="147">
        <f>' Capacity by Location'!G77+' Capacity by Location'!G78</f>
        <v>127</v>
      </c>
      <c r="G72" s="147">
        <f>' Capacity by Location'!H77+' Capacity by Location'!H78</f>
        <v>127</v>
      </c>
      <c r="H72" s="147">
        <f>' Capacity by Location'!I77+' Capacity by Location'!I78</f>
        <v>127</v>
      </c>
      <c r="I72" s="147">
        <f>' Capacity by Location'!J77+' Capacity by Location'!J78</f>
        <v>127</v>
      </c>
      <c r="J72" s="147">
        <f>' Capacity by Location'!K77+' Capacity by Location'!K78</f>
        <v>127</v>
      </c>
      <c r="K72" s="147">
        <f>' Capacity by Location'!L77+' Capacity by Location'!L78</f>
        <v>127</v>
      </c>
      <c r="L72" s="147">
        <f>' Capacity by Location'!M77+' Capacity by Location'!M78</f>
        <v>127</v>
      </c>
      <c r="M72" s="147">
        <f>' Capacity by Location'!N77+' Capacity by Location'!N78</f>
        <v>127</v>
      </c>
      <c r="N72" s="147">
        <f>' Capacity by Location'!O77+' Capacity by Location'!O78</f>
        <v>127</v>
      </c>
      <c r="O72" s="147">
        <f>' Capacity by Location'!P77+' Capacity by Location'!P78</f>
        <v>127</v>
      </c>
      <c r="P72" s="147">
        <f>' Capacity by Location'!Q77+' Capacity by Location'!Q78</f>
        <v>127</v>
      </c>
      <c r="Q72" s="147">
        <f>' Capacity by Location'!R77+' Capacity by Location'!R78</f>
        <v>127</v>
      </c>
      <c r="R72" s="147">
        <f>' Capacity by Location'!S77+' Capacity by Location'!S78</f>
        <v>127</v>
      </c>
      <c r="S72" s="147">
        <f>' Capacity by Location'!T77+' Capacity by Location'!T78</f>
        <v>127</v>
      </c>
    </row>
    <row r="73" spans="1:19">
      <c r="A73" s="127" t="s">
        <v>40</v>
      </c>
      <c r="B73" s="127" t="s">
        <v>36</v>
      </c>
      <c r="C73" s="166" t="s">
        <v>215</v>
      </c>
      <c r="D73" s="215">
        <f>' Capacity by Location'!E79+' Capacity by Location'!E80</f>
        <v>170</v>
      </c>
      <c r="E73" s="215">
        <f>' Capacity by Location'!F79+' Capacity by Location'!F80</f>
        <v>170</v>
      </c>
      <c r="F73" s="215">
        <f>' Capacity by Location'!G79+' Capacity by Location'!G80</f>
        <v>170</v>
      </c>
      <c r="G73" s="215">
        <f>' Capacity by Location'!H79+' Capacity by Location'!H80</f>
        <v>170</v>
      </c>
      <c r="H73" s="215">
        <f>' Capacity by Location'!I79+' Capacity by Location'!I80</f>
        <v>170</v>
      </c>
      <c r="I73" s="215">
        <f>' Capacity by Location'!J79+' Capacity by Location'!J80</f>
        <v>170</v>
      </c>
      <c r="J73" s="215">
        <f>' Capacity by Location'!K79+' Capacity by Location'!K80</f>
        <v>170</v>
      </c>
      <c r="K73" s="215">
        <f>' Capacity by Location'!L79+' Capacity by Location'!L80</f>
        <v>170</v>
      </c>
      <c r="L73" s="215">
        <f>' Capacity by Location'!M79+' Capacity by Location'!M80</f>
        <v>170</v>
      </c>
      <c r="M73" s="215">
        <f>' Capacity by Location'!N79+' Capacity by Location'!N80</f>
        <v>170</v>
      </c>
      <c r="N73" s="215">
        <f>' Capacity by Location'!O79+' Capacity by Location'!O80</f>
        <v>170</v>
      </c>
      <c r="O73" s="215">
        <f>' Capacity by Location'!P79+' Capacity by Location'!P80</f>
        <v>170</v>
      </c>
      <c r="P73" s="215">
        <f>' Capacity by Location'!Q79+' Capacity by Location'!Q80</f>
        <v>170</v>
      </c>
      <c r="Q73" s="215">
        <f>' Capacity by Location'!R79+' Capacity by Location'!R80</f>
        <v>170</v>
      </c>
      <c r="R73" s="215">
        <f>' Capacity by Location'!S79+' Capacity by Location'!S80</f>
        <v>170</v>
      </c>
      <c r="S73" s="215">
        <f>' Capacity by Location'!T79+' Capacity by Location'!T80</f>
        <v>170</v>
      </c>
    </row>
    <row r="74" spans="1:19">
      <c r="A74" s="128" t="s">
        <v>40</v>
      </c>
      <c r="B74" s="128" t="s">
        <v>36</v>
      </c>
      <c r="C74" s="58" t="s">
        <v>282</v>
      </c>
      <c r="D74" s="147">
        <f>' Capacity by Location'!E81</f>
        <v>60</v>
      </c>
      <c r="E74" s="147">
        <f>' Capacity by Location'!F81</f>
        <v>60</v>
      </c>
      <c r="F74" s="147">
        <f>' Capacity by Location'!G81</f>
        <v>60</v>
      </c>
      <c r="G74" s="147">
        <f>' Capacity by Location'!H81</f>
        <v>60</v>
      </c>
      <c r="H74" s="147">
        <f>' Capacity by Location'!I81</f>
        <v>60</v>
      </c>
      <c r="I74" s="147">
        <f>' Capacity by Location'!J81</f>
        <v>60</v>
      </c>
      <c r="J74" s="147">
        <f>' Capacity by Location'!K81</f>
        <v>60</v>
      </c>
      <c r="K74" s="147">
        <f>' Capacity by Location'!L81</f>
        <v>60</v>
      </c>
      <c r="L74" s="147">
        <f>' Capacity by Location'!M81</f>
        <v>60</v>
      </c>
      <c r="M74" s="147">
        <f>' Capacity by Location'!N81</f>
        <v>60</v>
      </c>
      <c r="N74" s="147">
        <f>' Capacity by Location'!O81</f>
        <v>60</v>
      </c>
      <c r="O74" s="147">
        <f>' Capacity by Location'!P81</f>
        <v>60</v>
      </c>
      <c r="P74" s="147">
        <f>' Capacity by Location'!Q81</f>
        <v>60</v>
      </c>
      <c r="Q74" s="147">
        <f>' Capacity by Location'!R81</f>
        <v>60</v>
      </c>
      <c r="R74" s="147">
        <f>' Capacity by Location'!S81</f>
        <v>60</v>
      </c>
      <c r="S74" s="147">
        <f>' Capacity by Location'!T81</f>
        <v>60</v>
      </c>
    </row>
    <row r="75" spans="1:19">
      <c r="A75" s="128" t="s">
        <v>40</v>
      </c>
      <c r="B75" s="128" t="s">
        <v>36</v>
      </c>
      <c r="C75" s="176" t="s">
        <v>219</v>
      </c>
      <c r="D75" s="147">
        <f>' Capacity by Location'!E82</f>
        <v>70</v>
      </c>
      <c r="E75" s="147">
        <f>' Capacity by Location'!F82</f>
        <v>70</v>
      </c>
      <c r="F75" s="147">
        <f>' Capacity by Location'!G82</f>
        <v>70</v>
      </c>
      <c r="G75" s="147">
        <f>' Capacity by Location'!H82</f>
        <v>70</v>
      </c>
      <c r="H75" s="147">
        <f>' Capacity by Location'!I82</f>
        <v>70</v>
      </c>
      <c r="I75" s="147">
        <f>' Capacity by Location'!J82</f>
        <v>70</v>
      </c>
      <c r="J75" s="147">
        <f>' Capacity by Location'!K82</f>
        <v>70</v>
      </c>
      <c r="K75" s="147">
        <f>' Capacity by Location'!L82</f>
        <v>70</v>
      </c>
      <c r="L75" s="147">
        <f>' Capacity by Location'!M82</f>
        <v>70</v>
      </c>
      <c r="M75" s="147">
        <f>' Capacity by Location'!N82</f>
        <v>70</v>
      </c>
      <c r="N75" s="147">
        <f>' Capacity by Location'!O82</f>
        <v>70</v>
      </c>
      <c r="O75" s="147">
        <f>' Capacity by Location'!P82</f>
        <v>70</v>
      </c>
      <c r="P75" s="147">
        <f>' Capacity by Location'!Q82</f>
        <v>70</v>
      </c>
      <c r="Q75" s="147">
        <f>' Capacity by Location'!R82</f>
        <v>70</v>
      </c>
      <c r="R75" s="147">
        <f>' Capacity by Location'!S82</f>
        <v>70</v>
      </c>
      <c r="S75" s="147">
        <f>' Capacity by Location'!T82</f>
        <v>70</v>
      </c>
    </row>
    <row r="76" spans="1:19">
      <c r="A76" s="128" t="s">
        <v>40</v>
      </c>
      <c r="B76" s="128" t="s">
        <v>36</v>
      </c>
      <c r="C76" s="166" t="s">
        <v>12</v>
      </c>
      <c r="D76" s="147">
        <v>0</v>
      </c>
      <c r="E76" s="147">
        <v>0</v>
      </c>
      <c r="F76" s="147">
        <v>0</v>
      </c>
      <c r="G76" s="147">
        <v>0</v>
      </c>
      <c r="H76" s="147">
        <v>0</v>
      </c>
      <c r="I76" s="147">
        <v>0</v>
      </c>
      <c r="J76" s="147">
        <v>0</v>
      </c>
      <c r="K76" s="147">
        <v>0</v>
      </c>
      <c r="L76" s="147">
        <v>0</v>
      </c>
      <c r="M76" s="147">
        <v>0</v>
      </c>
      <c r="N76" s="147">
        <v>0</v>
      </c>
      <c r="O76" s="147">
        <v>0</v>
      </c>
      <c r="P76" s="147">
        <v>0</v>
      </c>
      <c r="Q76" s="147">
        <v>0</v>
      </c>
      <c r="R76" s="147">
        <v>0</v>
      </c>
      <c r="S76" s="147">
        <v>0</v>
      </c>
    </row>
    <row r="77" spans="1:19">
      <c r="A77" s="128" t="s">
        <v>40</v>
      </c>
      <c r="B77" s="128" t="s">
        <v>36</v>
      </c>
      <c r="C77" s="176" t="s">
        <v>60</v>
      </c>
      <c r="D77" s="146">
        <f t="shared" ref="D77:S77" si="17">SUM(D72:D76)</f>
        <v>427</v>
      </c>
      <c r="E77" s="146">
        <f t="shared" si="17"/>
        <v>427</v>
      </c>
      <c r="F77" s="146">
        <f t="shared" si="17"/>
        <v>427</v>
      </c>
      <c r="G77" s="146">
        <f t="shared" si="17"/>
        <v>427</v>
      </c>
      <c r="H77" s="146">
        <f t="shared" si="17"/>
        <v>427</v>
      </c>
      <c r="I77" s="146">
        <f t="shared" si="17"/>
        <v>427</v>
      </c>
      <c r="J77" s="146">
        <f t="shared" si="17"/>
        <v>427</v>
      </c>
      <c r="K77" s="146">
        <f t="shared" si="17"/>
        <v>427</v>
      </c>
      <c r="L77" s="146">
        <f t="shared" si="17"/>
        <v>427</v>
      </c>
      <c r="M77" s="146">
        <f t="shared" si="17"/>
        <v>427</v>
      </c>
      <c r="N77" s="146">
        <f t="shared" si="17"/>
        <v>427</v>
      </c>
      <c r="O77" s="146">
        <f t="shared" si="17"/>
        <v>427</v>
      </c>
      <c r="P77" s="146">
        <f t="shared" si="17"/>
        <v>427</v>
      </c>
      <c r="Q77" s="146">
        <f t="shared" si="17"/>
        <v>427</v>
      </c>
      <c r="R77" s="146">
        <f t="shared" si="17"/>
        <v>427</v>
      </c>
      <c r="S77" s="146">
        <f t="shared" si="17"/>
        <v>427</v>
      </c>
    </row>
    <row r="78" spans="1:19">
      <c r="A78" s="128" t="s">
        <v>40</v>
      </c>
      <c r="B78" s="127" t="s">
        <v>109</v>
      </c>
      <c r="C78" s="176" t="s">
        <v>60</v>
      </c>
      <c r="D78" s="126">
        <v>0</v>
      </c>
      <c r="E78" s="126">
        <v>0</v>
      </c>
      <c r="F78" s="126">
        <v>0</v>
      </c>
      <c r="G78" s="126">
        <v>0</v>
      </c>
      <c r="H78" s="126">
        <v>0</v>
      </c>
      <c r="I78" s="126">
        <v>0</v>
      </c>
      <c r="J78" s="126">
        <v>0</v>
      </c>
      <c r="K78" s="126">
        <v>0</v>
      </c>
      <c r="L78" s="126">
        <v>0</v>
      </c>
      <c r="M78" s="126">
        <v>0</v>
      </c>
      <c r="N78" s="126">
        <v>0</v>
      </c>
      <c r="O78" s="126">
        <v>0</v>
      </c>
      <c r="P78" s="126">
        <v>0</v>
      </c>
      <c r="Q78" s="126">
        <v>0</v>
      </c>
      <c r="R78" s="126">
        <v>0</v>
      </c>
      <c r="S78" s="126">
        <v>0</v>
      </c>
    </row>
    <row r="79" spans="1:19">
      <c r="A79" s="128" t="s">
        <v>40</v>
      </c>
      <c r="B79" s="127" t="s">
        <v>304</v>
      </c>
      <c r="C79" s="176" t="s">
        <v>60</v>
      </c>
      <c r="D79" s="126">
        <f>' Capacity by Location'!E86</f>
        <v>0</v>
      </c>
      <c r="E79" s="126">
        <f>' Capacity by Location'!F86</f>
        <v>0</v>
      </c>
      <c r="F79" s="126">
        <f>' Capacity by Location'!G86</f>
        <v>0</v>
      </c>
      <c r="G79" s="126">
        <f>' Capacity by Location'!H86</f>
        <v>0</v>
      </c>
      <c r="H79" s="126">
        <f>' Capacity by Location'!I86</f>
        <v>0</v>
      </c>
      <c r="I79" s="126">
        <f>' Capacity by Location'!J86</f>
        <v>0</v>
      </c>
      <c r="J79" s="126">
        <f>' Capacity by Location'!K86</f>
        <v>0</v>
      </c>
      <c r="K79" s="126">
        <f>' Capacity by Location'!L86</f>
        <v>0</v>
      </c>
      <c r="L79" s="126">
        <f>' Capacity by Location'!M86</f>
        <v>0</v>
      </c>
      <c r="M79" s="126">
        <f>' Capacity by Location'!N86</f>
        <v>0</v>
      </c>
      <c r="N79" s="126">
        <f>' Capacity by Location'!O86</f>
        <v>0</v>
      </c>
      <c r="O79" s="126">
        <f>' Capacity by Location'!P86</f>
        <v>0</v>
      </c>
      <c r="P79" s="126">
        <f>' Capacity by Location'!Q86</f>
        <v>0</v>
      </c>
      <c r="Q79" s="126">
        <f>' Capacity by Location'!R86</f>
        <v>0</v>
      </c>
      <c r="R79" s="126">
        <f>' Capacity by Location'!S86</f>
        <v>0</v>
      </c>
      <c r="S79" s="126">
        <f>' Capacity by Location'!T86</f>
        <v>0</v>
      </c>
    </row>
    <row r="80" spans="1:19">
      <c r="A80" s="128" t="s">
        <v>40</v>
      </c>
      <c r="B80" s="127" t="s">
        <v>40</v>
      </c>
      <c r="C80" s="176" t="s">
        <v>60</v>
      </c>
      <c r="D80" s="197">
        <f t="shared" ref="D80:S80" si="18">D77+D78+D79</f>
        <v>427</v>
      </c>
      <c r="E80" s="197">
        <f t="shared" si="18"/>
        <v>427</v>
      </c>
      <c r="F80" s="197">
        <f t="shared" si="18"/>
        <v>427</v>
      </c>
      <c r="G80" s="197">
        <f t="shared" si="18"/>
        <v>427</v>
      </c>
      <c r="H80" s="197">
        <f t="shared" si="18"/>
        <v>427</v>
      </c>
      <c r="I80" s="197">
        <f t="shared" si="18"/>
        <v>427</v>
      </c>
      <c r="J80" s="197">
        <f t="shared" si="18"/>
        <v>427</v>
      </c>
      <c r="K80" s="197">
        <f t="shared" si="18"/>
        <v>427</v>
      </c>
      <c r="L80" s="197">
        <f t="shared" si="18"/>
        <v>427</v>
      </c>
      <c r="M80" s="197">
        <f t="shared" si="18"/>
        <v>427</v>
      </c>
      <c r="N80" s="197">
        <f t="shared" si="18"/>
        <v>427</v>
      </c>
      <c r="O80" s="197">
        <f t="shared" si="18"/>
        <v>427</v>
      </c>
      <c r="P80" s="197">
        <f t="shared" si="18"/>
        <v>427</v>
      </c>
      <c r="Q80" s="197">
        <f t="shared" si="18"/>
        <v>427</v>
      </c>
      <c r="R80" s="197">
        <f t="shared" si="18"/>
        <v>427</v>
      </c>
      <c r="S80" s="197">
        <f t="shared" si="18"/>
        <v>427</v>
      </c>
    </row>
    <row r="81" spans="1:20">
      <c r="A81" s="127" t="s">
        <v>42</v>
      </c>
      <c r="B81" s="127" t="s">
        <v>18</v>
      </c>
      <c r="C81" s="166" t="s">
        <v>215</v>
      </c>
      <c r="D81" s="149">
        <f>' Capacity by Location'!E88</f>
        <v>33</v>
      </c>
      <c r="E81" s="149">
        <f>' Capacity by Location'!F88</f>
        <v>33</v>
      </c>
      <c r="F81" s="149">
        <f>' Capacity by Location'!G88</f>
        <v>33</v>
      </c>
      <c r="G81" s="149">
        <f>' Capacity by Location'!H88</f>
        <v>33</v>
      </c>
      <c r="H81" s="149">
        <f>' Capacity by Location'!I88</f>
        <v>33</v>
      </c>
      <c r="I81" s="149">
        <f>' Capacity by Location'!J88</f>
        <v>33</v>
      </c>
      <c r="J81" s="149">
        <f>' Capacity by Location'!K88</f>
        <v>33</v>
      </c>
      <c r="K81" s="149">
        <f>' Capacity by Location'!L88</f>
        <v>33</v>
      </c>
      <c r="L81" s="149">
        <f>' Capacity by Location'!M88</f>
        <v>33</v>
      </c>
      <c r="M81" s="149">
        <f>' Capacity by Location'!N88</f>
        <v>33</v>
      </c>
      <c r="N81" s="149">
        <f>' Capacity by Location'!O88</f>
        <v>33</v>
      </c>
      <c r="O81" s="149">
        <f>' Capacity by Location'!P88</f>
        <v>33</v>
      </c>
      <c r="P81" s="149">
        <f>' Capacity by Location'!Q88</f>
        <v>33</v>
      </c>
      <c r="Q81" s="149">
        <f>' Capacity by Location'!R88</f>
        <v>33</v>
      </c>
      <c r="R81" s="149">
        <f>' Capacity by Location'!S88</f>
        <v>33</v>
      </c>
      <c r="S81" s="149">
        <f>' Capacity by Location'!T88</f>
        <v>33</v>
      </c>
    </row>
    <row r="82" spans="1:20">
      <c r="A82" s="127" t="s">
        <v>42</v>
      </c>
      <c r="B82" s="127" t="s">
        <v>18</v>
      </c>
      <c r="C82" s="176" t="s">
        <v>219</v>
      </c>
      <c r="D82" s="149">
        <f>' Capacity by Location'!E89</f>
        <v>10</v>
      </c>
      <c r="E82" s="149">
        <f>' Capacity by Location'!F89</f>
        <v>10</v>
      </c>
      <c r="F82" s="149">
        <f>' Capacity by Location'!G89</f>
        <v>10</v>
      </c>
      <c r="G82" s="149">
        <f>' Capacity by Location'!H89</f>
        <v>10</v>
      </c>
      <c r="H82" s="149">
        <f>' Capacity by Location'!I89</f>
        <v>10</v>
      </c>
      <c r="I82" s="149">
        <f>' Capacity by Location'!J89</f>
        <v>10</v>
      </c>
      <c r="J82" s="149">
        <f>' Capacity by Location'!K89</f>
        <v>10</v>
      </c>
      <c r="K82" s="149">
        <f>' Capacity by Location'!L89</f>
        <v>10</v>
      </c>
      <c r="L82" s="149">
        <f>' Capacity by Location'!M89</f>
        <v>10</v>
      </c>
      <c r="M82" s="149">
        <f>' Capacity by Location'!N89</f>
        <v>10</v>
      </c>
      <c r="N82" s="149">
        <f>' Capacity by Location'!O89</f>
        <v>10</v>
      </c>
      <c r="O82" s="149">
        <f>' Capacity by Location'!P89</f>
        <v>10</v>
      </c>
      <c r="P82" s="149">
        <f>' Capacity by Location'!Q89</f>
        <v>10</v>
      </c>
      <c r="Q82" s="149">
        <f>' Capacity by Location'!R89</f>
        <v>10</v>
      </c>
      <c r="R82" s="149">
        <f>' Capacity by Location'!S89</f>
        <v>10</v>
      </c>
      <c r="S82" s="149">
        <f>' Capacity by Location'!T89</f>
        <v>10</v>
      </c>
    </row>
    <row r="83" spans="1:20">
      <c r="A83" s="127" t="s">
        <v>42</v>
      </c>
      <c r="B83" s="127" t="s">
        <v>18</v>
      </c>
      <c r="C83" s="166" t="s">
        <v>12</v>
      </c>
      <c r="D83" s="149">
        <f>' Capacity by Location'!E90</f>
        <v>0</v>
      </c>
      <c r="E83" s="149">
        <f>' Capacity by Location'!F90</f>
        <v>0</v>
      </c>
      <c r="F83" s="149">
        <f>' Capacity by Location'!G90</f>
        <v>0</v>
      </c>
      <c r="G83" s="149">
        <f>' Capacity by Location'!H90</f>
        <v>0</v>
      </c>
      <c r="H83" s="149">
        <f>' Capacity by Location'!I90</f>
        <v>0</v>
      </c>
      <c r="I83" s="149">
        <f>' Capacity by Location'!J90</f>
        <v>0</v>
      </c>
      <c r="J83" s="149">
        <f>' Capacity by Location'!K90</f>
        <v>0</v>
      </c>
      <c r="K83" s="149">
        <f>' Capacity by Location'!L90</f>
        <v>0</v>
      </c>
      <c r="L83" s="149">
        <f>' Capacity by Location'!M90</f>
        <v>0</v>
      </c>
      <c r="M83" s="149">
        <f>' Capacity by Location'!N90</f>
        <v>0</v>
      </c>
      <c r="N83" s="149">
        <f>' Capacity by Location'!O90</f>
        <v>0</v>
      </c>
      <c r="O83" s="149">
        <f>' Capacity by Location'!P90</f>
        <v>0</v>
      </c>
      <c r="P83" s="149">
        <f>' Capacity by Location'!Q90</f>
        <v>0</v>
      </c>
      <c r="Q83" s="149">
        <f>' Capacity by Location'!R90</f>
        <v>0</v>
      </c>
      <c r="R83" s="149">
        <f>' Capacity by Location'!S90</f>
        <v>0</v>
      </c>
      <c r="S83" s="149">
        <f>' Capacity by Location'!T90</f>
        <v>0</v>
      </c>
    </row>
    <row r="84" spans="1:20">
      <c r="A84" s="127" t="s">
        <v>42</v>
      </c>
      <c r="B84" s="127" t="s">
        <v>18</v>
      </c>
      <c r="C84" s="176" t="s">
        <v>60</v>
      </c>
      <c r="D84" s="149">
        <f>' Capacity by Location'!E91</f>
        <v>43</v>
      </c>
      <c r="E84" s="149">
        <f>' Capacity by Location'!F91</f>
        <v>43</v>
      </c>
      <c r="F84" s="149">
        <f>' Capacity by Location'!G91</f>
        <v>43</v>
      </c>
      <c r="G84" s="149">
        <f>' Capacity by Location'!H91</f>
        <v>43</v>
      </c>
      <c r="H84" s="149">
        <f>' Capacity by Location'!I91</f>
        <v>43</v>
      </c>
      <c r="I84" s="149">
        <f>' Capacity by Location'!J91</f>
        <v>43</v>
      </c>
      <c r="J84" s="149">
        <f>' Capacity by Location'!K91</f>
        <v>43</v>
      </c>
      <c r="K84" s="149">
        <f>' Capacity by Location'!L91</f>
        <v>43</v>
      </c>
      <c r="L84" s="149">
        <f>' Capacity by Location'!M91</f>
        <v>43</v>
      </c>
      <c r="M84" s="149">
        <f>' Capacity by Location'!N91</f>
        <v>43</v>
      </c>
      <c r="N84" s="149">
        <f>' Capacity by Location'!O91</f>
        <v>43</v>
      </c>
      <c r="O84" s="149">
        <f>' Capacity by Location'!P91</f>
        <v>43</v>
      </c>
      <c r="P84" s="149">
        <f>' Capacity by Location'!Q91</f>
        <v>43</v>
      </c>
      <c r="Q84" s="149">
        <f>' Capacity by Location'!R91</f>
        <v>43</v>
      </c>
      <c r="R84" s="149">
        <f>' Capacity by Location'!S91</f>
        <v>43</v>
      </c>
      <c r="S84" s="149">
        <f>' Capacity by Location'!T91</f>
        <v>43</v>
      </c>
    </row>
    <row r="85" spans="1:20">
      <c r="A85" s="127" t="s">
        <v>42</v>
      </c>
      <c r="B85" s="127" t="s">
        <v>107</v>
      </c>
      <c r="C85" s="176" t="s">
        <v>60</v>
      </c>
      <c r="D85" s="149">
        <f>' Capacity by Location'!E92</f>
        <v>0</v>
      </c>
      <c r="E85" s="149">
        <f>' Capacity by Location'!F92</f>
        <v>0</v>
      </c>
      <c r="F85" s="149">
        <f>' Capacity by Location'!G92</f>
        <v>0</v>
      </c>
      <c r="G85" s="149">
        <f>' Capacity by Location'!H92</f>
        <v>0</v>
      </c>
      <c r="H85" s="149">
        <f>' Capacity by Location'!I92</f>
        <v>0</v>
      </c>
      <c r="I85" s="149">
        <f>' Capacity by Location'!J92</f>
        <v>0</v>
      </c>
      <c r="J85" s="149">
        <f>' Capacity by Location'!K92</f>
        <v>0</v>
      </c>
      <c r="K85" s="149">
        <f>' Capacity by Location'!L92</f>
        <v>0</v>
      </c>
      <c r="L85" s="149">
        <f>' Capacity by Location'!M92</f>
        <v>0</v>
      </c>
      <c r="M85" s="149">
        <f>' Capacity by Location'!N92</f>
        <v>0</v>
      </c>
      <c r="N85" s="149">
        <f>' Capacity by Location'!O92</f>
        <v>0</v>
      </c>
      <c r="O85" s="149">
        <f>' Capacity by Location'!P92</f>
        <v>0</v>
      </c>
      <c r="P85" s="149">
        <f>' Capacity by Location'!Q92</f>
        <v>0</v>
      </c>
      <c r="Q85" s="149">
        <f>' Capacity by Location'!R92</f>
        <v>0</v>
      </c>
      <c r="R85" s="149">
        <f>' Capacity by Location'!S92</f>
        <v>0</v>
      </c>
      <c r="S85" s="149">
        <f>' Capacity by Location'!T92</f>
        <v>0</v>
      </c>
    </row>
    <row r="86" spans="1:20">
      <c r="A86" s="127" t="s">
        <v>42</v>
      </c>
      <c r="B86" s="127" t="s">
        <v>62</v>
      </c>
      <c r="C86" s="176" t="s">
        <v>60</v>
      </c>
      <c r="D86" s="149">
        <f>' Capacity by Location'!E93</f>
        <v>0</v>
      </c>
      <c r="E86" s="149">
        <f>' Capacity by Location'!F93</f>
        <v>0</v>
      </c>
      <c r="F86" s="149">
        <f>' Capacity by Location'!G93</f>
        <v>0</v>
      </c>
      <c r="G86" s="149">
        <f>' Capacity by Location'!H93</f>
        <v>0</v>
      </c>
      <c r="H86" s="149">
        <f>' Capacity by Location'!I93</f>
        <v>0</v>
      </c>
      <c r="I86" s="149">
        <f>' Capacity by Location'!J93</f>
        <v>0</v>
      </c>
      <c r="J86" s="149">
        <f>' Capacity by Location'!K93</f>
        <v>0</v>
      </c>
      <c r="K86" s="149">
        <f>' Capacity by Location'!L93</f>
        <v>0</v>
      </c>
      <c r="L86" s="149">
        <f>' Capacity by Location'!M93</f>
        <v>0</v>
      </c>
      <c r="M86" s="149">
        <f>' Capacity by Location'!N93</f>
        <v>0</v>
      </c>
      <c r="N86" s="149">
        <f>' Capacity by Location'!O93</f>
        <v>0</v>
      </c>
      <c r="O86" s="149">
        <f>' Capacity by Location'!P93</f>
        <v>0</v>
      </c>
      <c r="P86" s="149">
        <f>' Capacity by Location'!Q93</f>
        <v>0</v>
      </c>
      <c r="Q86" s="149">
        <f>' Capacity by Location'!R93</f>
        <v>0</v>
      </c>
      <c r="R86" s="149">
        <f>' Capacity by Location'!S93</f>
        <v>0</v>
      </c>
      <c r="S86" s="149">
        <f>' Capacity by Location'!T93</f>
        <v>0</v>
      </c>
    </row>
    <row r="87" spans="1:20">
      <c r="A87" s="127" t="s">
        <v>42</v>
      </c>
      <c r="B87" s="127" t="s">
        <v>42</v>
      </c>
      <c r="C87" s="176" t="s">
        <v>60</v>
      </c>
      <c r="D87" s="196">
        <f>SUM(D84:D86)</f>
        <v>43</v>
      </c>
      <c r="E87" s="196">
        <f t="shared" ref="E87:S87" si="19">SUM(E84:E86)</f>
        <v>43</v>
      </c>
      <c r="F87" s="196">
        <f t="shared" si="19"/>
        <v>43</v>
      </c>
      <c r="G87" s="196">
        <f t="shared" si="19"/>
        <v>43</v>
      </c>
      <c r="H87" s="196">
        <f t="shared" si="19"/>
        <v>43</v>
      </c>
      <c r="I87" s="196">
        <f t="shared" si="19"/>
        <v>43</v>
      </c>
      <c r="J87" s="196">
        <f t="shared" si="19"/>
        <v>43</v>
      </c>
      <c r="K87" s="196">
        <f t="shared" si="19"/>
        <v>43</v>
      </c>
      <c r="L87" s="196">
        <f t="shared" si="19"/>
        <v>43</v>
      </c>
      <c r="M87" s="196">
        <f t="shared" si="19"/>
        <v>43</v>
      </c>
      <c r="N87" s="196">
        <f t="shared" si="19"/>
        <v>43</v>
      </c>
      <c r="O87" s="196">
        <f t="shared" si="19"/>
        <v>43</v>
      </c>
      <c r="P87" s="196">
        <f t="shared" si="19"/>
        <v>43</v>
      </c>
      <c r="Q87" s="196">
        <f t="shared" si="19"/>
        <v>43</v>
      </c>
      <c r="R87" s="196">
        <f t="shared" si="19"/>
        <v>43</v>
      </c>
      <c r="S87" s="196">
        <f t="shared" si="19"/>
        <v>43</v>
      </c>
    </row>
    <row r="88" spans="1:20">
      <c r="A88" s="127" t="s">
        <v>39</v>
      </c>
      <c r="B88" s="127" t="s">
        <v>34</v>
      </c>
      <c r="C88" s="58" t="s">
        <v>267</v>
      </c>
      <c r="D88" s="147">
        <f>' Capacity by Location'!E95</f>
        <v>120</v>
      </c>
      <c r="E88" s="147">
        <f>' Capacity by Location'!F95</f>
        <v>120</v>
      </c>
      <c r="F88" s="147">
        <f>' Capacity by Location'!G95</f>
        <v>120</v>
      </c>
      <c r="G88" s="147">
        <f>' Capacity by Location'!H95</f>
        <v>120</v>
      </c>
      <c r="H88" s="147">
        <f>' Capacity by Location'!I95</f>
        <v>120</v>
      </c>
      <c r="I88" s="147">
        <f>' Capacity by Location'!J95</f>
        <v>120</v>
      </c>
      <c r="J88" s="147">
        <f>' Capacity by Location'!K95</f>
        <v>120</v>
      </c>
      <c r="K88" s="147">
        <f>' Capacity by Location'!L95</f>
        <v>120</v>
      </c>
      <c r="L88" s="147">
        <f>' Capacity by Location'!M95</f>
        <v>120</v>
      </c>
      <c r="M88" s="147">
        <f>' Capacity by Location'!N95</f>
        <v>120</v>
      </c>
      <c r="N88" s="147">
        <f>' Capacity by Location'!O95</f>
        <v>120</v>
      </c>
      <c r="O88" s="147">
        <f>' Capacity by Location'!P95</f>
        <v>120</v>
      </c>
      <c r="P88" s="147">
        <f>' Capacity by Location'!Q95</f>
        <v>120</v>
      </c>
      <c r="Q88" s="147">
        <f>' Capacity by Location'!R95</f>
        <v>120</v>
      </c>
      <c r="R88" s="147">
        <f>' Capacity by Location'!S95</f>
        <v>120</v>
      </c>
      <c r="S88" s="147">
        <f>' Capacity by Location'!T95</f>
        <v>120</v>
      </c>
    </row>
    <row r="89" spans="1:20">
      <c r="A89" s="127" t="s">
        <v>39</v>
      </c>
      <c r="B89" s="127" t="s">
        <v>34</v>
      </c>
      <c r="C89" s="166" t="s">
        <v>12</v>
      </c>
      <c r="D89" s="198">
        <v>0</v>
      </c>
      <c r="E89" s="198">
        <v>0</v>
      </c>
      <c r="F89" s="198">
        <v>0</v>
      </c>
      <c r="G89" s="198">
        <v>0</v>
      </c>
      <c r="H89" s="198">
        <v>0</v>
      </c>
      <c r="I89" s="198">
        <v>0</v>
      </c>
      <c r="J89" s="198">
        <v>0</v>
      </c>
      <c r="K89" s="198">
        <v>0</v>
      </c>
      <c r="L89" s="198">
        <v>0</v>
      </c>
      <c r="M89" s="198">
        <v>0</v>
      </c>
      <c r="N89" s="198">
        <v>0</v>
      </c>
      <c r="O89" s="198">
        <v>0</v>
      </c>
      <c r="P89" s="198">
        <v>0</v>
      </c>
      <c r="Q89" s="198">
        <v>0</v>
      </c>
      <c r="R89" s="198">
        <v>0</v>
      </c>
      <c r="S89" s="198">
        <v>0</v>
      </c>
    </row>
    <row r="90" spans="1:20">
      <c r="A90" s="127" t="s">
        <v>39</v>
      </c>
      <c r="B90" s="127" t="s">
        <v>34</v>
      </c>
      <c r="C90" s="176" t="s">
        <v>60</v>
      </c>
      <c r="D90" s="149">
        <f>SUM(D88:D89)</f>
        <v>120</v>
      </c>
      <c r="E90" s="149">
        <f t="shared" ref="E90:S90" si="20">SUM(E88:E89)</f>
        <v>120</v>
      </c>
      <c r="F90" s="149">
        <f t="shared" si="20"/>
        <v>120</v>
      </c>
      <c r="G90" s="149">
        <f t="shared" si="20"/>
        <v>120</v>
      </c>
      <c r="H90" s="149">
        <f t="shared" si="20"/>
        <v>120</v>
      </c>
      <c r="I90" s="149">
        <f t="shared" si="20"/>
        <v>120</v>
      </c>
      <c r="J90" s="149">
        <f t="shared" si="20"/>
        <v>120</v>
      </c>
      <c r="K90" s="149">
        <f t="shared" si="20"/>
        <v>120</v>
      </c>
      <c r="L90" s="149">
        <f t="shared" si="20"/>
        <v>120</v>
      </c>
      <c r="M90" s="149">
        <f t="shared" si="20"/>
        <v>120</v>
      </c>
      <c r="N90" s="149">
        <f t="shared" si="20"/>
        <v>120</v>
      </c>
      <c r="O90" s="149">
        <f t="shared" si="20"/>
        <v>120</v>
      </c>
      <c r="P90" s="149">
        <f t="shared" si="20"/>
        <v>120</v>
      </c>
      <c r="Q90" s="149">
        <f t="shared" si="20"/>
        <v>120</v>
      </c>
      <c r="R90" s="149">
        <f t="shared" si="20"/>
        <v>120</v>
      </c>
      <c r="S90" s="149">
        <f t="shared" si="20"/>
        <v>120</v>
      </c>
    </row>
    <row r="91" spans="1:20">
      <c r="A91" s="127" t="s">
        <v>39</v>
      </c>
      <c r="B91" s="127" t="s">
        <v>207</v>
      </c>
      <c r="C91" s="176" t="s">
        <v>60</v>
      </c>
      <c r="D91" s="149">
        <v>40</v>
      </c>
      <c r="E91" s="149">
        <v>40</v>
      </c>
      <c r="F91" s="149">
        <v>40</v>
      </c>
      <c r="G91" s="149">
        <v>40</v>
      </c>
      <c r="H91" s="149">
        <v>40</v>
      </c>
      <c r="I91" s="149">
        <v>40</v>
      </c>
      <c r="J91" s="149">
        <v>40</v>
      </c>
      <c r="K91" s="149">
        <v>40</v>
      </c>
      <c r="L91" s="149">
        <v>40</v>
      </c>
      <c r="M91" s="149">
        <v>40</v>
      </c>
      <c r="N91" s="149">
        <v>40</v>
      </c>
      <c r="O91" s="149">
        <v>40</v>
      </c>
      <c r="P91" s="149">
        <v>40</v>
      </c>
      <c r="Q91" s="149">
        <v>40</v>
      </c>
      <c r="R91" s="149">
        <v>40</v>
      </c>
      <c r="S91" s="149">
        <v>40</v>
      </c>
    </row>
    <row r="92" spans="1:20">
      <c r="A92" s="127" t="s">
        <v>39</v>
      </c>
      <c r="B92" s="127" t="s">
        <v>57</v>
      </c>
      <c r="C92" s="171" t="s">
        <v>60</v>
      </c>
      <c r="D92" s="156">
        <f>' Capacity by Location'!E99</f>
        <v>60</v>
      </c>
      <c r="E92" s="156">
        <f>' Capacity by Location'!F99</f>
        <v>60</v>
      </c>
      <c r="F92" s="156">
        <f>' Capacity by Location'!G99</f>
        <v>60</v>
      </c>
      <c r="G92" s="156">
        <f>' Capacity by Location'!H99</f>
        <v>60</v>
      </c>
      <c r="H92" s="156">
        <f>' Capacity by Location'!I99</f>
        <v>60</v>
      </c>
      <c r="I92" s="156">
        <f>' Capacity by Location'!J99</f>
        <v>60</v>
      </c>
      <c r="J92" s="156">
        <f>' Capacity by Location'!K99</f>
        <v>60</v>
      </c>
      <c r="K92" s="156">
        <f>' Capacity by Location'!L99</f>
        <v>60</v>
      </c>
      <c r="L92" s="156">
        <f>' Capacity by Location'!M99</f>
        <v>60</v>
      </c>
      <c r="M92" s="156">
        <f>' Capacity by Location'!N99</f>
        <v>60</v>
      </c>
      <c r="N92" s="156">
        <f>' Capacity by Location'!O99</f>
        <v>60</v>
      </c>
      <c r="O92" s="156">
        <f>' Capacity by Location'!P99</f>
        <v>60</v>
      </c>
      <c r="P92" s="156">
        <f>' Capacity by Location'!Q99</f>
        <v>60</v>
      </c>
      <c r="Q92" s="156">
        <f>' Capacity by Location'!R99</f>
        <v>60</v>
      </c>
      <c r="R92" s="156">
        <f>' Capacity by Location'!S99</f>
        <v>60</v>
      </c>
      <c r="S92" s="156">
        <f>' Capacity by Location'!T99</f>
        <v>60</v>
      </c>
    </row>
    <row r="93" spans="1:20">
      <c r="A93" s="127" t="s">
        <v>39</v>
      </c>
      <c r="B93" s="127" t="s">
        <v>39</v>
      </c>
      <c r="C93" s="129" t="s">
        <v>60</v>
      </c>
      <c r="D93" s="149">
        <f t="shared" ref="D93:S93" si="21">SUM(D90:D92)</f>
        <v>220</v>
      </c>
      <c r="E93" s="149">
        <f t="shared" si="21"/>
        <v>220</v>
      </c>
      <c r="F93" s="149">
        <f t="shared" si="21"/>
        <v>220</v>
      </c>
      <c r="G93" s="149">
        <f t="shared" si="21"/>
        <v>220</v>
      </c>
      <c r="H93" s="149">
        <f t="shared" si="21"/>
        <v>220</v>
      </c>
      <c r="I93" s="149">
        <f t="shared" si="21"/>
        <v>220</v>
      </c>
      <c r="J93" s="149">
        <f t="shared" si="21"/>
        <v>220</v>
      </c>
      <c r="K93" s="149">
        <f t="shared" si="21"/>
        <v>220</v>
      </c>
      <c r="L93" s="149">
        <f t="shared" si="21"/>
        <v>220</v>
      </c>
      <c r="M93" s="149">
        <f t="shared" si="21"/>
        <v>220</v>
      </c>
      <c r="N93" s="149">
        <f t="shared" si="21"/>
        <v>220</v>
      </c>
      <c r="O93" s="149">
        <f t="shared" si="21"/>
        <v>220</v>
      </c>
      <c r="P93" s="149">
        <f t="shared" si="21"/>
        <v>220</v>
      </c>
      <c r="Q93" s="149">
        <f t="shared" si="21"/>
        <v>220</v>
      </c>
      <c r="R93" s="149">
        <f t="shared" si="21"/>
        <v>220</v>
      </c>
      <c r="S93" s="149">
        <f t="shared" si="21"/>
        <v>220</v>
      </c>
    </row>
    <row r="94" spans="1:20" s="39" customFormat="1">
      <c r="A94" s="114" t="s">
        <v>59</v>
      </c>
      <c r="B94" s="114" t="s">
        <v>59</v>
      </c>
      <c r="C94" s="115" t="s">
        <v>60</v>
      </c>
      <c r="D94" s="353">
        <f t="shared" ref="D94:S94" si="22">SUM(D42+D71+D80+D87+D93)</f>
        <v>3488.5</v>
      </c>
      <c r="E94" s="353">
        <f t="shared" si="22"/>
        <v>3508.5</v>
      </c>
      <c r="F94" s="353">
        <f t="shared" si="22"/>
        <v>3671</v>
      </c>
      <c r="G94" s="353">
        <f t="shared" si="22"/>
        <v>3872</v>
      </c>
      <c r="H94" s="353">
        <f t="shared" si="22"/>
        <v>3997</v>
      </c>
      <c r="I94" s="353">
        <f t="shared" si="22"/>
        <v>4062</v>
      </c>
      <c r="J94" s="353">
        <f t="shared" si="22"/>
        <v>4107</v>
      </c>
      <c r="K94" s="353">
        <f t="shared" si="22"/>
        <v>4117</v>
      </c>
      <c r="L94" s="353">
        <f t="shared" si="22"/>
        <v>4117</v>
      </c>
      <c r="M94" s="353">
        <f t="shared" si="22"/>
        <v>4252</v>
      </c>
      <c r="N94" s="353">
        <f t="shared" si="22"/>
        <v>4252</v>
      </c>
      <c r="O94" s="353">
        <f t="shared" si="22"/>
        <v>4252</v>
      </c>
      <c r="P94" s="353">
        <f t="shared" si="22"/>
        <v>4252</v>
      </c>
      <c r="Q94" s="353">
        <f t="shared" si="22"/>
        <v>4252</v>
      </c>
      <c r="R94" s="353">
        <f t="shared" si="22"/>
        <v>4252</v>
      </c>
      <c r="S94" s="353">
        <f t="shared" si="22"/>
        <v>4252</v>
      </c>
      <c r="T94" s="1"/>
    </row>
    <row r="97" spans="5:5">
      <c r="E97" s="40"/>
    </row>
  </sheetData>
  <sortState xmlns:xlrd2="http://schemas.microsoft.com/office/spreadsheetml/2017/richdata2" ref="A5:P97">
    <sortCondition ref="A1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5663B-2EE7-4245-A927-D45ECBEA22D4}">
  <dimension ref="A1:U101"/>
  <sheetViews>
    <sheetView zoomScale="85" zoomScaleNormal="85" workbookViewId="0">
      <pane ySplit="1" topLeftCell="A2" activePane="bottomLeft" state="frozen"/>
      <selection pane="bottomLeft" activeCell="J2" sqref="J2"/>
    </sheetView>
  </sheetViews>
  <sheetFormatPr defaultColWidth="9" defaultRowHeight="15"/>
  <cols>
    <col min="1" max="1" width="9.85546875" style="1" customWidth="1"/>
    <col min="2" max="2" width="14.28515625" style="1" bestFit="1" customWidth="1"/>
    <col min="3" max="3" width="21.5703125" style="1" customWidth="1"/>
    <col min="4" max="4" width="39.42578125" style="1" customWidth="1"/>
    <col min="5" max="5" width="9" style="1"/>
    <col min="6" max="9" width="9" style="1" customWidth="1"/>
    <col min="10" max="10" width="9" style="1"/>
    <col min="11" max="11" width="9.28515625" style="1" customWidth="1"/>
    <col min="12" max="12" width="7.5703125" style="1" customWidth="1"/>
    <col min="13" max="13" width="8.85546875" style="1" customWidth="1"/>
    <col min="14" max="14" width="9.28515625" style="1" customWidth="1"/>
    <col min="15" max="15" width="7.140625" style="1" customWidth="1"/>
    <col min="16" max="16" width="5.85546875" style="1" customWidth="1"/>
    <col min="17" max="17" width="5.7109375" style="1" customWidth="1"/>
    <col min="18" max="18" width="5.140625" style="1" customWidth="1"/>
    <col min="19" max="19" width="5" style="1" customWidth="1"/>
    <col min="20" max="16384" width="9" style="1"/>
  </cols>
  <sheetData>
    <row r="1" spans="1:21">
      <c r="A1" s="27" t="s">
        <v>31</v>
      </c>
      <c r="B1" s="27" t="s">
        <v>15</v>
      </c>
      <c r="C1" s="27" t="s">
        <v>26</v>
      </c>
      <c r="D1" s="27" t="s">
        <v>27</v>
      </c>
      <c r="E1" s="27">
        <v>2015</v>
      </c>
      <c r="F1" s="27">
        <v>2016</v>
      </c>
      <c r="G1" s="27">
        <v>2017</v>
      </c>
      <c r="H1" s="27">
        <v>2018</v>
      </c>
      <c r="I1" s="27">
        <v>2019</v>
      </c>
      <c r="J1" s="27">
        <v>2020</v>
      </c>
      <c r="K1" s="27" t="s">
        <v>30</v>
      </c>
      <c r="L1" s="27" t="s">
        <v>3</v>
      </c>
      <c r="M1" s="27" t="s">
        <v>4</v>
      </c>
      <c r="N1" s="27" t="s">
        <v>5</v>
      </c>
      <c r="O1" s="27" t="s">
        <v>6</v>
      </c>
      <c r="P1" s="27" t="s">
        <v>7</v>
      </c>
      <c r="Q1" s="27" t="s">
        <v>8</v>
      </c>
      <c r="R1" s="27" t="s">
        <v>9</v>
      </c>
      <c r="S1" s="27" t="s">
        <v>10</v>
      </c>
      <c r="T1" s="27" t="s">
        <v>16</v>
      </c>
    </row>
    <row r="2" spans="1:21">
      <c r="A2" s="127" t="s">
        <v>32</v>
      </c>
      <c r="B2" s="127" t="s">
        <v>33</v>
      </c>
      <c r="C2" s="128" t="s">
        <v>264</v>
      </c>
      <c r="D2" s="176" t="s">
        <v>327</v>
      </c>
      <c r="E2" s="147">
        <v>0</v>
      </c>
      <c r="F2" s="147">
        <v>0</v>
      </c>
      <c r="G2" s="147">
        <v>0</v>
      </c>
      <c r="H2" s="147">
        <v>0</v>
      </c>
      <c r="I2" s="147">
        <v>0</v>
      </c>
      <c r="J2" s="147">
        <v>40</v>
      </c>
      <c r="K2" s="147">
        <v>40</v>
      </c>
      <c r="L2" s="147">
        <v>40</v>
      </c>
      <c r="M2" s="147">
        <v>40</v>
      </c>
      <c r="N2" s="147">
        <v>100</v>
      </c>
      <c r="O2" s="147">
        <v>100</v>
      </c>
      <c r="P2" s="147">
        <v>100</v>
      </c>
      <c r="Q2" s="147">
        <v>100</v>
      </c>
      <c r="R2" s="147">
        <v>100</v>
      </c>
      <c r="S2" s="147">
        <v>100</v>
      </c>
      <c r="T2" s="147">
        <v>100</v>
      </c>
    </row>
    <row r="3" spans="1:21">
      <c r="A3" s="127" t="s">
        <v>32</v>
      </c>
      <c r="B3" s="127" t="s">
        <v>33</v>
      </c>
      <c r="C3" s="217" t="s">
        <v>275</v>
      </c>
      <c r="D3" s="194" t="s">
        <v>274</v>
      </c>
      <c r="E3" s="147">
        <v>44</v>
      </c>
      <c r="F3" s="147">
        <v>44</v>
      </c>
      <c r="G3" s="147">
        <v>44</v>
      </c>
      <c r="H3" s="147">
        <v>61</v>
      </c>
      <c r="I3" s="147">
        <v>61</v>
      </c>
      <c r="J3" s="147">
        <v>61</v>
      </c>
      <c r="K3" s="147">
        <v>61</v>
      </c>
      <c r="L3" s="147">
        <v>61</v>
      </c>
      <c r="M3" s="147">
        <v>61</v>
      </c>
      <c r="N3" s="147">
        <v>61</v>
      </c>
      <c r="O3" s="147">
        <v>61</v>
      </c>
      <c r="P3" s="147">
        <v>61</v>
      </c>
      <c r="Q3" s="147">
        <v>61</v>
      </c>
      <c r="R3" s="147">
        <v>61</v>
      </c>
      <c r="S3" s="147">
        <v>61</v>
      </c>
      <c r="T3" s="147">
        <v>61</v>
      </c>
    </row>
    <row r="4" spans="1:21" ht="14.25" customHeight="1">
      <c r="A4" s="127" t="s">
        <v>32</v>
      </c>
      <c r="B4" s="127" t="s">
        <v>33</v>
      </c>
      <c r="C4" s="128" t="s">
        <v>271</v>
      </c>
      <c r="D4" s="175" t="s">
        <v>272</v>
      </c>
      <c r="E4" s="147">
        <v>30</v>
      </c>
      <c r="F4" s="147">
        <v>30</v>
      </c>
      <c r="G4" s="147">
        <v>30</v>
      </c>
      <c r="H4" s="147">
        <v>30</v>
      </c>
      <c r="I4" s="147">
        <v>30</v>
      </c>
      <c r="J4" s="147">
        <v>30</v>
      </c>
      <c r="K4" s="147">
        <v>40</v>
      </c>
      <c r="L4" s="147">
        <v>40</v>
      </c>
      <c r="M4" s="147">
        <v>40</v>
      </c>
      <c r="N4" s="147">
        <v>40</v>
      </c>
      <c r="O4" s="147">
        <v>40</v>
      </c>
      <c r="P4" s="147">
        <v>40</v>
      </c>
      <c r="Q4" s="147">
        <v>40</v>
      </c>
      <c r="R4" s="147">
        <v>40</v>
      </c>
      <c r="S4" s="147">
        <v>40</v>
      </c>
      <c r="T4" s="147">
        <v>40</v>
      </c>
    </row>
    <row r="5" spans="1:21" s="168" customFormat="1">
      <c r="A5" s="127" t="s">
        <v>32</v>
      </c>
      <c r="B5" s="127" t="s">
        <v>33</v>
      </c>
      <c r="C5" s="217" t="s">
        <v>406</v>
      </c>
      <c r="D5" s="175" t="s">
        <v>405</v>
      </c>
      <c r="E5" s="147">
        <v>0</v>
      </c>
      <c r="F5" s="147">
        <v>0</v>
      </c>
      <c r="G5" s="147">
        <v>0</v>
      </c>
      <c r="H5" s="147">
        <v>0</v>
      </c>
      <c r="I5" s="147">
        <v>0</v>
      </c>
      <c r="J5" s="147">
        <v>0</v>
      </c>
      <c r="K5" s="147">
        <v>0</v>
      </c>
      <c r="L5" s="147">
        <v>0</v>
      </c>
      <c r="M5" s="147">
        <v>0</v>
      </c>
      <c r="N5" s="147">
        <v>25</v>
      </c>
      <c r="O5" s="147">
        <v>25</v>
      </c>
      <c r="P5" s="147">
        <v>25</v>
      </c>
      <c r="Q5" s="147">
        <v>25</v>
      </c>
      <c r="R5" s="147">
        <v>25</v>
      </c>
      <c r="S5" s="147">
        <v>25</v>
      </c>
      <c r="T5" s="147">
        <v>25</v>
      </c>
    </row>
    <row r="6" spans="1:21">
      <c r="A6" s="127" t="s">
        <v>32</v>
      </c>
      <c r="B6" s="127" t="s">
        <v>33</v>
      </c>
      <c r="C6" s="172"/>
      <c r="D6" s="175" t="s">
        <v>12</v>
      </c>
      <c r="E6" s="147">
        <v>0</v>
      </c>
      <c r="F6" s="147">
        <v>0</v>
      </c>
      <c r="G6" s="147">
        <v>0</v>
      </c>
      <c r="H6" s="147">
        <v>0</v>
      </c>
      <c r="I6" s="147">
        <v>0</v>
      </c>
      <c r="J6" s="147">
        <v>0</v>
      </c>
      <c r="K6" s="147">
        <v>0</v>
      </c>
      <c r="L6" s="147">
        <v>0</v>
      </c>
      <c r="M6" s="147">
        <v>0</v>
      </c>
      <c r="N6" s="147">
        <v>0</v>
      </c>
      <c r="O6" s="147">
        <v>0</v>
      </c>
      <c r="P6" s="147">
        <v>0</v>
      </c>
      <c r="Q6" s="147">
        <v>0</v>
      </c>
      <c r="R6" s="147">
        <v>0</v>
      </c>
      <c r="S6" s="147">
        <v>0</v>
      </c>
      <c r="T6" s="147">
        <v>0</v>
      </c>
    </row>
    <row r="7" spans="1:21">
      <c r="A7" s="127" t="s">
        <v>32</v>
      </c>
      <c r="B7" s="127" t="s">
        <v>33</v>
      </c>
      <c r="C7" s="172"/>
      <c r="D7" s="175" t="s">
        <v>60</v>
      </c>
      <c r="E7" s="147">
        <f>SUM(E2:E6)</f>
        <v>74</v>
      </c>
      <c r="F7" s="147">
        <f t="shared" ref="F7:T7" si="0">SUM(F2:F6)</f>
        <v>74</v>
      </c>
      <c r="G7" s="147">
        <f t="shared" si="0"/>
        <v>74</v>
      </c>
      <c r="H7" s="147">
        <f t="shared" si="0"/>
        <v>91</v>
      </c>
      <c r="I7" s="147">
        <f t="shared" si="0"/>
        <v>91</v>
      </c>
      <c r="J7" s="147">
        <f t="shared" si="0"/>
        <v>131</v>
      </c>
      <c r="K7" s="147">
        <f t="shared" si="0"/>
        <v>141</v>
      </c>
      <c r="L7" s="147">
        <f t="shared" si="0"/>
        <v>141</v>
      </c>
      <c r="M7" s="147">
        <f t="shared" si="0"/>
        <v>141</v>
      </c>
      <c r="N7" s="147">
        <f t="shared" si="0"/>
        <v>226</v>
      </c>
      <c r="O7" s="147">
        <f t="shared" si="0"/>
        <v>226</v>
      </c>
      <c r="P7" s="147">
        <f t="shared" si="0"/>
        <v>226</v>
      </c>
      <c r="Q7" s="147">
        <f t="shared" si="0"/>
        <v>226</v>
      </c>
      <c r="R7" s="147">
        <f t="shared" si="0"/>
        <v>226</v>
      </c>
      <c r="S7" s="147">
        <f t="shared" si="0"/>
        <v>226</v>
      </c>
      <c r="T7" s="147">
        <f t="shared" si="0"/>
        <v>226</v>
      </c>
    </row>
    <row r="8" spans="1:21">
      <c r="A8" s="127" t="s">
        <v>32</v>
      </c>
      <c r="B8" s="127" t="s">
        <v>35</v>
      </c>
      <c r="C8" s="128" t="s">
        <v>276</v>
      </c>
      <c r="D8" s="159" t="s">
        <v>226</v>
      </c>
      <c r="E8" s="147">
        <v>70</v>
      </c>
      <c r="F8" s="147">
        <v>70</v>
      </c>
      <c r="G8" s="147">
        <v>70</v>
      </c>
      <c r="H8" s="147">
        <v>70</v>
      </c>
      <c r="I8" s="147">
        <v>70</v>
      </c>
      <c r="J8" s="147">
        <v>70</v>
      </c>
      <c r="K8" s="147">
        <v>70</v>
      </c>
      <c r="L8" s="147">
        <v>70</v>
      </c>
      <c r="M8" s="147">
        <v>70</v>
      </c>
      <c r="N8" s="147">
        <v>70</v>
      </c>
      <c r="O8" s="147">
        <v>70</v>
      </c>
      <c r="P8" s="147">
        <v>70</v>
      </c>
      <c r="Q8" s="147">
        <v>70</v>
      </c>
      <c r="R8" s="147">
        <v>70</v>
      </c>
      <c r="S8" s="147">
        <v>70</v>
      </c>
      <c r="T8" s="147">
        <v>70</v>
      </c>
    </row>
    <row r="9" spans="1:21">
      <c r="A9" s="127" t="s">
        <v>32</v>
      </c>
      <c r="B9" s="127" t="s">
        <v>35</v>
      </c>
      <c r="C9" s="128" t="s">
        <v>277</v>
      </c>
      <c r="D9" s="159" t="s">
        <v>226</v>
      </c>
      <c r="E9" s="147">
        <v>100</v>
      </c>
      <c r="F9" s="147">
        <v>100</v>
      </c>
      <c r="G9" s="147">
        <v>120</v>
      </c>
      <c r="H9" s="147">
        <v>120</v>
      </c>
      <c r="I9" s="147">
        <v>150</v>
      </c>
      <c r="J9" s="147">
        <v>150</v>
      </c>
      <c r="K9" s="147">
        <v>150</v>
      </c>
      <c r="L9" s="147">
        <v>150</v>
      </c>
      <c r="M9" s="147">
        <v>150</v>
      </c>
      <c r="N9" s="147">
        <v>150</v>
      </c>
      <c r="O9" s="147">
        <v>150</v>
      </c>
      <c r="P9" s="147">
        <v>150</v>
      </c>
      <c r="Q9" s="147">
        <v>150</v>
      </c>
      <c r="R9" s="147">
        <v>150</v>
      </c>
      <c r="S9" s="147">
        <v>150</v>
      </c>
      <c r="T9" s="147">
        <v>150</v>
      </c>
    </row>
    <row r="10" spans="1:21">
      <c r="A10" s="127" t="s">
        <v>32</v>
      </c>
      <c r="B10" s="128" t="s">
        <v>35</v>
      </c>
      <c r="C10" s="128" t="s">
        <v>261</v>
      </c>
      <c r="D10" s="159" t="s">
        <v>383</v>
      </c>
      <c r="E10" s="147">
        <v>140</v>
      </c>
      <c r="F10" s="147">
        <v>140</v>
      </c>
      <c r="G10" s="147">
        <v>140</v>
      </c>
      <c r="H10" s="147">
        <v>140</v>
      </c>
      <c r="I10" s="147">
        <v>140</v>
      </c>
      <c r="J10" s="147">
        <v>140</v>
      </c>
      <c r="K10" s="147">
        <v>140</v>
      </c>
      <c r="L10" s="147">
        <v>140</v>
      </c>
      <c r="M10" s="147">
        <v>140</v>
      </c>
      <c r="N10" s="147">
        <v>190</v>
      </c>
      <c r="O10" s="147">
        <v>190</v>
      </c>
      <c r="P10" s="147">
        <v>190</v>
      </c>
      <c r="Q10" s="147">
        <v>190</v>
      </c>
      <c r="R10" s="147">
        <v>190</v>
      </c>
      <c r="S10" s="147">
        <v>190</v>
      </c>
      <c r="T10" s="147">
        <v>190</v>
      </c>
    </row>
    <row r="11" spans="1:21" s="278" customFormat="1">
      <c r="A11" s="127" t="s">
        <v>32</v>
      </c>
      <c r="B11" s="128" t="s">
        <v>35</v>
      </c>
      <c r="C11" s="288" t="s">
        <v>390</v>
      </c>
      <c r="D11" s="291" t="s">
        <v>385</v>
      </c>
      <c r="E11" s="147">
        <v>120</v>
      </c>
      <c r="F11" s="147">
        <v>120</v>
      </c>
      <c r="G11" s="147">
        <v>120</v>
      </c>
      <c r="H11" s="147">
        <v>130</v>
      </c>
      <c r="I11" s="147">
        <v>130</v>
      </c>
      <c r="J11" s="147">
        <v>130</v>
      </c>
      <c r="K11" s="147">
        <v>130</v>
      </c>
      <c r="L11" s="147">
        <v>130</v>
      </c>
      <c r="M11" s="147">
        <v>130</v>
      </c>
      <c r="N11" s="147">
        <v>130</v>
      </c>
      <c r="O11" s="147">
        <v>130</v>
      </c>
      <c r="P11" s="147">
        <v>130</v>
      </c>
      <c r="Q11" s="147">
        <v>130</v>
      </c>
      <c r="R11" s="147">
        <v>130</v>
      </c>
      <c r="S11" s="147">
        <v>130</v>
      </c>
      <c r="T11" s="147">
        <v>130</v>
      </c>
    </row>
    <row r="12" spans="1:21">
      <c r="A12" s="127" t="s">
        <v>32</v>
      </c>
      <c r="B12" s="128" t="s">
        <v>35</v>
      </c>
      <c r="C12" s="289" t="s">
        <v>261</v>
      </c>
      <c r="D12" s="203" t="s">
        <v>262</v>
      </c>
      <c r="E12" s="148">
        <v>80</v>
      </c>
      <c r="F12" s="148">
        <v>80</v>
      </c>
      <c r="G12" s="148">
        <v>110</v>
      </c>
      <c r="H12" s="148">
        <v>110</v>
      </c>
      <c r="I12" s="148">
        <v>110</v>
      </c>
      <c r="J12" s="148">
        <v>110</v>
      </c>
      <c r="K12" s="148">
        <v>110</v>
      </c>
      <c r="L12" s="148">
        <v>110</v>
      </c>
      <c r="M12" s="148">
        <v>110</v>
      </c>
      <c r="N12" s="148">
        <v>110</v>
      </c>
      <c r="O12" s="148">
        <v>110</v>
      </c>
      <c r="P12" s="148">
        <v>110</v>
      </c>
      <c r="Q12" s="148">
        <v>110</v>
      </c>
      <c r="R12" s="148">
        <v>110</v>
      </c>
      <c r="S12" s="148">
        <v>110</v>
      </c>
      <c r="T12" s="148">
        <v>110</v>
      </c>
    </row>
    <row r="13" spans="1:21">
      <c r="A13" s="127" t="s">
        <v>32</v>
      </c>
      <c r="B13" s="128" t="s">
        <v>35</v>
      </c>
      <c r="C13" s="290" t="s">
        <v>242</v>
      </c>
      <c r="D13" s="203" t="s">
        <v>375</v>
      </c>
      <c r="E13" s="147">
        <v>75</v>
      </c>
      <c r="F13" s="147">
        <v>75</v>
      </c>
      <c r="G13" s="147">
        <v>95</v>
      </c>
      <c r="H13" s="147">
        <v>95</v>
      </c>
      <c r="I13" s="147">
        <v>95</v>
      </c>
      <c r="J13" s="147">
        <v>95</v>
      </c>
      <c r="K13" s="147">
        <v>95</v>
      </c>
      <c r="L13" s="147">
        <v>95</v>
      </c>
      <c r="M13" s="147">
        <v>95</v>
      </c>
      <c r="N13" s="147">
        <v>95</v>
      </c>
      <c r="O13" s="147">
        <v>95</v>
      </c>
      <c r="P13" s="147">
        <v>95</v>
      </c>
      <c r="Q13" s="147">
        <v>95</v>
      </c>
      <c r="R13" s="147">
        <v>95</v>
      </c>
      <c r="S13" s="147">
        <v>95</v>
      </c>
      <c r="T13" s="147">
        <v>95</v>
      </c>
      <c r="U13" s="147">
        <v>95</v>
      </c>
    </row>
    <row r="14" spans="1:21">
      <c r="A14" s="127" t="s">
        <v>32</v>
      </c>
      <c r="B14" s="128" t="s">
        <v>35</v>
      </c>
      <c r="C14" s="290" t="s">
        <v>279</v>
      </c>
      <c r="D14" s="203" t="s">
        <v>392</v>
      </c>
      <c r="E14" s="147">
        <v>60</v>
      </c>
      <c r="F14" s="147">
        <v>60</v>
      </c>
      <c r="G14" s="147">
        <v>60</v>
      </c>
      <c r="H14" s="147">
        <v>60</v>
      </c>
      <c r="I14" s="147">
        <v>80</v>
      </c>
      <c r="J14" s="147">
        <v>80</v>
      </c>
      <c r="K14" s="147">
        <v>80</v>
      </c>
      <c r="L14" s="147">
        <v>80</v>
      </c>
      <c r="M14" s="147">
        <v>80</v>
      </c>
      <c r="N14" s="147">
        <v>80</v>
      </c>
      <c r="O14" s="147">
        <v>80</v>
      </c>
      <c r="P14" s="147">
        <v>80</v>
      </c>
      <c r="Q14" s="147">
        <v>80</v>
      </c>
      <c r="R14" s="147">
        <v>80</v>
      </c>
      <c r="S14" s="147">
        <v>80</v>
      </c>
      <c r="T14" s="147">
        <v>80</v>
      </c>
    </row>
    <row r="15" spans="1:21">
      <c r="A15" s="127" t="s">
        <v>32</v>
      </c>
      <c r="B15" s="128" t="s">
        <v>35</v>
      </c>
      <c r="C15" s="289" t="s">
        <v>243</v>
      </c>
      <c r="D15" s="203" t="s">
        <v>386</v>
      </c>
      <c r="E15" s="148">
        <v>117</v>
      </c>
      <c r="F15" s="148">
        <v>117</v>
      </c>
      <c r="G15" s="148">
        <v>117</v>
      </c>
      <c r="H15" s="148">
        <v>117</v>
      </c>
      <c r="I15" s="148">
        <v>117</v>
      </c>
      <c r="J15" s="148">
        <v>117</v>
      </c>
      <c r="K15" s="148">
        <v>117</v>
      </c>
      <c r="L15" s="148">
        <v>117</v>
      </c>
      <c r="M15" s="148">
        <v>117</v>
      </c>
      <c r="N15" s="148">
        <v>117</v>
      </c>
      <c r="O15" s="148">
        <v>117</v>
      </c>
      <c r="P15" s="148">
        <v>117</v>
      </c>
      <c r="Q15" s="148">
        <v>117</v>
      </c>
      <c r="R15" s="148">
        <v>117</v>
      </c>
      <c r="S15" s="148">
        <v>117</v>
      </c>
      <c r="T15" s="148">
        <v>117</v>
      </c>
    </row>
    <row r="16" spans="1:21">
      <c r="A16" s="127" t="s">
        <v>32</v>
      </c>
      <c r="B16" s="128" t="s">
        <v>35</v>
      </c>
      <c r="C16" s="289" t="s">
        <v>255</v>
      </c>
      <c r="D16" s="203" t="s">
        <v>384</v>
      </c>
      <c r="E16" s="148">
        <v>75</v>
      </c>
      <c r="F16" s="148">
        <v>75</v>
      </c>
      <c r="G16" s="148">
        <v>75</v>
      </c>
      <c r="H16" s="148">
        <v>75</v>
      </c>
      <c r="I16" s="148">
        <v>75</v>
      </c>
      <c r="J16" s="148">
        <v>75</v>
      </c>
      <c r="K16" s="148">
        <v>75</v>
      </c>
      <c r="L16" s="148">
        <v>75</v>
      </c>
      <c r="M16" s="148">
        <v>75</v>
      </c>
      <c r="N16" s="148">
        <v>75</v>
      </c>
      <c r="O16" s="148">
        <v>75</v>
      </c>
      <c r="P16" s="148">
        <v>75</v>
      </c>
      <c r="Q16" s="148">
        <v>75</v>
      </c>
      <c r="R16" s="148">
        <v>75</v>
      </c>
      <c r="S16" s="148">
        <v>75</v>
      </c>
      <c r="T16" s="148">
        <v>75</v>
      </c>
    </row>
    <row r="17" spans="1:21">
      <c r="A17" s="127" t="s">
        <v>32</v>
      </c>
      <c r="B17" s="128" t="s">
        <v>35</v>
      </c>
      <c r="C17" s="290" t="s">
        <v>391</v>
      </c>
      <c r="D17" s="96" t="s">
        <v>388</v>
      </c>
      <c r="E17" s="148">
        <v>58</v>
      </c>
      <c r="F17" s="148">
        <v>58</v>
      </c>
      <c r="G17" s="148">
        <v>58</v>
      </c>
      <c r="H17" s="148">
        <v>58</v>
      </c>
      <c r="I17" s="148">
        <v>58</v>
      </c>
      <c r="J17" s="148">
        <v>58</v>
      </c>
      <c r="K17" s="148">
        <v>58</v>
      </c>
      <c r="L17" s="148">
        <v>58</v>
      </c>
      <c r="M17" s="148">
        <v>58</v>
      </c>
      <c r="N17" s="148">
        <v>58</v>
      </c>
      <c r="O17" s="148">
        <v>58</v>
      </c>
      <c r="P17" s="148">
        <v>58</v>
      </c>
      <c r="Q17" s="148">
        <v>58</v>
      </c>
      <c r="R17" s="148">
        <v>58</v>
      </c>
      <c r="S17" s="148">
        <v>58</v>
      </c>
      <c r="T17" s="148">
        <v>58</v>
      </c>
    </row>
    <row r="18" spans="1:21">
      <c r="A18" s="127" t="s">
        <v>32</v>
      </c>
      <c r="B18" s="128" t="s">
        <v>35</v>
      </c>
      <c r="C18" s="289" t="s">
        <v>355</v>
      </c>
      <c r="D18" s="96" t="s">
        <v>387</v>
      </c>
      <c r="E18" s="148">
        <v>50</v>
      </c>
      <c r="F18" s="148">
        <v>50</v>
      </c>
      <c r="G18" s="148">
        <v>50</v>
      </c>
      <c r="H18" s="148">
        <v>50</v>
      </c>
      <c r="I18" s="148">
        <v>50</v>
      </c>
      <c r="J18" s="148">
        <v>50</v>
      </c>
      <c r="K18" s="148">
        <v>50</v>
      </c>
      <c r="L18" s="148">
        <v>50</v>
      </c>
      <c r="M18" s="148">
        <v>50</v>
      </c>
      <c r="N18" s="148">
        <v>50</v>
      </c>
      <c r="O18" s="148">
        <v>50</v>
      </c>
      <c r="P18" s="148">
        <v>50</v>
      </c>
      <c r="Q18" s="148">
        <v>50</v>
      </c>
      <c r="R18" s="148">
        <v>50</v>
      </c>
      <c r="S18" s="148">
        <v>50</v>
      </c>
      <c r="T18" s="148">
        <v>50</v>
      </c>
    </row>
    <row r="19" spans="1:21">
      <c r="A19" s="127" t="s">
        <v>32</v>
      </c>
      <c r="B19" s="127" t="s">
        <v>35</v>
      </c>
      <c r="C19" s="289" t="s">
        <v>238</v>
      </c>
      <c r="D19" s="203" t="s">
        <v>215</v>
      </c>
      <c r="E19" s="147">
        <v>41</v>
      </c>
      <c r="F19" s="147">
        <v>41</v>
      </c>
      <c r="G19" s="147">
        <v>41</v>
      </c>
      <c r="H19" s="147">
        <v>41</v>
      </c>
      <c r="I19" s="147">
        <v>41</v>
      </c>
      <c r="J19" s="147">
        <v>41</v>
      </c>
      <c r="K19" s="147">
        <v>41</v>
      </c>
      <c r="L19" s="147">
        <v>41</v>
      </c>
      <c r="M19" s="147">
        <v>41</v>
      </c>
      <c r="N19" s="147">
        <v>41</v>
      </c>
      <c r="O19" s="147">
        <v>41</v>
      </c>
      <c r="P19" s="147">
        <v>41</v>
      </c>
      <c r="Q19" s="147">
        <v>41</v>
      </c>
      <c r="R19" s="147">
        <v>41</v>
      </c>
      <c r="S19" s="147">
        <v>41</v>
      </c>
      <c r="T19" s="147">
        <v>41</v>
      </c>
    </row>
    <row r="20" spans="1:21">
      <c r="A20" s="127" t="s">
        <v>32</v>
      </c>
      <c r="B20" s="127" t="s">
        <v>35</v>
      </c>
      <c r="C20" s="96" t="s">
        <v>238</v>
      </c>
      <c r="D20" s="159" t="s">
        <v>225</v>
      </c>
      <c r="E20" s="147">
        <v>41</v>
      </c>
      <c r="F20" s="147">
        <v>41</v>
      </c>
      <c r="G20" s="147">
        <v>41</v>
      </c>
      <c r="H20" s="147">
        <v>41</v>
      </c>
      <c r="I20" s="147">
        <v>41</v>
      </c>
      <c r="J20" s="147">
        <v>41</v>
      </c>
      <c r="K20" s="147">
        <v>41</v>
      </c>
      <c r="L20" s="147">
        <v>41</v>
      </c>
      <c r="M20" s="147">
        <v>41</v>
      </c>
      <c r="N20" s="147">
        <v>41</v>
      </c>
      <c r="O20" s="147">
        <v>41</v>
      </c>
      <c r="P20" s="147">
        <v>41</v>
      </c>
      <c r="Q20" s="147">
        <v>41</v>
      </c>
      <c r="R20" s="147">
        <v>41</v>
      </c>
      <c r="S20" s="147">
        <v>41</v>
      </c>
      <c r="T20" s="147">
        <v>41</v>
      </c>
    </row>
    <row r="21" spans="1:21">
      <c r="A21" s="127" t="s">
        <v>32</v>
      </c>
      <c r="B21" s="128" t="s">
        <v>35</v>
      </c>
      <c r="C21" s="96" t="s">
        <v>242</v>
      </c>
      <c r="D21" s="218" t="s">
        <v>219</v>
      </c>
      <c r="E21" s="147">
        <v>32</v>
      </c>
      <c r="F21" s="147">
        <v>32</v>
      </c>
      <c r="G21" s="147">
        <v>32</v>
      </c>
      <c r="H21" s="147">
        <v>32</v>
      </c>
      <c r="I21" s="147">
        <v>32</v>
      </c>
      <c r="J21" s="147">
        <v>32</v>
      </c>
      <c r="K21" s="147">
        <v>32</v>
      </c>
      <c r="L21" s="147">
        <v>32</v>
      </c>
      <c r="M21" s="147">
        <v>32</v>
      </c>
      <c r="N21" s="147">
        <v>32</v>
      </c>
      <c r="O21" s="147">
        <v>32</v>
      </c>
      <c r="P21" s="147">
        <v>32</v>
      </c>
      <c r="Q21" s="147">
        <v>32</v>
      </c>
      <c r="R21" s="147">
        <v>32</v>
      </c>
      <c r="S21" s="147">
        <v>32</v>
      </c>
      <c r="T21" s="147">
        <v>32</v>
      </c>
    </row>
    <row r="22" spans="1:21">
      <c r="A22" s="127" t="s">
        <v>32</v>
      </c>
      <c r="B22" s="128" t="s">
        <v>35</v>
      </c>
      <c r="C22" s="96" t="s">
        <v>243</v>
      </c>
      <c r="D22" s="218" t="s">
        <v>219</v>
      </c>
      <c r="E22" s="147">
        <v>32</v>
      </c>
      <c r="F22" s="147">
        <v>32</v>
      </c>
      <c r="G22" s="147">
        <v>32</v>
      </c>
      <c r="H22" s="147">
        <v>32</v>
      </c>
      <c r="I22" s="147">
        <v>32</v>
      </c>
      <c r="J22" s="147">
        <v>32</v>
      </c>
      <c r="K22" s="147">
        <v>32</v>
      </c>
      <c r="L22" s="147">
        <v>32</v>
      </c>
      <c r="M22" s="147">
        <v>32</v>
      </c>
      <c r="N22" s="147">
        <v>32</v>
      </c>
      <c r="O22" s="147">
        <v>32</v>
      </c>
      <c r="P22" s="147">
        <v>32</v>
      </c>
      <c r="Q22" s="147">
        <v>32</v>
      </c>
      <c r="R22" s="147">
        <v>32</v>
      </c>
      <c r="S22" s="147">
        <v>32</v>
      </c>
      <c r="T22" s="147">
        <v>32</v>
      </c>
    </row>
    <row r="23" spans="1:21">
      <c r="A23" s="127" t="s">
        <v>32</v>
      </c>
      <c r="B23" s="128" t="s">
        <v>35</v>
      </c>
      <c r="C23" s="172"/>
      <c r="D23" s="194" t="s">
        <v>12</v>
      </c>
      <c r="E23" s="146">
        <v>120</v>
      </c>
      <c r="F23" s="146">
        <v>140</v>
      </c>
      <c r="G23" s="146">
        <v>160</v>
      </c>
      <c r="H23" s="146">
        <v>180</v>
      </c>
      <c r="I23" s="146">
        <v>195</v>
      </c>
      <c r="J23" s="146">
        <v>195</v>
      </c>
      <c r="K23" s="146">
        <v>210</v>
      </c>
      <c r="L23" s="146">
        <v>210</v>
      </c>
      <c r="M23" s="146">
        <v>210</v>
      </c>
      <c r="N23" s="146">
        <v>210</v>
      </c>
      <c r="O23" s="146">
        <v>210</v>
      </c>
      <c r="P23" s="146">
        <v>210</v>
      </c>
      <c r="Q23" s="146">
        <v>210</v>
      </c>
      <c r="R23" s="146">
        <v>210</v>
      </c>
      <c r="S23" s="146">
        <v>210</v>
      </c>
      <c r="T23" s="146">
        <v>210</v>
      </c>
    </row>
    <row r="24" spans="1:21">
      <c r="A24" s="127" t="s">
        <v>32</v>
      </c>
      <c r="B24" s="128" t="s">
        <v>35</v>
      </c>
      <c r="C24" s="172"/>
      <c r="D24" s="194" t="s">
        <v>60</v>
      </c>
      <c r="E24" s="146">
        <f t="shared" ref="E24:T24" si="1">SUM(E8:E23)</f>
        <v>1211</v>
      </c>
      <c r="F24" s="146">
        <f t="shared" si="1"/>
        <v>1231</v>
      </c>
      <c r="G24" s="146">
        <f t="shared" si="1"/>
        <v>1321</v>
      </c>
      <c r="H24" s="146">
        <f t="shared" si="1"/>
        <v>1351</v>
      </c>
      <c r="I24" s="146">
        <f t="shared" si="1"/>
        <v>1416</v>
      </c>
      <c r="J24" s="146">
        <f t="shared" si="1"/>
        <v>1416</v>
      </c>
      <c r="K24" s="146">
        <f t="shared" si="1"/>
        <v>1431</v>
      </c>
      <c r="L24" s="146">
        <f t="shared" si="1"/>
        <v>1431</v>
      </c>
      <c r="M24" s="146">
        <f t="shared" si="1"/>
        <v>1431</v>
      </c>
      <c r="N24" s="146">
        <f t="shared" si="1"/>
        <v>1481</v>
      </c>
      <c r="O24" s="146">
        <f t="shared" si="1"/>
        <v>1481</v>
      </c>
      <c r="P24" s="146">
        <f t="shared" si="1"/>
        <v>1481</v>
      </c>
      <c r="Q24" s="146">
        <f t="shared" si="1"/>
        <v>1481</v>
      </c>
      <c r="R24" s="146">
        <f t="shared" si="1"/>
        <v>1481</v>
      </c>
      <c r="S24" s="146">
        <f t="shared" si="1"/>
        <v>1481</v>
      </c>
      <c r="T24" s="146">
        <f t="shared" si="1"/>
        <v>1481</v>
      </c>
    </row>
    <row r="25" spans="1:21">
      <c r="A25" s="127" t="s">
        <v>32</v>
      </c>
      <c r="B25" s="127" t="s">
        <v>43</v>
      </c>
      <c r="C25" s="96" t="s">
        <v>231</v>
      </c>
      <c r="D25" s="159" t="s">
        <v>225</v>
      </c>
      <c r="E25" s="167">
        <v>40</v>
      </c>
      <c r="F25" s="167">
        <v>40</v>
      </c>
      <c r="G25" s="167">
        <v>40</v>
      </c>
      <c r="H25" s="167">
        <v>40</v>
      </c>
      <c r="I25" s="167">
        <v>40</v>
      </c>
      <c r="J25" s="167">
        <v>40</v>
      </c>
      <c r="K25" s="167">
        <v>40</v>
      </c>
      <c r="L25" s="167">
        <v>40</v>
      </c>
      <c r="M25" s="167">
        <v>40</v>
      </c>
      <c r="N25" s="167">
        <v>40</v>
      </c>
      <c r="O25" s="167">
        <v>40</v>
      </c>
      <c r="P25" s="167">
        <v>40</v>
      </c>
      <c r="Q25" s="167">
        <v>40</v>
      </c>
      <c r="R25" s="167">
        <v>40</v>
      </c>
      <c r="S25" s="167">
        <v>40</v>
      </c>
      <c r="T25" s="167">
        <v>40</v>
      </c>
      <c r="U25" s="177"/>
    </row>
    <row r="26" spans="1:21">
      <c r="A26" s="127" t="s">
        <v>32</v>
      </c>
      <c r="B26" s="127" t="s">
        <v>43</v>
      </c>
      <c r="C26" s="96" t="s">
        <v>284</v>
      </c>
      <c r="D26" s="179" t="s">
        <v>283</v>
      </c>
      <c r="E26" s="147">
        <v>40</v>
      </c>
      <c r="F26" s="147">
        <v>40</v>
      </c>
      <c r="G26" s="147">
        <v>40</v>
      </c>
      <c r="H26" s="147">
        <v>40</v>
      </c>
      <c r="I26" s="147">
        <v>40</v>
      </c>
      <c r="J26" s="147">
        <v>40</v>
      </c>
      <c r="K26" s="147">
        <v>40</v>
      </c>
      <c r="L26" s="147">
        <v>40</v>
      </c>
      <c r="M26" s="147">
        <v>40</v>
      </c>
      <c r="N26" s="147">
        <v>40</v>
      </c>
      <c r="O26" s="147">
        <v>40</v>
      </c>
      <c r="P26" s="147">
        <v>40</v>
      </c>
      <c r="Q26" s="147">
        <v>40</v>
      </c>
      <c r="R26" s="147">
        <v>40</v>
      </c>
      <c r="S26" s="147">
        <v>40</v>
      </c>
      <c r="T26" s="147">
        <v>40</v>
      </c>
      <c r="U26" s="177"/>
    </row>
    <row r="27" spans="1:21">
      <c r="A27" s="127" t="s">
        <v>32</v>
      </c>
      <c r="B27" s="127" t="s">
        <v>43</v>
      </c>
      <c r="C27" s="172"/>
      <c r="D27" s="155" t="s">
        <v>12</v>
      </c>
      <c r="E27" s="147">
        <v>35</v>
      </c>
      <c r="F27" s="147">
        <v>35</v>
      </c>
      <c r="G27" s="147">
        <v>35</v>
      </c>
      <c r="H27" s="147">
        <v>35</v>
      </c>
      <c r="I27" s="147">
        <v>35</v>
      </c>
      <c r="J27" s="147">
        <v>35</v>
      </c>
      <c r="K27" s="147">
        <v>35</v>
      </c>
      <c r="L27" s="147">
        <v>35</v>
      </c>
      <c r="M27" s="147">
        <v>35</v>
      </c>
      <c r="N27" s="147">
        <v>35</v>
      </c>
      <c r="O27" s="147">
        <v>35</v>
      </c>
      <c r="P27" s="147">
        <v>35</v>
      </c>
      <c r="Q27" s="147">
        <v>35</v>
      </c>
      <c r="R27" s="147">
        <v>35</v>
      </c>
      <c r="S27" s="147">
        <v>35</v>
      </c>
      <c r="T27" s="147">
        <v>35</v>
      </c>
    </row>
    <row r="28" spans="1:21">
      <c r="A28" s="127" t="s">
        <v>32</v>
      </c>
      <c r="B28" s="127" t="s">
        <v>43</v>
      </c>
      <c r="C28" s="172"/>
      <c r="D28" s="153" t="s">
        <v>60</v>
      </c>
      <c r="E28" s="146">
        <f t="shared" ref="E28:T28" si="2">SUM(E25:E27)</f>
        <v>115</v>
      </c>
      <c r="F28" s="146">
        <f t="shared" si="2"/>
        <v>115</v>
      </c>
      <c r="G28" s="146">
        <f t="shared" si="2"/>
        <v>115</v>
      </c>
      <c r="H28" s="146">
        <f t="shared" si="2"/>
        <v>115</v>
      </c>
      <c r="I28" s="146">
        <f t="shared" si="2"/>
        <v>115</v>
      </c>
      <c r="J28" s="146">
        <f t="shared" si="2"/>
        <v>115</v>
      </c>
      <c r="K28" s="146">
        <f t="shared" si="2"/>
        <v>115</v>
      </c>
      <c r="L28" s="146">
        <f t="shared" si="2"/>
        <v>115</v>
      </c>
      <c r="M28" s="146">
        <f t="shared" si="2"/>
        <v>115</v>
      </c>
      <c r="N28" s="146">
        <f t="shared" si="2"/>
        <v>115</v>
      </c>
      <c r="O28" s="146">
        <f t="shared" si="2"/>
        <v>115</v>
      </c>
      <c r="P28" s="146">
        <f t="shared" si="2"/>
        <v>115</v>
      </c>
      <c r="Q28" s="146">
        <f t="shared" si="2"/>
        <v>115</v>
      </c>
      <c r="R28" s="146">
        <f t="shared" si="2"/>
        <v>115</v>
      </c>
      <c r="S28" s="146">
        <f t="shared" si="2"/>
        <v>115</v>
      </c>
      <c r="T28" s="146">
        <f t="shared" si="2"/>
        <v>115</v>
      </c>
    </row>
    <row r="29" spans="1:21">
      <c r="A29" s="127" t="s">
        <v>32</v>
      </c>
      <c r="B29" s="127" t="s">
        <v>51</v>
      </c>
      <c r="C29" s="128" t="s">
        <v>230</v>
      </c>
      <c r="D29" s="159" t="s">
        <v>225</v>
      </c>
      <c r="E29" s="167">
        <v>30</v>
      </c>
      <c r="F29" s="167">
        <v>30</v>
      </c>
      <c r="G29" s="167">
        <v>30</v>
      </c>
      <c r="H29" s="167">
        <v>30</v>
      </c>
      <c r="I29" s="167">
        <v>30</v>
      </c>
      <c r="J29" s="167">
        <v>30</v>
      </c>
      <c r="K29" s="167">
        <v>30</v>
      </c>
      <c r="L29" s="167">
        <v>30</v>
      </c>
      <c r="M29" s="167">
        <v>30</v>
      </c>
      <c r="N29" s="167">
        <v>30</v>
      </c>
      <c r="O29" s="167">
        <v>30</v>
      </c>
      <c r="P29" s="167">
        <v>30</v>
      </c>
      <c r="Q29" s="167">
        <v>30</v>
      </c>
      <c r="R29" s="167">
        <v>30</v>
      </c>
      <c r="S29" s="167">
        <v>30</v>
      </c>
      <c r="T29" s="167">
        <v>30</v>
      </c>
    </row>
    <row r="30" spans="1:21">
      <c r="A30" s="127" t="s">
        <v>32</v>
      </c>
      <c r="B30" s="127" t="s">
        <v>51</v>
      </c>
      <c r="C30" s="128" t="s">
        <v>296</v>
      </c>
      <c r="D30" s="194" t="s">
        <v>262</v>
      </c>
      <c r="E30" s="167">
        <v>80</v>
      </c>
      <c r="F30" s="167">
        <v>80</v>
      </c>
      <c r="G30" s="167">
        <v>80</v>
      </c>
      <c r="H30" s="167">
        <v>80</v>
      </c>
      <c r="I30" s="167">
        <v>80</v>
      </c>
      <c r="J30" s="167">
        <v>80</v>
      </c>
      <c r="K30" s="167">
        <v>80</v>
      </c>
      <c r="L30" s="167">
        <v>80</v>
      </c>
      <c r="M30" s="167">
        <v>80</v>
      </c>
      <c r="N30" s="167">
        <v>80</v>
      </c>
      <c r="O30" s="167">
        <v>80</v>
      </c>
      <c r="P30" s="167">
        <v>80</v>
      </c>
      <c r="Q30" s="167">
        <v>80</v>
      </c>
      <c r="R30" s="167">
        <v>80</v>
      </c>
      <c r="S30" s="167">
        <v>80</v>
      </c>
      <c r="T30" s="167">
        <v>80</v>
      </c>
    </row>
    <row r="31" spans="1:21">
      <c r="A31" s="127" t="s">
        <v>32</v>
      </c>
      <c r="B31" s="127" t="s">
        <v>51</v>
      </c>
      <c r="C31" s="128" t="s">
        <v>269</v>
      </c>
      <c r="D31" s="194" t="s">
        <v>262</v>
      </c>
      <c r="E31" s="184">
        <v>80</v>
      </c>
      <c r="F31" s="184">
        <v>80</v>
      </c>
      <c r="G31" s="184">
        <v>80</v>
      </c>
      <c r="H31" s="184">
        <v>80</v>
      </c>
      <c r="I31" s="184">
        <v>80</v>
      </c>
      <c r="J31" s="184">
        <v>80</v>
      </c>
      <c r="K31" s="184">
        <v>80</v>
      </c>
      <c r="L31" s="184">
        <v>80</v>
      </c>
      <c r="M31" s="184">
        <v>80</v>
      </c>
      <c r="N31" s="184">
        <v>80</v>
      </c>
      <c r="O31" s="184">
        <v>80</v>
      </c>
      <c r="P31" s="184">
        <v>80</v>
      </c>
      <c r="Q31" s="184">
        <v>80</v>
      </c>
      <c r="R31" s="184">
        <v>80</v>
      </c>
      <c r="S31" s="184">
        <v>80</v>
      </c>
      <c r="T31" s="184">
        <v>80</v>
      </c>
    </row>
    <row r="32" spans="1:21">
      <c r="A32" s="127" t="s">
        <v>32</v>
      </c>
      <c r="B32" s="127" t="s">
        <v>51</v>
      </c>
      <c r="C32" s="128" t="s">
        <v>329</v>
      </c>
      <c r="D32" s="194" t="s">
        <v>249</v>
      </c>
      <c r="E32" s="148">
        <v>70</v>
      </c>
      <c r="F32" s="148">
        <v>70</v>
      </c>
      <c r="G32" s="148">
        <v>70</v>
      </c>
      <c r="H32" s="148">
        <v>80</v>
      </c>
      <c r="I32" s="148">
        <v>80</v>
      </c>
      <c r="J32" s="148">
        <v>80</v>
      </c>
      <c r="K32" s="148">
        <v>80</v>
      </c>
      <c r="L32" s="148">
        <v>90</v>
      </c>
      <c r="M32" s="148">
        <v>90</v>
      </c>
      <c r="N32" s="148">
        <v>90</v>
      </c>
      <c r="O32" s="148">
        <v>90</v>
      </c>
      <c r="P32" s="148">
        <v>90</v>
      </c>
      <c r="Q32" s="148">
        <v>90</v>
      </c>
      <c r="R32" s="148">
        <v>90</v>
      </c>
      <c r="S32" s="148">
        <v>90</v>
      </c>
      <c r="T32" s="148">
        <v>90</v>
      </c>
    </row>
    <row r="33" spans="1:20">
      <c r="A33" s="127" t="s">
        <v>32</v>
      </c>
      <c r="B33" s="127" t="s">
        <v>51</v>
      </c>
      <c r="C33" s="172"/>
      <c r="D33" s="194" t="s">
        <v>12</v>
      </c>
      <c r="E33" s="146">
        <v>25</v>
      </c>
      <c r="F33" s="146">
        <v>25</v>
      </c>
      <c r="G33" s="146">
        <v>25</v>
      </c>
      <c r="H33" s="146">
        <v>37</v>
      </c>
      <c r="I33" s="146">
        <v>37</v>
      </c>
      <c r="J33" s="146">
        <v>37</v>
      </c>
      <c r="K33" s="146">
        <v>37</v>
      </c>
      <c r="L33" s="146">
        <v>37</v>
      </c>
      <c r="M33" s="146">
        <v>37</v>
      </c>
      <c r="N33" s="146">
        <v>37</v>
      </c>
      <c r="O33" s="146">
        <v>37</v>
      </c>
      <c r="P33" s="146">
        <v>37</v>
      </c>
      <c r="Q33" s="146">
        <v>37</v>
      </c>
      <c r="R33" s="146">
        <v>37</v>
      </c>
      <c r="S33" s="146">
        <v>37</v>
      </c>
      <c r="T33" s="146">
        <v>37</v>
      </c>
    </row>
    <row r="34" spans="1:20">
      <c r="A34" s="127" t="s">
        <v>32</v>
      </c>
      <c r="B34" s="127" t="s">
        <v>51</v>
      </c>
      <c r="C34" s="172"/>
      <c r="D34" s="194" t="s">
        <v>60</v>
      </c>
      <c r="E34" s="146">
        <f t="shared" ref="E34:T34" si="3">SUM(E29:E33)</f>
        <v>285</v>
      </c>
      <c r="F34" s="146">
        <f t="shared" si="3"/>
        <v>285</v>
      </c>
      <c r="G34" s="146">
        <f t="shared" si="3"/>
        <v>285</v>
      </c>
      <c r="H34" s="146">
        <f t="shared" si="3"/>
        <v>307</v>
      </c>
      <c r="I34" s="146">
        <f t="shared" si="3"/>
        <v>307</v>
      </c>
      <c r="J34" s="146">
        <f t="shared" si="3"/>
        <v>307</v>
      </c>
      <c r="K34" s="146">
        <f t="shared" si="3"/>
        <v>307</v>
      </c>
      <c r="L34" s="146">
        <f t="shared" si="3"/>
        <v>317</v>
      </c>
      <c r="M34" s="146">
        <f t="shared" si="3"/>
        <v>317</v>
      </c>
      <c r="N34" s="146">
        <f t="shared" si="3"/>
        <v>317</v>
      </c>
      <c r="O34" s="146">
        <f t="shared" si="3"/>
        <v>317</v>
      </c>
      <c r="P34" s="146">
        <f t="shared" si="3"/>
        <v>317</v>
      </c>
      <c r="Q34" s="146">
        <f t="shared" si="3"/>
        <v>317</v>
      </c>
      <c r="R34" s="146">
        <f t="shared" si="3"/>
        <v>317</v>
      </c>
      <c r="S34" s="146">
        <f t="shared" si="3"/>
        <v>317</v>
      </c>
      <c r="T34" s="146">
        <f t="shared" si="3"/>
        <v>317</v>
      </c>
    </row>
    <row r="35" spans="1:20">
      <c r="A35" s="127" t="s">
        <v>32</v>
      </c>
      <c r="B35" s="127" t="s">
        <v>108</v>
      </c>
      <c r="C35" s="172"/>
      <c r="D35" s="194" t="s">
        <v>60</v>
      </c>
      <c r="E35" s="146">
        <v>0</v>
      </c>
      <c r="F35" s="146">
        <v>0</v>
      </c>
      <c r="G35" s="146">
        <v>0</v>
      </c>
      <c r="H35" s="146">
        <v>0</v>
      </c>
      <c r="I35" s="146">
        <v>0</v>
      </c>
      <c r="J35" s="146">
        <v>0</v>
      </c>
      <c r="K35" s="146">
        <v>0</v>
      </c>
      <c r="L35" s="146">
        <v>0</v>
      </c>
      <c r="M35" s="146">
        <v>0</v>
      </c>
      <c r="N35" s="146">
        <v>0</v>
      </c>
      <c r="O35" s="146">
        <v>0</v>
      </c>
      <c r="P35" s="146">
        <v>0</v>
      </c>
      <c r="Q35" s="146">
        <v>0</v>
      </c>
      <c r="R35" s="146">
        <v>0</v>
      </c>
      <c r="S35" s="146">
        <v>0</v>
      </c>
      <c r="T35" s="146">
        <v>0</v>
      </c>
    </row>
    <row r="36" spans="1:20">
      <c r="A36" s="127" t="s">
        <v>32</v>
      </c>
      <c r="B36" s="128" t="s">
        <v>53</v>
      </c>
      <c r="C36" s="128" t="s">
        <v>320</v>
      </c>
      <c r="D36" s="181" t="s">
        <v>216</v>
      </c>
      <c r="E36" s="182">
        <v>50</v>
      </c>
      <c r="F36" s="182">
        <v>50</v>
      </c>
      <c r="G36" s="182">
        <v>50</v>
      </c>
      <c r="H36" s="146">
        <v>50</v>
      </c>
      <c r="I36" s="146">
        <v>50</v>
      </c>
      <c r="J36" s="146">
        <v>50</v>
      </c>
      <c r="K36" s="146">
        <v>70</v>
      </c>
      <c r="L36" s="146">
        <v>70</v>
      </c>
      <c r="M36" s="146">
        <v>70</v>
      </c>
      <c r="N36" s="146">
        <v>70</v>
      </c>
      <c r="O36" s="146">
        <v>70</v>
      </c>
      <c r="P36" s="146">
        <v>70</v>
      </c>
      <c r="Q36" s="146">
        <v>70</v>
      </c>
      <c r="R36" s="146">
        <v>70</v>
      </c>
      <c r="S36" s="146">
        <v>70</v>
      </c>
      <c r="T36" s="146">
        <v>70</v>
      </c>
    </row>
    <row r="37" spans="1:20">
      <c r="A37" s="127" t="s">
        <v>32</v>
      </c>
      <c r="B37" s="127" t="s">
        <v>53</v>
      </c>
      <c r="C37" s="128" t="s">
        <v>346</v>
      </c>
      <c r="D37" s="181" t="s">
        <v>216</v>
      </c>
      <c r="E37" s="182">
        <v>60</v>
      </c>
      <c r="F37" s="182">
        <v>60</v>
      </c>
      <c r="G37" s="182">
        <v>60</v>
      </c>
      <c r="H37" s="146">
        <v>60</v>
      </c>
      <c r="I37" s="146">
        <v>60</v>
      </c>
      <c r="J37" s="146">
        <v>60</v>
      </c>
      <c r="K37" s="146">
        <v>60</v>
      </c>
      <c r="L37" s="146">
        <v>60</v>
      </c>
      <c r="M37" s="146">
        <v>60</v>
      </c>
      <c r="N37" s="146">
        <v>60</v>
      </c>
      <c r="O37" s="146">
        <v>60</v>
      </c>
      <c r="P37" s="146">
        <v>60</v>
      </c>
      <c r="Q37" s="146">
        <v>60</v>
      </c>
      <c r="R37" s="146">
        <v>60</v>
      </c>
      <c r="S37" s="146">
        <v>60</v>
      </c>
      <c r="T37" s="146">
        <v>60</v>
      </c>
    </row>
    <row r="38" spans="1:20">
      <c r="A38" s="127" t="s">
        <v>32</v>
      </c>
      <c r="B38" s="128" t="s">
        <v>53</v>
      </c>
      <c r="C38" s="128" t="s">
        <v>253</v>
      </c>
      <c r="D38" s="183" t="s">
        <v>217</v>
      </c>
      <c r="E38" s="182">
        <v>50</v>
      </c>
      <c r="F38" s="182">
        <v>50</v>
      </c>
      <c r="G38" s="182">
        <v>50</v>
      </c>
      <c r="H38" s="146">
        <v>70</v>
      </c>
      <c r="I38" s="146">
        <v>100</v>
      </c>
      <c r="J38" s="146">
        <v>100</v>
      </c>
      <c r="K38" s="146">
        <v>100</v>
      </c>
      <c r="L38" s="146">
        <v>100</v>
      </c>
      <c r="M38" s="146">
        <v>100</v>
      </c>
      <c r="N38" s="146">
        <v>100</v>
      </c>
      <c r="O38" s="146">
        <v>100</v>
      </c>
      <c r="P38" s="146">
        <v>100</v>
      </c>
      <c r="Q38" s="146">
        <v>100</v>
      </c>
      <c r="R38" s="146">
        <v>100</v>
      </c>
      <c r="S38" s="146">
        <v>100</v>
      </c>
      <c r="T38" s="146">
        <v>100</v>
      </c>
    </row>
    <row r="39" spans="1:20">
      <c r="A39" s="127" t="s">
        <v>32</v>
      </c>
      <c r="B39" s="128" t="s">
        <v>53</v>
      </c>
      <c r="C39" s="172"/>
      <c r="D39" s="169" t="s">
        <v>12</v>
      </c>
      <c r="E39" s="146">
        <v>0</v>
      </c>
      <c r="F39" s="146">
        <v>0</v>
      </c>
      <c r="G39" s="146">
        <v>0</v>
      </c>
      <c r="H39" s="146">
        <v>0</v>
      </c>
      <c r="I39" s="146">
        <v>0</v>
      </c>
      <c r="J39" s="146">
        <v>0</v>
      </c>
      <c r="K39" s="146">
        <v>0</v>
      </c>
      <c r="L39" s="146">
        <v>0</v>
      </c>
      <c r="M39" s="146">
        <v>0</v>
      </c>
      <c r="N39" s="146">
        <v>0</v>
      </c>
      <c r="O39" s="146">
        <v>0</v>
      </c>
      <c r="P39" s="146">
        <v>0</v>
      </c>
      <c r="Q39" s="146">
        <v>0</v>
      </c>
      <c r="R39" s="146">
        <v>0</v>
      </c>
      <c r="S39" s="146">
        <v>0</v>
      </c>
      <c r="T39" s="146">
        <v>0</v>
      </c>
    </row>
    <row r="40" spans="1:20">
      <c r="A40" s="127" t="s">
        <v>32</v>
      </c>
      <c r="B40" s="128" t="s">
        <v>53</v>
      </c>
      <c r="C40" s="172"/>
      <c r="D40" s="164" t="s">
        <v>60</v>
      </c>
      <c r="E40" s="146">
        <f t="shared" ref="E40:T40" si="4">SUM(E36:E39)</f>
        <v>160</v>
      </c>
      <c r="F40" s="146">
        <f t="shared" si="4"/>
        <v>160</v>
      </c>
      <c r="G40" s="146">
        <f t="shared" si="4"/>
        <v>160</v>
      </c>
      <c r="H40" s="146">
        <f t="shared" si="4"/>
        <v>180</v>
      </c>
      <c r="I40" s="146">
        <f t="shared" si="4"/>
        <v>210</v>
      </c>
      <c r="J40" s="146">
        <f t="shared" si="4"/>
        <v>210</v>
      </c>
      <c r="K40" s="146">
        <f t="shared" si="4"/>
        <v>230</v>
      </c>
      <c r="L40" s="146">
        <f t="shared" si="4"/>
        <v>230</v>
      </c>
      <c r="M40" s="146">
        <f t="shared" si="4"/>
        <v>230</v>
      </c>
      <c r="N40" s="146">
        <f t="shared" si="4"/>
        <v>230</v>
      </c>
      <c r="O40" s="146">
        <f t="shared" si="4"/>
        <v>230</v>
      </c>
      <c r="P40" s="146">
        <f t="shared" si="4"/>
        <v>230</v>
      </c>
      <c r="Q40" s="146">
        <f t="shared" si="4"/>
        <v>230</v>
      </c>
      <c r="R40" s="146">
        <f t="shared" si="4"/>
        <v>230</v>
      </c>
      <c r="S40" s="146">
        <f t="shared" si="4"/>
        <v>230</v>
      </c>
      <c r="T40" s="146">
        <f t="shared" si="4"/>
        <v>230</v>
      </c>
    </row>
    <row r="41" spans="1:20">
      <c r="A41" s="127" t="s">
        <v>32</v>
      </c>
      <c r="B41" s="128" t="s">
        <v>17</v>
      </c>
      <c r="C41" s="172"/>
      <c r="D41" s="164" t="s">
        <v>60</v>
      </c>
      <c r="E41" s="146">
        <v>0</v>
      </c>
      <c r="F41" s="146">
        <v>0</v>
      </c>
      <c r="G41" s="146">
        <v>0</v>
      </c>
      <c r="H41" s="146">
        <v>0</v>
      </c>
      <c r="I41" s="146">
        <v>0</v>
      </c>
      <c r="J41" s="146">
        <v>0</v>
      </c>
      <c r="K41" s="146">
        <v>0</v>
      </c>
      <c r="L41" s="146">
        <v>0</v>
      </c>
      <c r="M41" s="146">
        <v>0</v>
      </c>
      <c r="N41" s="146">
        <v>0</v>
      </c>
      <c r="O41" s="146">
        <v>0</v>
      </c>
      <c r="P41" s="146">
        <v>0</v>
      </c>
      <c r="Q41" s="146">
        <v>0</v>
      </c>
      <c r="R41" s="146">
        <v>0</v>
      </c>
      <c r="S41" s="146">
        <v>0</v>
      </c>
      <c r="T41" s="146">
        <v>0</v>
      </c>
    </row>
    <row r="42" spans="1:20">
      <c r="A42" s="127" t="s">
        <v>32</v>
      </c>
      <c r="B42" s="127" t="s">
        <v>52</v>
      </c>
      <c r="C42" s="128" t="s">
        <v>266</v>
      </c>
      <c r="D42" s="164" t="s">
        <v>265</v>
      </c>
      <c r="E42" s="146">
        <v>37.5</v>
      </c>
      <c r="F42" s="146">
        <v>37.5</v>
      </c>
      <c r="G42" s="146">
        <v>100</v>
      </c>
      <c r="H42" s="146">
        <v>100</v>
      </c>
      <c r="I42" s="146">
        <v>100</v>
      </c>
      <c r="J42" s="146">
        <v>100</v>
      </c>
      <c r="K42" s="146">
        <v>100</v>
      </c>
      <c r="L42" s="146">
        <v>100</v>
      </c>
      <c r="M42" s="146">
        <v>100</v>
      </c>
      <c r="N42" s="146">
        <v>100</v>
      </c>
      <c r="O42" s="146">
        <v>100</v>
      </c>
      <c r="P42" s="146">
        <v>100</v>
      </c>
      <c r="Q42" s="146">
        <v>100</v>
      </c>
      <c r="R42" s="146">
        <v>100</v>
      </c>
      <c r="S42" s="146">
        <v>100</v>
      </c>
      <c r="T42" s="146">
        <v>100</v>
      </c>
    </row>
    <row r="43" spans="1:20">
      <c r="A43" s="127" t="s">
        <v>32</v>
      </c>
      <c r="B43" s="127" t="s">
        <v>52</v>
      </c>
      <c r="C43" s="172"/>
      <c r="D43" s="169" t="s">
        <v>12</v>
      </c>
      <c r="E43" s="149">
        <v>0</v>
      </c>
      <c r="F43" s="149">
        <v>0</v>
      </c>
      <c r="G43" s="149">
        <v>0</v>
      </c>
      <c r="H43" s="149">
        <v>0</v>
      </c>
      <c r="I43" s="149">
        <v>0</v>
      </c>
      <c r="J43" s="149">
        <v>0</v>
      </c>
      <c r="K43" s="149">
        <v>0</v>
      </c>
      <c r="L43" s="149">
        <v>0</v>
      </c>
      <c r="M43" s="149">
        <v>0</v>
      </c>
      <c r="N43" s="149">
        <v>0</v>
      </c>
      <c r="O43" s="149">
        <v>0</v>
      </c>
      <c r="P43" s="149">
        <v>0</v>
      </c>
      <c r="Q43" s="149">
        <v>0</v>
      </c>
      <c r="R43" s="149">
        <v>0</v>
      </c>
      <c r="S43" s="149">
        <v>0</v>
      </c>
      <c r="T43" s="149">
        <v>0</v>
      </c>
    </row>
    <row r="44" spans="1:20">
      <c r="A44" s="127" t="s">
        <v>32</v>
      </c>
      <c r="B44" s="127" t="s">
        <v>52</v>
      </c>
      <c r="C44" s="172"/>
      <c r="D44" s="164" t="s">
        <v>60</v>
      </c>
      <c r="E44" s="149">
        <f t="shared" ref="E44:T44" si="5">SUM(E42:E43)</f>
        <v>37.5</v>
      </c>
      <c r="F44" s="149">
        <f t="shared" si="5"/>
        <v>37.5</v>
      </c>
      <c r="G44" s="149">
        <f t="shared" si="5"/>
        <v>100</v>
      </c>
      <c r="H44" s="149">
        <f t="shared" si="5"/>
        <v>100</v>
      </c>
      <c r="I44" s="149">
        <f t="shared" si="5"/>
        <v>100</v>
      </c>
      <c r="J44" s="149">
        <f t="shared" si="5"/>
        <v>100</v>
      </c>
      <c r="K44" s="149">
        <f t="shared" si="5"/>
        <v>100</v>
      </c>
      <c r="L44" s="149">
        <f t="shared" si="5"/>
        <v>100</v>
      </c>
      <c r="M44" s="149">
        <f t="shared" si="5"/>
        <v>100</v>
      </c>
      <c r="N44" s="149">
        <f t="shared" si="5"/>
        <v>100</v>
      </c>
      <c r="O44" s="149">
        <f t="shared" si="5"/>
        <v>100</v>
      </c>
      <c r="P44" s="149">
        <f t="shared" si="5"/>
        <v>100</v>
      </c>
      <c r="Q44" s="149">
        <f t="shared" si="5"/>
        <v>100</v>
      </c>
      <c r="R44" s="149">
        <f t="shared" si="5"/>
        <v>100</v>
      </c>
      <c r="S44" s="149">
        <f t="shared" si="5"/>
        <v>100</v>
      </c>
      <c r="T44" s="149">
        <f t="shared" si="5"/>
        <v>100</v>
      </c>
    </row>
    <row r="45" spans="1:20">
      <c r="A45" s="127" t="s">
        <v>32</v>
      </c>
      <c r="B45" s="127" t="s">
        <v>54</v>
      </c>
      <c r="C45" s="172"/>
      <c r="D45" s="164" t="s">
        <v>60</v>
      </c>
      <c r="E45" s="147">
        <v>180</v>
      </c>
      <c r="F45" s="147">
        <v>180</v>
      </c>
      <c r="G45" s="147">
        <v>180</v>
      </c>
      <c r="H45" s="147">
        <v>180</v>
      </c>
      <c r="I45" s="147">
        <v>180</v>
      </c>
      <c r="J45" s="147">
        <v>180</v>
      </c>
      <c r="K45" s="147">
        <v>180</v>
      </c>
      <c r="L45" s="147">
        <v>180</v>
      </c>
      <c r="M45" s="147">
        <v>180</v>
      </c>
      <c r="N45" s="147">
        <v>180</v>
      </c>
      <c r="O45" s="147">
        <v>180</v>
      </c>
      <c r="P45" s="147">
        <v>180</v>
      </c>
      <c r="Q45" s="147">
        <v>180</v>
      </c>
      <c r="R45" s="147">
        <v>180</v>
      </c>
      <c r="S45" s="147">
        <v>180</v>
      </c>
      <c r="T45" s="147">
        <v>180</v>
      </c>
    </row>
    <row r="46" spans="1:20">
      <c r="A46" s="372" t="s">
        <v>32</v>
      </c>
      <c r="B46" s="372" t="s">
        <v>32</v>
      </c>
      <c r="C46" s="373"/>
      <c r="D46" s="374" t="s">
        <v>60</v>
      </c>
      <c r="E46" s="196">
        <f t="shared" ref="E46:T46" si="6">E7+E24+E28+E34+E35+E40+E41+E44+E45</f>
        <v>2062.5</v>
      </c>
      <c r="F46" s="196">
        <f t="shared" si="6"/>
        <v>2082.5</v>
      </c>
      <c r="G46" s="196">
        <f t="shared" si="6"/>
        <v>2235</v>
      </c>
      <c r="H46" s="196">
        <f t="shared" si="6"/>
        <v>2324</v>
      </c>
      <c r="I46" s="196">
        <f t="shared" si="6"/>
        <v>2419</v>
      </c>
      <c r="J46" s="196">
        <f t="shared" si="6"/>
        <v>2459</v>
      </c>
      <c r="K46" s="196">
        <f t="shared" si="6"/>
        <v>2504</v>
      </c>
      <c r="L46" s="196">
        <f t="shared" si="6"/>
        <v>2514</v>
      </c>
      <c r="M46" s="196">
        <f t="shared" si="6"/>
        <v>2514</v>
      </c>
      <c r="N46" s="196">
        <f t="shared" si="6"/>
        <v>2649</v>
      </c>
      <c r="O46" s="196">
        <f t="shared" si="6"/>
        <v>2649</v>
      </c>
      <c r="P46" s="196">
        <f t="shared" si="6"/>
        <v>2649</v>
      </c>
      <c r="Q46" s="196">
        <f t="shared" si="6"/>
        <v>2649</v>
      </c>
      <c r="R46" s="196">
        <f t="shared" si="6"/>
        <v>2649</v>
      </c>
      <c r="S46" s="196">
        <f t="shared" si="6"/>
        <v>2649</v>
      </c>
      <c r="T46" s="196">
        <f t="shared" si="6"/>
        <v>2649</v>
      </c>
    </row>
    <row r="47" spans="1:20">
      <c r="A47" s="363" t="s">
        <v>41</v>
      </c>
      <c r="B47" s="363" t="s">
        <v>38</v>
      </c>
      <c r="C47" s="364" t="s">
        <v>235</v>
      </c>
      <c r="D47" s="365" t="s">
        <v>215</v>
      </c>
      <c r="E47" s="367">
        <v>100</v>
      </c>
      <c r="F47" s="367">
        <v>100</v>
      </c>
      <c r="G47" s="367">
        <v>100</v>
      </c>
      <c r="H47" s="367">
        <v>120</v>
      </c>
      <c r="I47" s="367">
        <v>140</v>
      </c>
      <c r="J47" s="367">
        <v>165</v>
      </c>
      <c r="K47" s="367">
        <v>165</v>
      </c>
      <c r="L47" s="149">
        <v>165</v>
      </c>
      <c r="M47" s="149">
        <v>165</v>
      </c>
      <c r="N47" s="149">
        <v>165</v>
      </c>
      <c r="O47" s="367">
        <v>165</v>
      </c>
      <c r="P47" s="149">
        <v>165</v>
      </c>
      <c r="Q47" s="149">
        <v>165</v>
      </c>
      <c r="R47" s="149">
        <v>165</v>
      </c>
      <c r="S47" s="149">
        <v>165</v>
      </c>
      <c r="T47" s="367">
        <v>165</v>
      </c>
    </row>
    <row r="48" spans="1:20">
      <c r="A48" s="363" t="s">
        <v>41</v>
      </c>
      <c r="B48" s="363" t="s">
        <v>38</v>
      </c>
      <c r="C48" s="172" t="s">
        <v>236</v>
      </c>
      <c r="D48" s="365" t="s">
        <v>215</v>
      </c>
      <c r="E48" s="366">
        <v>70</v>
      </c>
      <c r="F48" s="366">
        <v>70</v>
      </c>
      <c r="G48" s="366">
        <v>80</v>
      </c>
      <c r="H48" s="366">
        <v>80</v>
      </c>
      <c r="I48" s="366">
        <v>80</v>
      </c>
      <c r="J48" s="366">
        <v>80</v>
      </c>
      <c r="K48" s="366">
        <v>80</v>
      </c>
      <c r="L48" s="366">
        <v>80</v>
      </c>
      <c r="M48" s="366">
        <v>80</v>
      </c>
      <c r="N48" s="366">
        <v>80</v>
      </c>
      <c r="O48" s="366">
        <v>80</v>
      </c>
      <c r="P48" s="366">
        <v>80</v>
      </c>
      <c r="Q48" s="366">
        <v>80</v>
      </c>
      <c r="R48" s="366">
        <v>80</v>
      </c>
      <c r="S48" s="366">
        <v>80</v>
      </c>
      <c r="T48" s="366">
        <v>80</v>
      </c>
    </row>
    <row r="49" spans="1:20" s="166" customFormat="1" ht="12.75" customHeight="1">
      <c r="A49" s="127" t="s">
        <v>41</v>
      </c>
      <c r="B49" s="127" t="s">
        <v>38</v>
      </c>
      <c r="C49" s="128" t="s">
        <v>236</v>
      </c>
      <c r="D49" s="166" t="s">
        <v>258</v>
      </c>
      <c r="E49" s="146">
        <v>30</v>
      </c>
      <c r="F49" s="146">
        <v>30</v>
      </c>
      <c r="G49" s="146">
        <v>30</v>
      </c>
      <c r="H49" s="146">
        <v>30</v>
      </c>
      <c r="I49" s="146">
        <v>30</v>
      </c>
      <c r="J49" s="146">
        <v>30</v>
      </c>
      <c r="K49" s="146">
        <v>30</v>
      </c>
      <c r="L49" s="146">
        <v>30</v>
      </c>
      <c r="M49" s="146">
        <v>30</v>
      </c>
      <c r="N49" s="146">
        <v>30</v>
      </c>
      <c r="O49" s="146">
        <v>30</v>
      </c>
      <c r="P49" s="146">
        <v>30</v>
      </c>
      <c r="Q49" s="146">
        <v>30</v>
      </c>
      <c r="R49" s="146">
        <v>30</v>
      </c>
      <c r="S49" s="146">
        <v>30</v>
      </c>
      <c r="T49" s="146">
        <v>30</v>
      </c>
    </row>
    <row r="50" spans="1:20" s="178" customFormat="1" ht="12.75">
      <c r="A50" s="127" t="s">
        <v>41</v>
      </c>
      <c r="B50" s="127" t="s">
        <v>38</v>
      </c>
      <c r="C50" s="128" t="s">
        <v>117</v>
      </c>
      <c r="D50" s="164" t="s">
        <v>297</v>
      </c>
      <c r="E50" s="146">
        <v>40</v>
      </c>
      <c r="F50" s="146">
        <v>40</v>
      </c>
      <c r="G50" s="146">
        <v>40</v>
      </c>
      <c r="H50" s="146">
        <v>40</v>
      </c>
      <c r="I50" s="146">
        <v>40</v>
      </c>
      <c r="J50" s="146">
        <v>40</v>
      </c>
      <c r="K50" s="146">
        <v>40</v>
      </c>
      <c r="L50" s="146">
        <v>40</v>
      </c>
      <c r="M50" s="146">
        <v>40</v>
      </c>
      <c r="N50" s="146">
        <v>40</v>
      </c>
      <c r="O50" s="146">
        <v>40</v>
      </c>
      <c r="P50" s="146">
        <v>40</v>
      </c>
      <c r="Q50" s="146">
        <v>40</v>
      </c>
      <c r="R50" s="146">
        <v>40</v>
      </c>
      <c r="S50" s="146">
        <v>40</v>
      </c>
      <c r="T50" s="146">
        <v>40</v>
      </c>
    </row>
    <row r="51" spans="1:20">
      <c r="A51" s="127" t="s">
        <v>41</v>
      </c>
      <c r="B51" s="127" t="s">
        <v>38</v>
      </c>
      <c r="C51" s="172"/>
      <c r="D51" s="169" t="s">
        <v>12</v>
      </c>
      <c r="E51" s="146">
        <v>40</v>
      </c>
      <c r="F51" s="146">
        <v>40</v>
      </c>
      <c r="G51" s="146">
        <v>40</v>
      </c>
      <c r="H51" s="146">
        <v>40</v>
      </c>
      <c r="I51" s="146">
        <v>40</v>
      </c>
      <c r="J51" s="146">
        <v>40</v>
      </c>
      <c r="K51" s="146">
        <v>40</v>
      </c>
      <c r="L51" s="146">
        <v>40</v>
      </c>
      <c r="M51" s="146">
        <v>40</v>
      </c>
      <c r="N51" s="146">
        <v>40</v>
      </c>
      <c r="O51" s="146">
        <v>40</v>
      </c>
      <c r="P51" s="146">
        <v>40</v>
      </c>
      <c r="Q51" s="146">
        <v>40</v>
      </c>
      <c r="R51" s="146">
        <v>40</v>
      </c>
      <c r="S51" s="146">
        <v>40</v>
      </c>
      <c r="T51" s="146">
        <v>40</v>
      </c>
    </row>
    <row r="52" spans="1:20">
      <c r="A52" s="127" t="s">
        <v>41</v>
      </c>
      <c r="B52" s="127" t="s">
        <v>38</v>
      </c>
      <c r="C52" s="172"/>
      <c r="D52" s="164" t="s">
        <v>60</v>
      </c>
      <c r="E52" s="146">
        <f t="shared" ref="E52:T52" si="7">SUM(E47:E51)</f>
        <v>280</v>
      </c>
      <c r="F52" s="146">
        <f t="shared" si="7"/>
        <v>280</v>
      </c>
      <c r="G52" s="146">
        <f t="shared" si="7"/>
        <v>290</v>
      </c>
      <c r="H52" s="146">
        <f t="shared" si="7"/>
        <v>310</v>
      </c>
      <c r="I52" s="146">
        <f t="shared" si="7"/>
        <v>330</v>
      </c>
      <c r="J52" s="146">
        <f t="shared" si="7"/>
        <v>355</v>
      </c>
      <c r="K52" s="146">
        <f t="shared" si="7"/>
        <v>355</v>
      </c>
      <c r="L52" s="146">
        <f t="shared" si="7"/>
        <v>355</v>
      </c>
      <c r="M52" s="146">
        <f t="shared" si="7"/>
        <v>355</v>
      </c>
      <c r="N52" s="146">
        <f t="shared" si="7"/>
        <v>355</v>
      </c>
      <c r="O52" s="146">
        <f t="shared" si="7"/>
        <v>355</v>
      </c>
      <c r="P52" s="146">
        <f t="shared" si="7"/>
        <v>355</v>
      </c>
      <c r="Q52" s="146">
        <f t="shared" si="7"/>
        <v>355</v>
      </c>
      <c r="R52" s="146">
        <f t="shared" si="7"/>
        <v>355</v>
      </c>
      <c r="S52" s="146">
        <f t="shared" si="7"/>
        <v>355</v>
      </c>
      <c r="T52" s="146">
        <f t="shared" si="7"/>
        <v>355</v>
      </c>
    </row>
    <row r="53" spans="1:20">
      <c r="A53" s="127" t="s">
        <v>41</v>
      </c>
      <c r="B53" s="127" t="s">
        <v>37</v>
      </c>
      <c r="C53" s="96" t="s">
        <v>241</v>
      </c>
      <c r="D53" s="169" t="s">
        <v>218</v>
      </c>
      <c r="E53" s="146">
        <v>10</v>
      </c>
      <c r="F53" s="146">
        <v>10</v>
      </c>
      <c r="G53" s="146">
        <v>10</v>
      </c>
      <c r="H53" s="146">
        <v>32</v>
      </c>
      <c r="I53" s="146">
        <v>32</v>
      </c>
      <c r="J53" s="146">
        <v>32</v>
      </c>
      <c r="K53" s="146">
        <v>32</v>
      </c>
      <c r="L53" s="146">
        <v>32</v>
      </c>
      <c r="M53" s="146">
        <v>32</v>
      </c>
      <c r="N53" s="146">
        <v>32</v>
      </c>
      <c r="O53" s="146">
        <v>32</v>
      </c>
      <c r="P53" s="146">
        <v>32</v>
      </c>
      <c r="Q53" s="146">
        <v>32</v>
      </c>
      <c r="R53" s="146">
        <v>32</v>
      </c>
      <c r="S53" s="146">
        <v>32</v>
      </c>
      <c r="T53" s="146">
        <v>32</v>
      </c>
    </row>
    <row r="54" spans="1:20">
      <c r="A54" s="127" t="s">
        <v>41</v>
      </c>
      <c r="B54" s="127" t="s">
        <v>37</v>
      </c>
      <c r="C54" s="172"/>
      <c r="D54" s="169" t="s">
        <v>12</v>
      </c>
      <c r="E54" s="146">
        <v>0</v>
      </c>
      <c r="F54" s="146">
        <v>0</v>
      </c>
      <c r="G54" s="146">
        <v>0</v>
      </c>
      <c r="H54" s="146">
        <v>0</v>
      </c>
      <c r="I54" s="146">
        <v>0</v>
      </c>
      <c r="J54" s="146">
        <v>0</v>
      </c>
      <c r="K54" s="146">
        <v>0</v>
      </c>
      <c r="L54" s="146">
        <v>0</v>
      </c>
      <c r="M54" s="146">
        <v>0</v>
      </c>
      <c r="N54" s="146">
        <v>0</v>
      </c>
      <c r="O54" s="146">
        <v>0</v>
      </c>
      <c r="P54" s="146">
        <v>0</v>
      </c>
      <c r="Q54" s="146">
        <v>0</v>
      </c>
      <c r="R54" s="146">
        <v>0</v>
      </c>
      <c r="S54" s="146">
        <v>0</v>
      </c>
      <c r="T54" s="146">
        <v>0</v>
      </c>
    </row>
    <row r="55" spans="1:20">
      <c r="A55" s="127" t="s">
        <v>41</v>
      </c>
      <c r="B55" s="127" t="s">
        <v>37</v>
      </c>
      <c r="C55" s="172"/>
      <c r="D55" s="164" t="s">
        <v>60</v>
      </c>
      <c r="E55" s="146">
        <f t="shared" ref="E55:T55" si="8">SUM(E53:E54)</f>
        <v>10</v>
      </c>
      <c r="F55" s="146">
        <f t="shared" si="8"/>
        <v>10</v>
      </c>
      <c r="G55" s="146">
        <f t="shared" si="8"/>
        <v>10</v>
      </c>
      <c r="H55" s="146">
        <f t="shared" si="8"/>
        <v>32</v>
      </c>
      <c r="I55" s="146">
        <f t="shared" si="8"/>
        <v>32</v>
      </c>
      <c r="J55" s="146">
        <f t="shared" si="8"/>
        <v>32</v>
      </c>
      <c r="K55" s="146">
        <f t="shared" si="8"/>
        <v>32</v>
      </c>
      <c r="L55" s="146">
        <f t="shared" si="8"/>
        <v>32</v>
      </c>
      <c r="M55" s="146">
        <f t="shared" si="8"/>
        <v>32</v>
      </c>
      <c r="N55" s="146">
        <f t="shared" si="8"/>
        <v>32</v>
      </c>
      <c r="O55" s="146">
        <f t="shared" si="8"/>
        <v>32</v>
      </c>
      <c r="P55" s="146">
        <f t="shared" si="8"/>
        <v>32</v>
      </c>
      <c r="Q55" s="146">
        <f t="shared" si="8"/>
        <v>32</v>
      </c>
      <c r="R55" s="146">
        <f t="shared" si="8"/>
        <v>32</v>
      </c>
      <c r="S55" s="146">
        <f t="shared" si="8"/>
        <v>32</v>
      </c>
      <c r="T55" s="146">
        <f t="shared" si="8"/>
        <v>32</v>
      </c>
    </row>
    <row r="56" spans="1:20">
      <c r="A56" s="127" t="s">
        <v>41</v>
      </c>
      <c r="B56" s="127" t="s">
        <v>44</v>
      </c>
      <c r="C56" s="96" t="s">
        <v>237</v>
      </c>
      <c r="D56" s="169" t="s">
        <v>215</v>
      </c>
      <c r="E56" s="146">
        <v>20</v>
      </c>
      <c r="F56" s="146">
        <v>20</v>
      </c>
      <c r="G56" s="146">
        <v>20</v>
      </c>
      <c r="H56" s="146">
        <v>20</v>
      </c>
      <c r="I56" s="146">
        <v>20</v>
      </c>
      <c r="J56" s="146">
        <v>20</v>
      </c>
      <c r="K56" s="146">
        <v>20</v>
      </c>
      <c r="L56" s="146">
        <v>20</v>
      </c>
      <c r="M56" s="146">
        <v>20</v>
      </c>
      <c r="N56" s="146">
        <v>20</v>
      </c>
      <c r="O56" s="146">
        <v>20</v>
      </c>
      <c r="P56" s="146">
        <v>20</v>
      </c>
      <c r="Q56" s="146">
        <v>20</v>
      </c>
      <c r="R56" s="146">
        <v>20</v>
      </c>
      <c r="S56" s="146">
        <v>20</v>
      </c>
      <c r="T56" s="146">
        <v>20</v>
      </c>
    </row>
    <row r="57" spans="1:20">
      <c r="A57" s="127" t="s">
        <v>41</v>
      </c>
      <c r="B57" s="127" t="s">
        <v>44</v>
      </c>
      <c r="C57" s="96" t="s">
        <v>290</v>
      </c>
      <c r="D57" s="166" t="s">
        <v>339</v>
      </c>
      <c r="E57" s="146">
        <v>20</v>
      </c>
      <c r="F57" s="146">
        <v>20</v>
      </c>
      <c r="G57" s="146">
        <v>20</v>
      </c>
      <c r="H57" s="146">
        <v>20</v>
      </c>
      <c r="I57" s="146">
        <v>20</v>
      </c>
      <c r="J57" s="146">
        <v>20</v>
      </c>
      <c r="K57" s="146">
        <v>20</v>
      </c>
      <c r="L57" s="146">
        <v>20</v>
      </c>
      <c r="M57" s="146">
        <v>20</v>
      </c>
      <c r="N57" s="146">
        <v>20</v>
      </c>
      <c r="O57" s="146">
        <v>20</v>
      </c>
      <c r="P57" s="146">
        <v>20</v>
      </c>
      <c r="Q57" s="146">
        <v>20</v>
      </c>
      <c r="R57" s="146">
        <v>20</v>
      </c>
      <c r="S57" s="146">
        <v>20</v>
      </c>
      <c r="T57" s="146">
        <v>20</v>
      </c>
    </row>
    <row r="58" spans="1:20">
      <c r="A58" s="127" t="s">
        <v>41</v>
      </c>
      <c r="B58" s="127" t="s">
        <v>44</v>
      </c>
      <c r="C58" s="172"/>
      <c r="D58" s="169" t="s">
        <v>12</v>
      </c>
      <c r="E58" s="146">
        <v>0</v>
      </c>
      <c r="F58" s="146">
        <v>0</v>
      </c>
      <c r="G58" s="146">
        <v>0</v>
      </c>
      <c r="H58" s="146">
        <v>0</v>
      </c>
      <c r="I58" s="146">
        <v>0</v>
      </c>
      <c r="J58" s="146">
        <v>0</v>
      </c>
      <c r="K58" s="146">
        <v>0</v>
      </c>
      <c r="L58" s="146">
        <v>0</v>
      </c>
      <c r="M58" s="146">
        <v>0</v>
      </c>
      <c r="N58" s="146">
        <v>0</v>
      </c>
      <c r="O58" s="146">
        <v>0</v>
      </c>
      <c r="P58" s="146">
        <v>0</v>
      </c>
      <c r="Q58" s="146">
        <v>0</v>
      </c>
      <c r="R58" s="146">
        <v>0</v>
      </c>
      <c r="S58" s="146">
        <v>0</v>
      </c>
      <c r="T58" s="146">
        <v>0</v>
      </c>
    </row>
    <row r="59" spans="1:20">
      <c r="A59" s="127" t="s">
        <v>41</v>
      </c>
      <c r="B59" s="127" t="s">
        <v>44</v>
      </c>
      <c r="C59" s="172"/>
      <c r="D59" s="164" t="s">
        <v>60</v>
      </c>
      <c r="E59" s="146">
        <f t="shared" ref="E59:T59" si="9">SUM(E56:E58)</f>
        <v>40</v>
      </c>
      <c r="F59" s="146">
        <f t="shared" si="9"/>
        <v>40</v>
      </c>
      <c r="G59" s="146">
        <f t="shared" si="9"/>
        <v>40</v>
      </c>
      <c r="H59" s="146">
        <f t="shared" si="9"/>
        <v>40</v>
      </c>
      <c r="I59" s="146">
        <f t="shared" si="9"/>
        <v>40</v>
      </c>
      <c r="J59" s="146">
        <f t="shared" si="9"/>
        <v>40</v>
      </c>
      <c r="K59" s="146">
        <f t="shared" si="9"/>
        <v>40</v>
      </c>
      <c r="L59" s="146">
        <f t="shared" si="9"/>
        <v>40</v>
      </c>
      <c r="M59" s="146">
        <f t="shared" si="9"/>
        <v>40</v>
      </c>
      <c r="N59" s="146">
        <f t="shared" si="9"/>
        <v>40</v>
      </c>
      <c r="O59" s="146">
        <f t="shared" si="9"/>
        <v>40</v>
      </c>
      <c r="P59" s="146">
        <f t="shared" si="9"/>
        <v>40</v>
      </c>
      <c r="Q59" s="146">
        <f t="shared" si="9"/>
        <v>40</v>
      </c>
      <c r="R59" s="146">
        <f t="shared" si="9"/>
        <v>40</v>
      </c>
      <c r="S59" s="146">
        <f t="shared" si="9"/>
        <v>40</v>
      </c>
      <c r="T59" s="146">
        <f t="shared" si="9"/>
        <v>40</v>
      </c>
    </row>
    <row r="60" spans="1:20">
      <c r="A60" s="127" t="s">
        <v>41</v>
      </c>
      <c r="B60" s="179" t="s">
        <v>113</v>
      </c>
      <c r="C60" s="96" t="s">
        <v>244</v>
      </c>
      <c r="D60" s="164" t="s">
        <v>219</v>
      </c>
      <c r="E60" s="146">
        <v>50</v>
      </c>
      <c r="F60" s="146">
        <v>50</v>
      </c>
      <c r="G60" s="146">
        <v>50</v>
      </c>
      <c r="H60" s="146">
        <v>120</v>
      </c>
      <c r="I60" s="146">
        <v>120</v>
      </c>
      <c r="J60" s="146">
        <v>120</v>
      </c>
      <c r="K60" s="146">
        <v>120</v>
      </c>
      <c r="L60" s="146">
        <v>120</v>
      </c>
      <c r="M60" s="146">
        <v>120</v>
      </c>
      <c r="N60" s="146">
        <v>120</v>
      </c>
      <c r="O60" s="146">
        <v>120</v>
      </c>
      <c r="P60" s="146">
        <v>120</v>
      </c>
      <c r="Q60" s="146">
        <v>120</v>
      </c>
      <c r="R60" s="146">
        <v>120</v>
      </c>
      <c r="S60" s="146">
        <v>120</v>
      </c>
      <c r="T60" s="146">
        <v>120</v>
      </c>
    </row>
    <row r="61" spans="1:20">
      <c r="A61" s="127" t="s">
        <v>41</v>
      </c>
      <c r="B61" s="179" t="s">
        <v>113</v>
      </c>
      <c r="C61" s="180"/>
      <c r="D61" s="169" t="s">
        <v>12</v>
      </c>
      <c r="E61" s="146">
        <v>0</v>
      </c>
      <c r="F61" s="146">
        <v>0</v>
      </c>
      <c r="G61" s="146">
        <v>0</v>
      </c>
      <c r="H61" s="146">
        <v>0</v>
      </c>
      <c r="I61" s="146">
        <v>0</v>
      </c>
      <c r="J61" s="146">
        <v>0</v>
      </c>
      <c r="K61" s="146">
        <v>0</v>
      </c>
      <c r="L61" s="146">
        <v>0</v>
      </c>
      <c r="M61" s="146">
        <v>0</v>
      </c>
      <c r="N61" s="146">
        <v>0</v>
      </c>
      <c r="O61" s="146">
        <v>0</v>
      </c>
      <c r="P61" s="146">
        <v>0</v>
      </c>
      <c r="Q61" s="146">
        <v>0</v>
      </c>
      <c r="R61" s="146">
        <v>0</v>
      </c>
      <c r="S61" s="146">
        <v>0</v>
      </c>
      <c r="T61" s="146">
        <v>0</v>
      </c>
    </row>
    <row r="62" spans="1:20">
      <c r="A62" s="127" t="s">
        <v>41</v>
      </c>
      <c r="B62" s="179" t="s">
        <v>113</v>
      </c>
      <c r="C62" s="180"/>
      <c r="D62" s="164" t="s">
        <v>60</v>
      </c>
      <c r="E62" s="146">
        <f t="shared" ref="E62:T62" si="10">SUM(E60:E61)</f>
        <v>50</v>
      </c>
      <c r="F62" s="146">
        <f t="shared" si="10"/>
        <v>50</v>
      </c>
      <c r="G62" s="146">
        <f t="shared" si="10"/>
        <v>50</v>
      </c>
      <c r="H62" s="146">
        <f t="shared" si="10"/>
        <v>120</v>
      </c>
      <c r="I62" s="146">
        <f t="shared" si="10"/>
        <v>120</v>
      </c>
      <c r="J62" s="146">
        <f t="shared" si="10"/>
        <v>120</v>
      </c>
      <c r="K62" s="146">
        <f t="shared" si="10"/>
        <v>120</v>
      </c>
      <c r="L62" s="146">
        <f t="shared" si="10"/>
        <v>120</v>
      </c>
      <c r="M62" s="146">
        <f t="shared" si="10"/>
        <v>120</v>
      </c>
      <c r="N62" s="146">
        <f t="shared" si="10"/>
        <v>120</v>
      </c>
      <c r="O62" s="146">
        <f t="shared" si="10"/>
        <v>120</v>
      </c>
      <c r="P62" s="146">
        <f t="shared" si="10"/>
        <v>120</v>
      </c>
      <c r="Q62" s="146">
        <f t="shared" si="10"/>
        <v>120</v>
      </c>
      <c r="R62" s="146">
        <f t="shared" si="10"/>
        <v>120</v>
      </c>
      <c r="S62" s="146">
        <f t="shared" si="10"/>
        <v>120</v>
      </c>
      <c r="T62" s="146">
        <f t="shared" si="10"/>
        <v>120</v>
      </c>
    </row>
    <row r="63" spans="1:20">
      <c r="A63" s="127" t="s">
        <v>41</v>
      </c>
      <c r="B63" s="127" t="s">
        <v>110</v>
      </c>
      <c r="C63" s="128" t="s">
        <v>239</v>
      </c>
      <c r="D63" s="169" t="s">
        <v>218</v>
      </c>
      <c r="E63" s="146">
        <v>70</v>
      </c>
      <c r="F63" s="146">
        <v>70</v>
      </c>
      <c r="G63" s="146">
        <v>70</v>
      </c>
      <c r="H63" s="146">
        <v>70</v>
      </c>
      <c r="I63" s="146">
        <v>80</v>
      </c>
      <c r="J63" s="146">
        <v>80</v>
      </c>
      <c r="K63" s="146">
        <v>80</v>
      </c>
      <c r="L63" s="146">
        <v>80</v>
      </c>
      <c r="M63" s="146">
        <v>80</v>
      </c>
      <c r="N63" s="146">
        <v>80</v>
      </c>
      <c r="O63" s="146">
        <v>80</v>
      </c>
      <c r="P63" s="146">
        <v>80</v>
      </c>
      <c r="Q63" s="146">
        <v>80</v>
      </c>
      <c r="R63" s="146">
        <v>80</v>
      </c>
      <c r="S63" s="146">
        <v>80</v>
      </c>
      <c r="T63" s="146">
        <v>80</v>
      </c>
    </row>
    <row r="64" spans="1:20">
      <c r="A64" s="127" t="s">
        <v>41</v>
      </c>
      <c r="B64" s="127" t="s">
        <v>110</v>
      </c>
      <c r="C64" s="172"/>
      <c r="D64" s="169" t="s">
        <v>12</v>
      </c>
      <c r="E64" s="146">
        <v>0</v>
      </c>
      <c r="F64" s="146">
        <v>0</v>
      </c>
      <c r="G64" s="146">
        <v>0</v>
      </c>
      <c r="H64" s="146">
        <v>0</v>
      </c>
      <c r="I64" s="146">
        <v>0</v>
      </c>
      <c r="J64" s="146">
        <v>0</v>
      </c>
      <c r="K64" s="146">
        <v>0</v>
      </c>
      <c r="L64" s="146">
        <v>0</v>
      </c>
      <c r="M64" s="146">
        <v>0</v>
      </c>
      <c r="N64" s="146">
        <v>0</v>
      </c>
      <c r="O64" s="146">
        <v>0</v>
      </c>
      <c r="P64" s="146">
        <v>0</v>
      </c>
      <c r="Q64" s="146">
        <v>0</v>
      </c>
      <c r="R64" s="146">
        <v>0</v>
      </c>
      <c r="S64" s="146">
        <v>0</v>
      </c>
      <c r="T64" s="146">
        <v>0</v>
      </c>
    </row>
    <row r="65" spans="1:20">
      <c r="A65" s="127" t="s">
        <v>41</v>
      </c>
      <c r="B65" s="127" t="s">
        <v>110</v>
      </c>
      <c r="C65" s="172"/>
      <c r="D65" s="164" t="s">
        <v>60</v>
      </c>
      <c r="E65" s="146">
        <f t="shared" ref="E65:T65" si="11">SUM(E63:E64)</f>
        <v>70</v>
      </c>
      <c r="F65" s="146">
        <f t="shared" si="11"/>
        <v>70</v>
      </c>
      <c r="G65" s="146">
        <f t="shared" si="11"/>
        <v>70</v>
      </c>
      <c r="H65" s="146">
        <f t="shared" si="11"/>
        <v>70</v>
      </c>
      <c r="I65" s="146">
        <f t="shared" si="11"/>
        <v>80</v>
      </c>
      <c r="J65" s="146">
        <f t="shared" si="11"/>
        <v>80</v>
      </c>
      <c r="K65" s="146">
        <f t="shared" si="11"/>
        <v>80</v>
      </c>
      <c r="L65" s="146">
        <f t="shared" si="11"/>
        <v>80</v>
      </c>
      <c r="M65" s="146">
        <f t="shared" si="11"/>
        <v>80</v>
      </c>
      <c r="N65" s="146">
        <f t="shared" si="11"/>
        <v>80</v>
      </c>
      <c r="O65" s="146">
        <f t="shared" si="11"/>
        <v>80</v>
      </c>
      <c r="P65" s="146">
        <f t="shared" si="11"/>
        <v>80</v>
      </c>
      <c r="Q65" s="146">
        <f t="shared" si="11"/>
        <v>80</v>
      </c>
      <c r="R65" s="146">
        <f t="shared" si="11"/>
        <v>80</v>
      </c>
      <c r="S65" s="146">
        <f t="shared" si="11"/>
        <v>80</v>
      </c>
      <c r="T65" s="146">
        <f t="shared" si="11"/>
        <v>80</v>
      </c>
    </row>
    <row r="66" spans="1:20">
      <c r="A66" s="127" t="s">
        <v>41</v>
      </c>
      <c r="B66" s="127" t="s">
        <v>100</v>
      </c>
      <c r="C66" s="128" t="s">
        <v>288</v>
      </c>
      <c r="D66" s="164" t="s">
        <v>287</v>
      </c>
      <c r="E66" s="146">
        <v>30</v>
      </c>
      <c r="F66" s="146">
        <v>30</v>
      </c>
      <c r="G66" s="146">
        <v>30</v>
      </c>
      <c r="H66" s="146">
        <v>30</v>
      </c>
      <c r="I66" s="146">
        <v>30</v>
      </c>
      <c r="J66" s="146">
        <v>30</v>
      </c>
      <c r="K66" s="146">
        <v>30</v>
      </c>
      <c r="L66" s="146">
        <v>30</v>
      </c>
      <c r="M66" s="146">
        <v>30</v>
      </c>
      <c r="N66" s="146">
        <v>30</v>
      </c>
      <c r="O66" s="146">
        <v>30</v>
      </c>
      <c r="P66" s="146">
        <v>30</v>
      </c>
      <c r="Q66" s="146">
        <v>30</v>
      </c>
      <c r="R66" s="146">
        <v>30</v>
      </c>
      <c r="S66" s="146">
        <v>30</v>
      </c>
      <c r="T66" s="146">
        <v>30</v>
      </c>
    </row>
    <row r="67" spans="1:20">
      <c r="A67" s="127" t="s">
        <v>41</v>
      </c>
      <c r="B67" s="127" t="s">
        <v>100</v>
      </c>
      <c r="C67" s="172"/>
      <c r="D67" s="169" t="s">
        <v>12</v>
      </c>
      <c r="E67" s="147">
        <v>0</v>
      </c>
      <c r="F67" s="147">
        <v>0</v>
      </c>
      <c r="G67" s="147">
        <v>0</v>
      </c>
      <c r="H67" s="147">
        <v>0</v>
      </c>
      <c r="I67" s="147">
        <v>0</v>
      </c>
      <c r="J67" s="147">
        <v>0</v>
      </c>
      <c r="K67" s="147">
        <v>0</v>
      </c>
      <c r="L67" s="147">
        <v>0</v>
      </c>
      <c r="M67" s="147">
        <v>0</v>
      </c>
      <c r="N67" s="147">
        <v>0</v>
      </c>
      <c r="O67" s="147">
        <v>0</v>
      </c>
      <c r="P67" s="147">
        <v>0</v>
      </c>
      <c r="Q67" s="147">
        <v>0</v>
      </c>
      <c r="R67" s="147">
        <v>0</v>
      </c>
      <c r="S67" s="147">
        <v>0</v>
      </c>
      <c r="T67" s="147">
        <v>0</v>
      </c>
    </row>
    <row r="68" spans="1:20">
      <c r="A68" s="127" t="s">
        <v>41</v>
      </c>
      <c r="B68" s="127" t="s">
        <v>100</v>
      </c>
      <c r="C68" s="172"/>
      <c r="D68" s="164" t="s">
        <v>60</v>
      </c>
      <c r="E68" s="146">
        <f t="shared" ref="E68:T68" si="12">SUM(E66:E67)</f>
        <v>30</v>
      </c>
      <c r="F68" s="146">
        <f t="shared" si="12"/>
        <v>30</v>
      </c>
      <c r="G68" s="146">
        <f t="shared" si="12"/>
        <v>30</v>
      </c>
      <c r="H68" s="146">
        <f t="shared" si="12"/>
        <v>30</v>
      </c>
      <c r="I68" s="146">
        <f t="shared" si="12"/>
        <v>30</v>
      </c>
      <c r="J68" s="146">
        <f t="shared" si="12"/>
        <v>30</v>
      </c>
      <c r="K68" s="146">
        <f t="shared" si="12"/>
        <v>30</v>
      </c>
      <c r="L68" s="146">
        <f t="shared" si="12"/>
        <v>30</v>
      </c>
      <c r="M68" s="146">
        <f t="shared" si="12"/>
        <v>30</v>
      </c>
      <c r="N68" s="146">
        <f t="shared" si="12"/>
        <v>30</v>
      </c>
      <c r="O68" s="146">
        <f t="shared" si="12"/>
        <v>30</v>
      </c>
      <c r="P68" s="146">
        <f t="shared" si="12"/>
        <v>30</v>
      </c>
      <c r="Q68" s="146">
        <f t="shared" si="12"/>
        <v>30</v>
      </c>
      <c r="R68" s="146">
        <f t="shared" si="12"/>
        <v>30</v>
      </c>
      <c r="S68" s="146">
        <f t="shared" si="12"/>
        <v>30</v>
      </c>
      <c r="T68" s="146">
        <f t="shared" si="12"/>
        <v>30</v>
      </c>
    </row>
    <row r="69" spans="1:20">
      <c r="A69" s="127" t="s">
        <v>41</v>
      </c>
      <c r="B69" s="128" t="s">
        <v>223</v>
      </c>
      <c r="C69" s="128" t="s">
        <v>259</v>
      </c>
      <c r="D69" s="46" t="s">
        <v>224</v>
      </c>
      <c r="E69" s="156">
        <v>60</v>
      </c>
      <c r="F69" s="156">
        <v>60</v>
      </c>
      <c r="G69" s="156">
        <v>60</v>
      </c>
      <c r="H69" s="156">
        <v>60</v>
      </c>
      <c r="I69" s="156">
        <v>60</v>
      </c>
      <c r="J69" s="156">
        <v>60</v>
      </c>
      <c r="K69" s="156">
        <v>60</v>
      </c>
      <c r="L69" s="156">
        <v>60</v>
      </c>
      <c r="M69" s="156">
        <v>60</v>
      </c>
      <c r="N69" s="156">
        <v>60</v>
      </c>
      <c r="O69" s="156">
        <v>60</v>
      </c>
      <c r="P69" s="156">
        <v>60</v>
      </c>
      <c r="Q69" s="156">
        <v>60</v>
      </c>
      <c r="R69" s="156">
        <v>60</v>
      </c>
      <c r="S69" s="156">
        <v>60</v>
      </c>
      <c r="T69" s="156">
        <v>60</v>
      </c>
    </row>
    <row r="70" spans="1:20">
      <c r="A70" s="127" t="s">
        <v>41</v>
      </c>
      <c r="B70" s="128" t="s">
        <v>223</v>
      </c>
      <c r="C70" s="172"/>
      <c r="D70" s="169" t="s">
        <v>12</v>
      </c>
      <c r="E70" s="276">
        <v>0</v>
      </c>
      <c r="F70" s="276">
        <v>0</v>
      </c>
      <c r="G70" s="276">
        <v>0</v>
      </c>
      <c r="H70" s="276">
        <v>0</v>
      </c>
      <c r="I70" s="276">
        <v>0</v>
      </c>
      <c r="J70" s="276">
        <v>0</v>
      </c>
      <c r="K70" s="276">
        <v>0</v>
      </c>
      <c r="L70" s="276">
        <v>0</v>
      </c>
      <c r="M70" s="276">
        <v>0</v>
      </c>
      <c r="N70" s="276">
        <v>0</v>
      </c>
      <c r="O70" s="276">
        <v>0</v>
      </c>
      <c r="P70" s="276">
        <v>0</v>
      </c>
      <c r="Q70" s="276">
        <v>0</v>
      </c>
      <c r="R70" s="276">
        <v>0</v>
      </c>
      <c r="S70" s="276">
        <v>0</v>
      </c>
      <c r="T70" s="276">
        <v>0</v>
      </c>
    </row>
    <row r="71" spans="1:20">
      <c r="A71" s="127" t="s">
        <v>41</v>
      </c>
      <c r="B71" s="128" t="s">
        <v>223</v>
      </c>
      <c r="C71" s="172"/>
      <c r="D71" s="164" t="s">
        <v>60</v>
      </c>
      <c r="E71" s="146">
        <f t="shared" ref="E71:T71" si="13">SUM(E69:E70)</f>
        <v>60</v>
      </c>
      <c r="F71" s="146">
        <f t="shared" si="13"/>
        <v>60</v>
      </c>
      <c r="G71" s="146">
        <f t="shared" si="13"/>
        <v>60</v>
      </c>
      <c r="H71" s="146">
        <f t="shared" si="13"/>
        <v>60</v>
      </c>
      <c r="I71" s="146">
        <f t="shared" si="13"/>
        <v>60</v>
      </c>
      <c r="J71" s="146">
        <f t="shared" si="13"/>
        <v>60</v>
      </c>
      <c r="K71" s="146">
        <f t="shared" si="13"/>
        <v>60</v>
      </c>
      <c r="L71" s="146">
        <f t="shared" si="13"/>
        <v>60</v>
      </c>
      <c r="M71" s="146">
        <f t="shared" si="13"/>
        <v>60</v>
      </c>
      <c r="N71" s="146">
        <f t="shared" si="13"/>
        <v>60</v>
      </c>
      <c r="O71" s="146">
        <f t="shared" si="13"/>
        <v>60</v>
      </c>
      <c r="P71" s="146">
        <f t="shared" si="13"/>
        <v>60</v>
      </c>
      <c r="Q71" s="146">
        <f t="shared" si="13"/>
        <v>60</v>
      </c>
      <c r="R71" s="146">
        <f t="shared" si="13"/>
        <v>60</v>
      </c>
      <c r="S71" s="146">
        <f t="shared" si="13"/>
        <v>60</v>
      </c>
      <c r="T71" s="146">
        <f t="shared" si="13"/>
        <v>60</v>
      </c>
    </row>
    <row r="72" spans="1:20">
      <c r="A72" s="127" t="s">
        <v>41</v>
      </c>
      <c r="B72" s="127" t="s">
        <v>111</v>
      </c>
      <c r="C72" s="128"/>
      <c r="D72" s="164" t="s">
        <v>338</v>
      </c>
      <c r="E72" s="146">
        <v>60</v>
      </c>
      <c r="F72" s="146">
        <v>60</v>
      </c>
      <c r="G72" s="146">
        <v>60</v>
      </c>
      <c r="H72" s="146">
        <v>60</v>
      </c>
      <c r="I72" s="146">
        <v>60</v>
      </c>
      <c r="J72" s="146">
        <v>60</v>
      </c>
      <c r="K72" s="146">
        <v>60</v>
      </c>
      <c r="L72" s="146">
        <v>60</v>
      </c>
      <c r="M72" s="146">
        <v>60</v>
      </c>
      <c r="N72" s="146">
        <v>60</v>
      </c>
      <c r="O72" s="146">
        <v>60</v>
      </c>
      <c r="P72" s="146">
        <v>60</v>
      </c>
      <c r="Q72" s="146">
        <v>60</v>
      </c>
      <c r="R72" s="146">
        <v>60</v>
      </c>
      <c r="S72" s="146">
        <v>60</v>
      </c>
      <c r="T72" s="146">
        <v>60</v>
      </c>
    </row>
    <row r="73" spans="1:20">
      <c r="A73" s="127" t="s">
        <v>41</v>
      </c>
      <c r="B73" s="127" t="s">
        <v>111</v>
      </c>
      <c r="C73" s="172"/>
      <c r="D73" s="169" t="s">
        <v>12</v>
      </c>
      <c r="E73" s="146">
        <v>40</v>
      </c>
      <c r="F73" s="146">
        <v>40</v>
      </c>
      <c r="G73" s="146">
        <v>40</v>
      </c>
      <c r="H73" s="146">
        <v>40</v>
      </c>
      <c r="I73" s="146">
        <v>40</v>
      </c>
      <c r="J73" s="146">
        <v>40</v>
      </c>
      <c r="K73" s="146">
        <v>40</v>
      </c>
      <c r="L73" s="146">
        <v>40</v>
      </c>
      <c r="M73" s="146">
        <v>40</v>
      </c>
      <c r="N73" s="146">
        <v>40</v>
      </c>
      <c r="O73" s="146">
        <v>40</v>
      </c>
      <c r="P73" s="146">
        <v>40</v>
      </c>
      <c r="Q73" s="146">
        <v>40</v>
      </c>
      <c r="R73" s="146">
        <v>40</v>
      </c>
      <c r="S73" s="146">
        <v>40</v>
      </c>
      <c r="T73" s="146">
        <v>40</v>
      </c>
    </row>
    <row r="74" spans="1:20">
      <c r="A74" s="127" t="s">
        <v>41</v>
      </c>
      <c r="B74" s="127" t="s">
        <v>111</v>
      </c>
      <c r="C74" s="172"/>
      <c r="D74" s="164" t="s">
        <v>60</v>
      </c>
      <c r="E74" s="146">
        <f t="shared" ref="E74:T74" si="14">SUM(E72:E73)</f>
        <v>100</v>
      </c>
      <c r="F74" s="146">
        <f t="shared" si="14"/>
        <v>100</v>
      </c>
      <c r="G74" s="146">
        <f t="shared" si="14"/>
        <v>100</v>
      </c>
      <c r="H74" s="146">
        <f t="shared" si="14"/>
        <v>100</v>
      </c>
      <c r="I74" s="146">
        <f t="shared" si="14"/>
        <v>100</v>
      </c>
      <c r="J74" s="146">
        <f t="shared" si="14"/>
        <v>100</v>
      </c>
      <c r="K74" s="146">
        <f t="shared" si="14"/>
        <v>100</v>
      </c>
      <c r="L74" s="146">
        <f t="shared" si="14"/>
        <v>100</v>
      </c>
      <c r="M74" s="146">
        <f t="shared" si="14"/>
        <v>100</v>
      </c>
      <c r="N74" s="146">
        <f t="shared" si="14"/>
        <v>100</v>
      </c>
      <c r="O74" s="146">
        <f t="shared" si="14"/>
        <v>100</v>
      </c>
      <c r="P74" s="146">
        <f t="shared" si="14"/>
        <v>100</v>
      </c>
      <c r="Q74" s="146">
        <f t="shared" si="14"/>
        <v>100</v>
      </c>
      <c r="R74" s="146">
        <f t="shared" si="14"/>
        <v>100</v>
      </c>
      <c r="S74" s="146">
        <f t="shared" si="14"/>
        <v>100</v>
      </c>
      <c r="T74" s="146">
        <f t="shared" si="14"/>
        <v>100</v>
      </c>
    </row>
    <row r="75" spans="1:20">
      <c r="A75" s="127" t="s">
        <v>41</v>
      </c>
      <c r="B75" s="127" t="s">
        <v>56</v>
      </c>
      <c r="C75" s="172"/>
      <c r="D75" s="164" t="s">
        <v>60</v>
      </c>
      <c r="E75" s="149">
        <f t="shared" ref="E75:T75" si="15">766-670</f>
        <v>96</v>
      </c>
      <c r="F75" s="149">
        <f t="shared" si="15"/>
        <v>96</v>
      </c>
      <c r="G75" s="149">
        <f t="shared" si="15"/>
        <v>96</v>
      </c>
      <c r="H75" s="149">
        <f t="shared" si="15"/>
        <v>96</v>
      </c>
      <c r="I75" s="149">
        <f t="shared" si="15"/>
        <v>96</v>
      </c>
      <c r="J75" s="149">
        <f t="shared" si="15"/>
        <v>96</v>
      </c>
      <c r="K75" s="149">
        <f t="shared" si="15"/>
        <v>96</v>
      </c>
      <c r="L75" s="149">
        <f t="shared" si="15"/>
        <v>96</v>
      </c>
      <c r="M75" s="149">
        <f t="shared" si="15"/>
        <v>96</v>
      </c>
      <c r="N75" s="149">
        <f t="shared" si="15"/>
        <v>96</v>
      </c>
      <c r="O75" s="149">
        <f t="shared" si="15"/>
        <v>96</v>
      </c>
      <c r="P75" s="149">
        <f t="shared" si="15"/>
        <v>96</v>
      </c>
      <c r="Q75" s="149">
        <f t="shared" si="15"/>
        <v>96</v>
      </c>
      <c r="R75" s="149">
        <f t="shared" si="15"/>
        <v>96</v>
      </c>
      <c r="S75" s="149">
        <f t="shared" si="15"/>
        <v>96</v>
      </c>
      <c r="T75" s="149">
        <f t="shared" si="15"/>
        <v>96</v>
      </c>
    </row>
    <row r="76" spans="1:20">
      <c r="A76" s="127" t="s">
        <v>41</v>
      </c>
      <c r="B76" s="127" t="s">
        <v>41</v>
      </c>
      <c r="C76" s="172"/>
      <c r="D76" s="164" t="s">
        <v>60</v>
      </c>
      <c r="E76" s="375">
        <f t="shared" ref="E76:T76" si="16">E52+E55+E59+E62+E65+E68+E71+E74+E75</f>
        <v>736</v>
      </c>
      <c r="F76" s="375">
        <f t="shared" si="16"/>
        <v>736</v>
      </c>
      <c r="G76" s="375">
        <f t="shared" si="16"/>
        <v>746</v>
      </c>
      <c r="H76" s="375">
        <f t="shared" si="16"/>
        <v>858</v>
      </c>
      <c r="I76" s="375">
        <f t="shared" si="16"/>
        <v>888</v>
      </c>
      <c r="J76" s="375">
        <f t="shared" si="16"/>
        <v>913</v>
      </c>
      <c r="K76" s="375">
        <f t="shared" si="16"/>
        <v>913</v>
      </c>
      <c r="L76" s="375">
        <f t="shared" si="16"/>
        <v>913</v>
      </c>
      <c r="M76" s="375">
        <f t="shared" si="16"/>
        <v>913</v>
      </c>
      <c r="N76" s="375">
        <f t="shared" si="16"/>
        <v>913</v>
      </c>
      <c r="O76" s="375">
        <f t="shared" si="16"/>
        <v>913</v>
      </c>
      <c r="P76" s="375">
        <f t="shared" si="16"/>
        <v>913</v>
      </c>
      <c r="Q76" s="375">
        <f t="shared" si="16"/>
        <v>913</v>
      </c>
      <c r="R76" s="375">
        <f t="shared" si="16"/>
        <v>913</v>
      </c>
      <c r="S76" s="375">
        <f t="shared" si="16"/>
        <v>913</v>
      </c>
      <c r="T76" s="375">
        <f t="shared" si="16"/>
        <v>913</v>
      </c>
    </row>
    <row r="77" spans="1:20">
      <c r="A77" s="127" t="s">
        <v>40</v>
      </c>
      <c r="B77" s="127" t="s">
        <v>36</v>
      </c>
      <c r="C77" s="96" t="s">
        <v>240</v>
      </c>
      <c r="D77" s="169" t="s">
        <v>218</v>
      </c>
      <c r="E77" s="147">
        <f t="shared" ref="E77:T77" si="17">187-135</f>
        <v>52</v>
      </c>
      <c r="F77" s="147">
        <f t="shared" si="17"/>
        <v>52</v>
      </c>
      <c r="G77" s="147">
        <f t="shared" si="17"/>
        <v>52</v>
      </c>
      <c r="H77" s="147">
        <f t="shared" si="17"/>
        <v>52</v>
      </c>
      <c r="I77" s="147">
        <f t="shared" si="17"/>
        <v>52</v>
      </c>
      <c r="J77" s="147">
        <f t="shared" si="17"/>
        <v>52</v>
      </c>
      <c r="K77" s="147">
        <f t="shared" si="17"/>
        <v>52</v>
      </c>
      <c r="L77" s="147">
        <f t="shared" si="17"/>
        <v>52</v>
      </c>
      <c r="M77" s="147">
        <f t="shared" si="17"/>
        <v>52</v>
      </c>
      <c r="N77" s="147">
        <f t="shared" si="17"/>
        <v>52</v>
      </c>
      <c r="O77" s="147">
        <f t="shared" si="17"/>
        <v>52</v>
      </c>
      <c r="P77" s="147">
        <f t="shared" si="17"/>
        <v>52</v>
      </c>
      <c r="Q77" s="147">
        <f t="shared" si="17"/>
        <v>52</v>
      </c>
      <c r="R77" s="147">
        <f t="shared" si="17"/>
        <v>52</v>
      </c>
      <c r="S77" s="147">
        <f t="shared" si="17"/>
        <v>52</v>
      </c>
      <c r="T77" s="147">
        <f t="shared" si="17"/>
        <v>52</v>
      </c>
    </row>
    <row r="78" spans="1:20">
      <c r="A78" s="127" t="s">
        <v>40</v>
      </c>
      <c r="B78" s="127" t="s">
        <v>36</v>
      </c>
      <c r="C78" s="96" t="s">
        <v>291</v>
      </c>
      <c r="D78" s="165" t="s">
        <v>218</v>
      </c>
      <c r="E78" s="147">
        <v>75</v>
      </c>
      <c r="F78" s="147">
        <v>75</v>
      </c>
      <c r="G78" s="147">
        <v>75</v>
      </c>
      <c r="H78" s="147">
        <v>75</v>
      </c>
      <c r="I78" s="147">
        <v>75</v>
      </c>
      <c r="J78" s="147">
        <v>75</v>
      </c>
      <c r="K78" s="147">
        <v>75</v>
      </c>
      <c r="L78" s="147">
        <v>75</v>
      </c>
      <c r="M78" s="147">
        <v>75</v>
      </c>
      <c r="N78" s="147">
        <v>75</v>
      </c>
      <c r="O78" s="147">
        <v>75</v>
      </c>
      <c r="P78" s="147">
        <v>75</v>
      </c>
      <c r="Q78" s="147">
        <v>75</v>
      </c>
      <c r="R78" s="147">
        <v>75</v>
      </c>
      <c r="S78" s="147">
        <v>75</v>
      </c>
      <c r="T78" s="147">
        <v>75</v>
      </c>
    </row>
    <row r="79" spans="1:20">
      <c r="A79" s="127" t="s">
        <v>40</v>
      </c>
      <c r="B79" s="127" t="s">
        <v>36</v>
      </c>
      <c r="C79" s="96" t="s">
        <v>292</v>
      </c>
      <c r="D79" s="165" t="s">
        <v>215</v>
      </c>
      <c r="E79" s="146">
        <v>85</v>
      </c>
      <c r="F79" s="146">
        <v>85</v>
      </c>
      <c r="G79" s="146">
        <v>85</v>
      </c>
      <c r="H79" s="146">
        <v>85</v>
      </c>
      <c r="I79" s="146">
        <v>85</v>
      </c>
      <c r="J79" s="146">
        <v>85</v>
      </c>
      <c r="K79" s="146">
        <v>85</v>
      </c>
      <c r="L79" s="146">
        <v>85</v>
      </c>
      <c r="M79" s="146">
        <v>85</v>
      </c>
      <c r="N79" s="146">
        <v>85</v>
      </c>
      <c r="O79" s="146">
        <v>85</v>
      </c>
      <c r="P79" s="146">
        <v>85</v>
      </c>
      <c r="Q79" s="146">
        <v>85</v>
      </c>
      <c r="R79" s="146">
        <v>85</v>
      </c>
      <c r="S79" s="146">
        <v>85</v>
      </c>
      <c r="T79" s="146">
        <v>85</v>
      </c>
    </row>
    <row r="80" spans="1:20">
      <c r="A80" s="363" t="s">
        <v>40</v>
      </c>
      <c r="B80" s="363" t="s">
        <v>36</v>
      </c>
      <c r="C80" s="364" t="s">
        <v>234</v>
      </c>
      <c r="D80" s="365" t="s">
        <v>215</v>
      </c>
      <c r="E80" s="366">
        <v>85</v>
      </c>
      <c r="F80" s="366">
        <v>85</v>
      </c>
      <c r="G80" s="366">
        <v>85</v>
      </c>
      <c r="H80" s="366">
        <v>85</v>
      </c>
      <c r="I80" s="366">
        <v>85</v>
      </c>
      <c r="J80" s="366">
        <v>85</v>
      </c>
      <c r="K80" s="366">
        <v>85</v>
      </c>
      <c r="L80" s="366">
        <v>85</v>
      </c>
      <c r="M80" s="366">
        <v>85</v>
      </c>
      <c r="N80" s="366">
        <v>85</v>
      </c>
      <c r="O80" s="366">
        <v>85</v>
      </c>
      <c r="P80" s="366">
        <v>85</v>
      </c>
      <c r="Q80" s="366">
        <v>85</v>
      </c>
      <c r="R80" s="366">
        <v>85</v>
      </c>
      <c r="S80" s="366">
        <v>85</v>
      </c>
      <c r="T80" s="366">
        <v>85</v>
      </c>
    </row>
    <row r="81" spans="1:20">
      <c r="A81" s="128" t="s">
        <v>40</v>
      </c>
      <c r="B81" s="128" t="s">
        <v>36</v>
      </c>
      <c r="C81" s="128" t="s">
        <v>354</v>
      </c>
      <c r="D81" s="170" t="s">
        <v>282</v>
      </c>
      <c r="E81" s="147">
        <v>60</v>
      </c>
      <c r="F81" s="147">
        <v>60</v>
      </c>
      <c r="G81" s="147">
        <v>60</v>
      </c>
      <c r="H81" s="147">
        <v>60</v>
      </c>
      <c r="I81" s="147">
        <v>60</v>
      </c>
      <c r="J81" s="147">
        <v>60</v>
      </c>
      <c r="K81" s="147">
        <v>60</v>
      </c>
      <c r="L81" s="147">
        <v>60</v>
      </c>
      <c r="M81" s="147">
        <v>60</v>
      </c>
      <c r="N81" s="147">
        <v>60</v>
      </c>
      <c r="O81" s="147">
        <v>60</v>
      </c>
      <c r="P81" s="147">
        <v>60</v>
      </c>
      <c r="Q81" s="147">
        <v>60</v>
      </c>
      <c r="R81" s="147">
        <v>60</v>
      </c>
      <c r="S81" s="147">
        <v>60</v>
      </c>
      <c r="T81" s="147">
        <v>60</v>
      </c>
    </row>
    <row r="82" spans="1:20">
      <c r="A82" s="128" t="s">
        <v>40</v>
      </c>
      <c r="B82" s="128" t="s">
        <v>36</v>
      </c>
      <c r="C82" s="128" t="s">
        <v>293</v>
      </c>
      <c r="D82" s="173" t="s">
        <v>219</v>
      </c>
      <c r="E82" s="146">
        <v>70</v>
      </c>
      <c r="F82" s="146">
        <v>70</v>
      </c>
      <c r="G82" s="146">
        <v>70</v>
      </c>
      <c r="H82" s="146">
        <v>70</v>
      </c>
      <c r="I82" s="146">
        <v>70</v>
      </c>
      <c r="J82" s="146">
        <v>70</v>
      </c>
      <c r="K82" s="146">
        <v>70</v>
      </c>
      <c r="L82" s="146">
        <v>70</v>
      </c>
      <c r="M82" s="146">
        <v>70</v>
      </c>
      <c r="N82" s="146">
        <v>70</v>
      </c>
      <c r="O82" s="146">
        <v>70</v>
      </c>
      <c r="P82" s="146">
        <v>70</v>
      </c>
      <c r="Q82" s="146">
        <v>70</v>
      </c>
      <c r="R82" s="146">
        <v>70</v>
      </c>
      <c r="S82" s="146">
        <v>70</v>
      </c>
      <c r="T82" s="146">
        <v>70</v>
      </c>
    </row>
    <row r="83" spans="1:20">
      <c r="A83" s="128" t="s">
        <v>40</v>
      </c>
      <c r="B83" s="128" t="s">
        <v>36</v>
      </c>
      <c r="C83" s="172"/>
      <c r="D83" s="169" t="s">
        <v>12</v>
      </c>
      <c r="E83" s="193"/>
      <c r="F83" s="193"/>
      <c r="G83" s="193"/>
      <c r="H83" s="193"/>
      <c r="I83" s="193"/>
      <c r="J83" s="193"/>
      <c r="K83" s="193"/>
      <c r="L83" s="193"/>
      <c r="M83" s="193"/>
      <c r="N83" s="193"/>
      <c r="O83" s="193"/>
      <c r="P83" s="193"/>
      <c r="Q83" s="193"/>
      <c r="R83" s="193"/>
      <c r="S83" s="193"/>
      <c r="T83" s="193"/>
    </row>
    <row r="84" spans="1:20">
      <c r="A84" s="128" t="s">
        <v>40</v>
      </c>
      <c r="B84" s="128" t="s">
        <v>36</v>
      </c>
      <c r="C84" s="172"/>
      <c r="D84" s="164" t="s">
        <v>60</v>
      </c>
      <c r="E84" s="146">
        <f>SUM(E77:E83)</f>
        <v>427</v>
      </c>
      <c r="F84" s="146">
        <f t="shared" ref="F84:T84" si="18">SUM(F77:F83)</f>
        <v>427</v>
      </c>
      <c r="G84" s="146">
        <f t="shared" si="18"/>
        <v>427</v>
      </c>
      <c r="H84" s="146">
        <f t="shared" si="18"/>
        <v>427</v>
      </c>
      <c r="I84" s="146">
        <f t="shared" si="18"/>
        <v>427</v>
      </c>
      <c r="J84" s="146">
        <f t="shared" si="18"/>
        <v>427</v>
      </c>
      <c r="K84" s="146">
        <f t="shared" si="18"/>
        <v>427</v>
      </c>
      <c r="L84" s="146">
        <f t="shared" si="18"/>
        <v>427</v>
      </c>
      <c r="M84" s="146">
        <f t="shared" si="18"/>
        <v>427</v>
      </c>
      <c r="N84" s="146">
        <f t="shared" si="18"/>
        <v>427</v>
      </c>
      <c r="O84" s="146">
        <f t="shared" si="18"/>
        <v>427</v>
      </c>
      <c r="P84" s="146">
        <f t="shared" si="18"/>
        <v>427</v>
      </c>
      <c r="Q84" s="146">
        <f t="shared" si="18"/>
        <v>427</v>
      </c>
      <c r="R84" s="146">
        <f t="shared" si="18"/>
        <v>427</v>
      </c>
      <c r="S84" s="146">
        <f t="shared" si="18"/>
        <v>427</v>
      </c>
      <c r="T84" s="146">
        <f t="shared" si="18"/>
        <v>427</v>
      </c>
    </row>
    <row r="85" spans="1:20">
      <c r="A85" s="128" t="s">
        <v>40</v>
      </c>
      <c r="B85" s="127" t="s">
        <v>109</v>
      </c>
      <c r="C85" s="172"/>
      <c r="D85" s="164" t="s">
        <v>60</v>
      </c>
      <c r="E85" s="126">
        <v>0</v>
      </c>
      <c r="F85" s="126">
        <v>0</v>
      </c>
      <c r="G85" s="126">
        <v>0</v>
      </c>
      <c r="H85" s="126">
        <v>0</v>
      </c>
      <c r="I85" s="126">
        <v>0</v>
      </c>
      <c r="J85" s="126">
        <v>0</v>
      </c>
      <c r="K85" s="126">
        <v>0</v>
      </c>
      <c r="L85" s="126">
        <v>0</v>
      </c>
      <c r="M85" s="126">
        <v>0</v>
      </c>
      <c r="N85" s="126">
        <v>0</v>
      </c>
      <c r="O85" s="126">
        <v>0</v>
      </c>
      <c r="P85" s="126">
        <v>0</v>
      </c>
      <c r="Q85" s="126">
        <v>0</v>
      </c>
      <c r="R85" s="126">
        <v>0</v>
      </c>
      <c r="S85" s="126">
        <v>0</v>
      </c>
      <c r="T85" s="126">
        <v>0</v>
      </c>
    </row>
    <row r="86" spans="1:20">
      <c r="A86" s="128" t="s">
        <v>40</v>
      </c>
      <c r="B86" s="127" t="s">
        <v>304</v>
      </c>
      <c r="C86" s="172"/>
      <c r="D86" s="164" t="s">
        <v>60</v>
      </c>
      <c r="E86" s="126">
        <v>0</v>
      </c>
      <c r="F86" s="126">
        <v>0</v>
      </c>
      <c r="G86" s="126">
        <v>0</v>
      </c>
      <c r="H86" s="126">
        <v>0</v>
      </c>
      <c r="I86" s="126">
        <v>0</v>
      </c>
      <c r="J86" s="126">
        <v>0</v>
      </c>
      <c r="K86" s="126">
        <v>0</v>
      </c>
      <c r="L86" s="126">
        <v>0</v>
      </c>
      <c r="M86" s="126">
        <v>0</v>
      </c>
      <c r="N86" s="126">
        <v>0</v>
      </c>
      <c r="O86" s="126">
        <v>0</v>
      </c>
      <c r="P86" s="126">
        <v>0</v>
      </c>
      <c r="Q86" s="126">
        <v>0</v>
      </c>
      <c r="R86" s="126">
        <v>0</v>
      </c>
      <c r="S86" s="126">
        <v>0</v>
      </c>
      <c r="T86" s="126">
        <v>0</v>
      </c>
    </row>
    <row r="87" spans="1:20">
      <c r="A87" s="128" t="s">
        <v>40</v>
      </c>
      <c r="B87" s="127" t="s">
        <v>40</v>
      </c>
      <c r="C87" s="172"/>
      <c r="D87" s="164" t="s">
        <v>60</v>
      </c>
      <c r="E87" s="376">
        <f t="shared" ref="E87:T87" si="19">E84+E85+E86</f>
        <v>427</v>
      </c>
      <c r="F87" s="376">
        <f t="shared" si="19"/>
        <v>427</v>
      </c>
      <c r="G87" s="376">
        <f t="shared" si="19"/>
        <v>427</v>
      </c>
      <c r="H87" s="376">
        <f t="shared" si="19"/>
        <v>427</v>
      </c>
      <c r="I87" s="376">
        <f t="shared" si="19"/>
        <v>427</v>
      </c>
      <c r="J87" s="376">
        <f t="shared" si="19"/>
        <v>427</v>
      </c>
      <c r="K87" s="376">
        <f t="shared" si="19"/>
        <v>427</v>
      </c>
      <c r="L87" s="376">
        <f t="shared" si="19"/>
        <v>427</v>
      </c>
      <c r="M87" s="376">
        <f t="shared" si="19"/>
        <v>427</v>
      </c>
      <c r="N87" s="376">
        <f t="shared" si="19"/>
        <v>427</v>
      </c>
      <c r="O87" s="376">
        <f t="shared" si="19"/>
        <v>427</v>
      </c>
      <c r="P87" s="376">
        <f t="shared" si="19"/>
        <v>427</v>
      </c>
      <c r="Q87" s="376">
        <f t="shared" si="19"/>
        <v>427</v>
      </c>
      <c r="R87" s="376">
        <f t="shared" si="19"/>
        <v>427</v>
      </c>
      <c r="S87" s="376">
        <f t="shared" si="19"/>
        <v>427</v>
      </c>
      <c r="T87" s="376">
        <f t="shared" si="19"/>
        <v>427</v>
      </c>
    </row>
    <row r="88" spans="1:20">
      <c r="A88" s="127" t="s">
        <v>42</v>
      </c>
      <c r="B88" s="127" t="s">
        <v>18</v>
      </c>
      <c r="C88" s="96" t="s">
        <v>381</v>
      </c>
      <c r="D88" s="169" t="s">
        <v>215</v>
      </c>
      <c r="E88" s="149">
        <v>33</v>
      </c>
      <c r="F88" s="149">
        <v>33</v>
      </c>
      <c r="G88" s="149">
        <v>33</v>
      </c>
      <c r="H88" s="149">
        <v>33</v>
      </c>
      <c r="I88" s="149">
        <v>33</v>
      </c>
      <c r="J88" s="149">
        <v>33</v>
      </c>
      <c r="K88" s="149">
        <v>33</v>
      </c>
      <c r="L88" s="149">
        <v>33</v>
      </c>
      <c r="M88" s="149">
        <v>33</v>
      </c>
      <c r="N88" s="149">
        <v>33</v>
      </c>
      <c r="O88" s="149">
        <v>33</v>
      </c>
      <c r="P88" s="149">
        <v>33</v>
      </c>
      <c r="Q88" s="149">
        <v>33</v>
      </c>
      <c r="R88" s="149">
        <v>33</v>
      </c>
      <c r="S88" s="149">
        <v>33</v>
      </c>
      <c r="T88" s="149">
        <v>33</v>
      </c>
    </row>
    <row r="89" spans="1:20">
      <c r="A89" s="127" t="s">
        <v>42</v>
      </c>
      <c r="B89" s="127" t="s">
        <v>18</v>
      </c>
      <c r="C89" s="96" t="s">
        <v>382</v>
      </c>
      <c r="D89" s="164" t="s">
        <v>219</v>
      </c>
      <c r="E89" s="149">
        <v>10</v>
      </c>
      <c r="F89" s="149">
        <v>10</v>
      </c>
      <c r="G89" s="149">
        <v>10</v>
      </c>
      <c r="H89" s="149">
        <v>10</v>
      </c>
      <c r="I89" s="149">
        <v>10</v>
      </c>
      <c r="J89" s="149">
        <v>10</v>
      </c>
      <c r="K89" s="149">
        <v>10</v>
      </c>
      <c r="L89" s="149">
        <v>10</v>
      </c>
      <c r="M89" s="149">
        <v>10</v>
      </c>
      <c r="N89" s="149">
        <v>10</v>
      </c>
      <c r="O89" s="149">
        <v>10</v>
      </c>
      <c r="P89" s="149">
        <v>10</v>
      </c>
      <c r="Q89" s="149">
        <v>10</v>
      </c>
      <c r="R89" s="149">
        <v>10</v>
      </c>
      <c r="S89" s="149">
        <v>10</v>
      </c>
      <c r="T89" s="149">
        <v>10</v>
      </c>
    </row>
    <row r="90" spans="1:20">
      <c r="A90" s="127" t="s">
        <v>42</v>
      </c>
      <c r="B90" s="127" t="s">
        <v>18</v>
      </c>
      <c r="C90" s="172"/>
      <c r="D90" s="169" t="s">
        <v>12</v>
      </c>
      <c r="E90" s="149">
        <v>0</v>
      </c>
      <c r="F90" s="149">
        <v>0</v>
      </c>
      <c r="G90" s="149">
        <v>0</v>
      </c>
      <c r="H90" s="149">
        <v>0</v>
      </c>
      <c r="I90" s="149">
        <v>0</v>
      </c>
      <c r="J90" s="149">
        <v>0</v>
      </c>
      <c r="K90" s="149">
        <v>0</v>
      </c>
      <c r="L90" s="149">
        <v>0</v>
      </c>
      <c r="M90" s="149">
        <v>0</v>
      </c>
      <c r="N90" s="149">
        <v>0</v>
      </c>
      <c r="O90" s="149">
        <v>0</v>
      </c>
      <c r="P90" s="149">
        <v>0</v>
      </c>
      <c r="Q90" s="149">
        <v>0</v>
      </c>
      <c r="R90" s="149">
        <v>0</v>
      </c>
      <c r="S90" s="149">
        <v>0</v>
      </c>
      <c r="T90" s="149">
        <v>0</v>
      </c>
    </row>
    <row r="91" spans="1:20">
      <c r="A91" s="127" t="s">
        <v>42</v>
      </c>
      <c r="B91" s="127" t="s">
        <v>18</v>
      </c>
      <c r="C91" s="172"/>
      <c r="D91" s="164" t="s">
        <v>60</v>
      </c>
      <c r="E91" s="149">
        <f t="shared" ref="E91:T91" si="20">SUM(E88:E90)</f>
        <v>43</v>
      </c>
      <c r="F91" s="149">
        <f t="shared" si="20"/>
        <v>43</v>
      </c>
      <c r="G91" s="149">
        <f t="shared" si="20"/>
        <v>43</v>
      </c>
      <c r="H91" s="149">
        <f t="shared" si="20"/>
        <v>43</v>
      </c>
      <c r="I91" s="149">
        <f t="shared" si="20"/>
        <v>43</v>
      </c>
      <c r="J91" s="149">
        <f t="shared" si="20"/>
        <v>43</v>
      </c>
      <c r="K91" s="149">
        <f t="shared" si="20"/>
        <v>43</v>
      </c>
      <c r="L91" s="149">
        <f t="shared" si="20"/>
        <v>43</v>
      </c>
      <c r="M91" s="149">
        <f t="shared" si="20"/>
        <v>43</v>
      </c>
      <c r="N91" s="149">
        <f t="shared" si="20"/>
        <v>43</v>
      </c>
      <c r="O91" s="149">
        <f t="shared" si="20"/>
        <v>43</v>
      </c>
      <c r="P91" s="149">
        <f t="shared" si="20"/>
        <v>43</v>
      </c>
      <c r="Q91" s="149">
        <f t="shared" si="20"/>
        <v>43</v>
      </c>
      <c r="R91" s="149">
        <f t="shared" si="20"/>
        <v>43</v>
      </c>
      <c r="S91" s="149">
        <f t="shared" si="20"/>
        <v>43</v>
      </c>
      <c r="T91" s="149">
        <f t="shared" si="20"/>
        <v>43</v>
      </c>
    </row>
    <row r="92" spans="1:20">
      <c r="A92" s="127" t="s">
        <v>42</v>
      </c>
      <c r="B92" s="127" t="s">
        <v>107</v>
      </c>
      <c r="C92" s="172"/>
      <c r="D92" s="164" t="s">
        <v>60</v>
      </c>
      <c r="E92" s="149">
        <v>0</v>
      </c>
      <c r="F92" s="149">
        <v>0</v>
      </c>
      <c r="G92" s="149">
        <v>0</v>
      </c>
      <c r="H92" s="149">
        <v>0</v>
      </c>
      <c r="I92" s="149">
        <v>0</v>
      </c>
      <c r="J92" s="149">
        <v>0</v>
      </c>
      <c r="K92" s="149">
        <v>0</v>
      </c>
      <c r="L92" s="149">
        <v>0</v>
      </c>
      <c r="M92" s="149">
        <v>0</v>
      </c>
      <c r="N92" s="149">
        <v>0</v>
      </c>
      <c r="O92" s="149">
        <v>0</v>
      </c>
      <c r="P92" s="149">
        <v>0</v>
      </c>
      <c r="Q92" s="149">
        <v>0</v>
      </c>
      <c r="R92" s="149">
        <v>0</v>
      </c>
      <c r="S92" s="149">
        <v>0</v>
      </c>
      <c r="T92" s="149">
        <v>0</v>
      </c>
    </row>
    <row r="93" spans="1:20">
      <c r="A93" s="127" t="s">
        <v>42</v>
      </c>
      <c r="B93" s="127" t="s">
        <v>62</v>
      </c>
      <c r="C93" s="172"/>
      <c r="D93" s="164" t="s">
        <v>60</v>
      </c>
      <c r="E93" s="156">
        <v>0</v>
      </c>
      <c r="F93" s="156">
        <v>0</v>
      </c>
      <c r="G93" s="156">
        <v>0</v>
      </c>
      <c r="H93" s="156">
        <v>0</v>
      </c>
      <c r="I93" s="156">
        <v>0</v>
      </c>
      <c r="J93" s="156">
        <v>0</v>
      </c>
      <c r="K93" s="156">
        <v>0</v>
      </c>
      <c r="L93" s="156">
        <v>0</v>
      </c>
      <c r="M93" s="156">
        <v>0</v>
      </c>
      <c r="N93" s="156">
        <v>0</v>
      </c>
      <c r="O93" s="156">
        <v>0</v>
      </c>
      <c r="P93" s="156">
        <v>0</v>
      </c>
      <c r="Q93" s="156">
        <v>0</v>
      </c>
      <c r="R93" s="156">
        <v>0</v>
      </c>
      <c r="S93" s="156">
        <v>0</v>
      </c>
      <c r="T93" s="156">
        <v>0</v>
      </c>
    </row>
    <row r="94" spans="1:20">
      <c r="A94" s="127" t="s">
        <v>42</v>
      </c>
      <c r="B94" s="127" t="s">
        <v>42</v>
      </c>
      <c r="C94" s="172"/>
      <c r="D94" s="164" t="s">
        <v>60</v>
      </c>
      <c r="E94" s="377">
        <f t="shared" ref="E94:T94" si="21">SUM(E91:E93)</f>
        <v>43</v>
      </c>
      <c r="F94" s="377">
        <f t="shared" si="21"/>
        <v>43</v>
      </c>
      <c r="G94" s="377">
        <f t="shared" si="21"/>
        <v>43</v>
      </c>
      <c r="H94" s="377">
        <f t="shared" si="21"/>
        <v>43</v>
      </c>
      <c r="I94" s="377">
        <f t="shared" si="21"/>
        <v>43</v>
      </c>
      <c r="J94" s="377">
        <f t="shared" si="21"/>
        <v>43</v>
      </c>
      <c r="K94" s="377">
        <f t="shared" si="21"/>
        <v>43</v>
      </c>
      <c r="L94" s="377">
        <f t="shared" si="21"/>
        <v>43</v>
      </c>
      <c r="M94" s="377">
        <f t="shared" si="21"/>
        <v>43</v>
      </c>
      <c r="N94" s="377">
        <f t="shared" si="21"/>
        <v>43</v>
      </c>
      <c r="O94" s="377">
        <f t="shared" si="21"/>
        <v>43</v>
      </c>
      <c r="P94" s="377">
        <f t="shared" si="21"/>
        <v>43</v>
      </c>
      <c r="Q94" s="377">
        <f t="shared" si="21"/>
        <v>43</v>
      </c>
      <c r="R94" s="377">
        <f t="shared" si="21"/>
        <v>43</v>
      </c>
      <c r="S94" s="377">
        <f t="shared" si="21"/>
        <v>43</v>
      </c>
      <c r="T94" s="377">
        <f t="shared" si="21"/>
        <v>43</v>
      </c>
    </row>
    <row r="95" spans="1:20">
      <c r="A95" s="127" t="s">
        <v>39</v>
      </c>
      <c r="B95" s="127" t="s">
        <v>34</v>
      </c>
      <c r="C95" s="128"/>
      <c r="D95" s="170" t="s">
        <v>267</v>
      </c>
      <c r="E95" s="147">
        <v>120</v>
      </c>
      <c r="F95" s="147">
        <v>120</v>
      </c>
      <c r="G95" s="147">
        <v>120</v>
      </c>
      <c r="H95" s="147">
        <v>120</v>
      </c>
      <c r="I95" s="147">
        <v>120</v>
      </c>
      <c r="J95" s="147">
        <v>120</v>
      </c>
      <c r="K95" s="147">
        <v>120</v>
      </c>
      <c r="L95" s="147">
        <v>120</v>
      </c>
      <c r="M95" s="147">
        <v>120</v>
      </c>
      <c r="N95" s="147">
        <v>120</v>
      </c>
      <c r="O95" s="147">
        <v>120</v>
      </c>
      <c r="P95" s="147">
        <v>120</v>
      </c>
      <c r="Q95" s="147">
        <v>120</v>
      </c>
      <c r="R95" s="147">
        <v>120</v>
      </c>
      <c r="S95" s="147">
        <v>120</v>
      </c>
      <c r="T95" s="147">
        <v>120</v>
      </c>
    </row>
    <row r="96" spans="1:20">
      <c r="A96" s="127" t="s">
        <v>39</v>
      </c>
      <c r="B96" s="127" t="s">
        <v>34</v>
      </c>
      <c r="C96" s="172"/>
      <c r="D96" s="169" t="s">
        <v>12</v>
      </c>
      <c r="E96" s="198">
        <v>0</v>
      </c>
      <c r="F96" s="198">
        <v>0</v>
      </c>
      <c r="G96" s="198">
        <v>0</v>
      </c>
      <c r="H96" s="198">
        <v>0</v>
      </c>
      <c r="I96" s="198">
        <v>0</v>
      </c>
      <c r="J96" s="198">
        <v>0</v>
      </c>
      <c r="K96" s="198">
        <v>0</v>
      </c>
      <c r="L96" s="198">
        <v>0</v>
      </c>
      <c r="M96" s="198">
        <v>0</v>
      </c>
      <c r="N96" s="198">
        <v>0</v>
      </c>
      <c r="O96" s="198">
        <v>0</v>
      </c>
      <c r="P96" s="198">
        <v>0</v>
      </c>
      <c r="Q96" s="198">
        <v>0</v>
      </c>
      <c r="R96" s="198">
        <v>0</v>
      </c>
      <c r="S96" s="198">
        <v>0</v>
      </c>
      <c r="T96" s="198">
        <v>0</v>
      </c>
    </row>
    <row r="97" spans="1:20">
      <c r="A97" s="127" t="s">
        <v>39</v>
      </c>
      <c r="B97" s="127" t="s">
        <v>34</v>
      </c>
      <c r="C97" s="172"/>
      <c r="D97" s="164" t="s">
        <v>60</v>
      </c>
      <c r="E97" s="149">
        <f t="shared" ref="E97:T97" si="22">SUM(E95:E96)</f>
        <v>120</v>
      </c>
      <c r="F97" s="149">
        <f t="shared" si="22"/>
        <v>120</v>
      </c>
      <c r="G97" s="149">
        <f t="shared" si="22"/>
        <v>120</v>
      </c>
      <c r="H97" s="149">
        <f t="shared" si="22"/>
        <v>120</v>
      </c>
      <c r="I97" s="149">
        <f t="shared" si="22"/>
        <v>120</v>
      </c>
      <c r="J97" s="149">
        <f t="shared" si="22"/>
        <v>120</v>
      </c>
      <c r="K97" s="149">
        <f t="shared" si="22"/>
        <v>120</v>
      </c>
      <c r="L97" s="149">
        <f t="shared" si="22"/>
        <v>120</v>
      </c>
      <c r="M97" s="149">
        <f t="shared" si="22"/>
        <v>120</v>
      </c>
      <c r="N97" s="149">
        <f t="shared" si="22"/>
        <v>120</v>
      </c>
      <c r="O97" s="149">
        <f t="shared" si="22"/>
        <v>120</v>
      </c>
      <c r="P97" s="149">
        <f t="shared" si="22"/>
        <v>120</v>
      </c>
      <c r="Q97" s="149">
        <f t="shared" si="22"/>
        <v>120</v>
      </c>
      <c r="R97" s="149">
        <f t="shared" si="22"/>
        <v>120</v>
      </c>
      <c r="S97" s="149">
        <f t="shared" si="22"/>
        <v>120</v>
      </c>
      <c r="T97" s="149">
        <f t="shared" si="22"/>
        <v>120</v>
      </c>
    </row>
    <row r="98" spans="1:20">
      <c r="A98" s="127" t="s">
        <v>39</v>
      </c>
      <c r="B98" s="127" t="s">
        <v>207</v>
      </c>
      <c r="C98" s="172"/>
      <c r="D98" s="164" t="s">
        <v>60</v>
      </c>
      <c r="E98" s="149">
        <f>' Capacity by Company'!D91</f>
        <v>40</v>
      </c>
      <c r="F98" s="149">
        <f>' Capacity by Company'!E91</f>
        <v>40</v>
      </c>
      <c r="G98" s="149">
        <f>' Capacity by Company'!F91</f>
        <v>40</v>
      </c>
      <c r="H98" s="149">
        <f>' Capacity by Company'!G91</f>
        <v>40</v>
      </c>
      <c r="I98" s="149">
        <f>' Capacity by Company'!H91</f>
        <v>40</v>
      </c>
      <c r="J98" s="149">
        <f>' Capacity by Company'!I91</f>
        <v>40</v>
      </c>
      <c r="K98" s="149">
        <f>' Capacity by Company'!J91</f>
        <v>40</v>
      </c>
      <c r="L98" s="149">
        <f>' Capacity by Company'!K91</f>
        <v>40</v>
      </c>
      <c r="M98" s="149">
        <f>' Capacity by Company'!L91</f>
        <v>40</v>
      </c>
      <c r="N98" s="149">
        <f>' Capacity by Company'!M91</f>
        <v>40</v>
      </c>
      <c r="O98" s="149">
        <f>' Capacity by Company'!N91</f>
        <v>40</v>
      </c>
      <c r="P98" s="149">
        <f>' Capacity by Company'!O91</f>
        <v>40</v>
      </c>
      <c r="Q98" s="149">
        <f>' Capacity by Company'!P91</f>
        <v>40</v>
      </c>
      <c r="R98" s="149">
        <f>' Capacity by Company'!Q91</f>
        <v>40</v>
      </c>
      <c r="S98" s="149">
        <f>' Capacity by Company'!R91</f>
        <v>40</v>
      </c>
      <c r="T98" s="149">
        <f>' Capacity by Company'!S91</f>
        <v>40</v>
      </c>
    </row>
    <row r="99" spans="1:20">
      <c r="A99" s="127" t="s">
        <v>39</v>
      </c>
      <c r="B99" s="127" t="s">
        <v>57</v>
      </c>
      <c r="C99" s="172"/>
      <c r="D99" s="171" t="s">
        <v>60</v>
      </c>
      <c r="E99" s="156">
        <v>60</v>
      </c>
      <c r="F99" s="156">
        <v>60</v>
      </c>
      <c r="G99" s="156">
        <v>60</v>
      </c>
      <c r="H99" s="156">
        <v>60</v>
      </c>
      <c r="I99" s="156">
        <v>60</v>
      </c>
      <c r="J99" s="156">
        <v>60</v>
      </c>
      <c r="K99" s="156">
        <v>60</v>
      </c>
      <c r="L99" s="156">
        <v>60</v>
      </c>
      <c r="M99" s="156">
        <v>60</v>
      </c>
      <c r="N99" s="156">
        <v>60</v>
      </c>
      <c r="O99" s="156">
        <v>60</v>
      </c>
      <c r="P99" s="156">
        <v>60</v>
      </c>
      <c r="Q99" s="156">
        <v>60</v>
      </c>
      <c r="R99" s="156">
        <v>60</v>
      </c>
      <c r="S99" s="156">
        <v>60</v>
      </c>
      <c r="T99" s="156">
        <v>60</v>
      </c>
    </row>
    <row r="100" spans="1:20">
      <c r="A100" s="127" t="s">
        <v>39</v>
      </c>
      <c r="B100" s="127" t="s">
        <v>39</v>
      </c>
      <c r="C100" s="174"/>
      <c r="D100" s="129" t="s">
        <v>60</v>
      </c>
      <c r="E100" s="163">
        <f t="shared" ref="E100:T100" si="23">SUM(E97:E99)</f>
        <v>220</v>
      </c>
      <c r="F100" s="163">
        <f t="shared" si="23"/>
        <v>220</v>
      </c>
      <c r="G100" s="163">
        <f t="shared" si="23"/>
        <v>220</v>
      </c>
      <c r="H100" s="163">
        <f t="shared" si="23"/>
        <v>220</v>
      </c>
      <c r="I100" s="163">
        <f t="shared" si="23"/>
        <v>220</v>
      </c>
      <c r="J100" s="163">
        <f t="shared" si="23"/>
        <v>220</v>
      </c>
      <c r="K100" s="163">
        <f t="shared" si="23"/>
        <v>220</v>
      </c>
      <c r="L100" s="163">
        <f t="shared" si="23"/>
        <v>220</v>
      </c>
      <c r="M100" s="163">
        <f t="shared" si="23"/>
        <v>220</v>
      </c>
      <c r="N100" s="163">
        <f t="shared" si="23"/>
        <v>220</v>
      </c>
      <c r="O100" s="163">
        <f t="shared" si="23"/>
        <v>220</v>
      </c>
      <c r="P100" s="163">
        <f t="shared" si="23"/>
        <v>220</v>
      </c>
      <c r="Q100" s="163">
        <f t="shared" si="23"/>
        <v>220</v>
      </c>
      <c r="R100" s="163">
        <f t="shared" si="23"/>
        <v>220</v>
      </c>
      <c r="S100" s="163">
        <f t="shared" si="23"/>
        <v>220</v>
      </c>
      <c r="T100" s="163">
        <f t="shared" si="23"/>
        <v>220</v>
      </c>
    </row>
    <row r="101" spans="1:20" s="39" customFormat="1">
      <c r="A101" s="114" t="s">
        <v>59</v>
      </c>
      <c r="B101" s="114" t="s">
        <v>59</v>
      </c>
      <c r="C101" s="115"/>
      <c r="D101" s="115" t="s">
        <v>60</v>
      </c>
      <c r="E101" s="353">
        <f t="shared" ref="E101:T101" si="24">SUM(E46+E76+E87+E94+E100)</f>
        <v>3488.5</v>
      </c>
      <c r="F101" s="116">
        <f t="shared" si="24"/>
        <v>3508.5</v>
      </c>
      <c r="G101" s="116">
        <f t="shared" si="24"/>
        <v>3671</v>
      </c>
      <c r="H101" s="116">
        <f t="shared" si="24"/>
        <v>3872</v>
      </c>
      <c r="I101" s="116">
        <f t="shared" si="24"/>
        <v>3997</v>
      </c>
      <c r="J101" s="116">
        <f t="shared" si="24"/>
        <v>4062</v>
      </c>
      <c r="K101" s="116">
        <f t="shared" si="24"/>
        <v>4107</v>
      </c>
      <c r="L101" s="116">
        <f t="shared" si="24"/>
        <v>4117</v>
      </c>
      <c r="M101" s="116">
        <f t="shared" si="24"/>
        <v>4117</v>
      </c>
      <c r="N101" s="116">
        <f t="shared" si="24"/>
        <v>4252</v>
      </c>
      <c r="O101" s="116">
        <f t="shared" si="24"/>
        <v>4252</v>
      </c>
      <c r="P101" s="116">
        <f t="shared" si="24"/>
        <v>4252</v>
      </c>
      <c r="Q101" s="116">
        <f t="shared" si="24"/>
        <v>4252</v>
      </c>
      <c r="R101" s="116">
        <f t="shared" si="24"/>
        <v>4252</v>
      </c>
      <c r="S101" s="116">
        <f t="shared" si="24"/>
        <v>4252</v>
      </c>
      <c r="T101" s="116">
        <f t="shared" si="24"/>
        <v>4252</v>
      </c>
    </row>
  </sheetData>
  <sortState xmlns:xlrd2="http://schemas.microsoft.com/office/spreadsheetml/2017/richdata2" ref="A5:Y160">
    <sortCondition ref="A5:A160"/>
  </sortState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C1491-D54E-441F-9BB2-8805BDB4ACBC}">
  <dimension ref="A1:S98"/>
  <sheetViews>
    <sheetView zoomScale="85" zoomScaleNormal="85" workbookViewId="0">
      <pane ySplit="1" topLeftCell="A2" activePane="bottomLeft" state="frozen"/>
      <selection pane="bottomLeft" activeCell="I7" sqref="I7"/>
    </sheetView>
  </sheetViews>
  <sheetFormatPr defaultColWidth="9" defaultRowHeight="15"/>
  <cols>
    <col min="1" max="1" width="11.5703125" style="1" bestFit="1" customWidth="1"/>
    <col min="2" max="2" width="12.28515625" style="1" bestFit="1" customWidth="1"/>
    <col min="3" max="3" width="39.28515625" style="1" customWidth="1"/>
    <col min="4" max="4" width="10.5703125" style="40" bestFit="1" customWidth="1"/>
    <col min="5" max="6" width="9" style="40"/>
    <col min="7" max="7" width="9.5703125" style="40" customWidth="1"/>
    <col min="8" max="8" width="8.5703125" style="40" customWidth="1"/>
    <col min="9" max="9" width="10.42578125" style="40" customWidth="1"/>
    <col min="10" max="18" width="7.7109375" style="40" bestFit="1" customWidth="1"/>
    <col min="19" max="19" width="10.140625" style="40" bestFit="1" customWidth="1"/>
    <col min="20" max="16384" width="9" style="1"/>
  </cols>
  <sheetData>
    <row r="1" spans="1:19">
      <c r="A1" s="27" t="s">
        <v>31</v>
      </c>
      <c r="B1" s="27" t="s">
        <v>15</v>
      </c>
      <c r="C1" s="27" t="s">
        <v>27</v>
      </c>
      <c r="D1" s="72">
        <v>2015</v>
      </c>
      <c r="E1" s="72">
        <v>2016</v>
      </c>
      <c r="F1" s="72">
        <v>2017</v>
      </c>
      <c r="G1" s="72">
        <v>2018</v>
      </c>
      <c r="H1" s="72">
        <v>2019</v>
      </c>
      <c r="I1" s="72">
        <v>2020</v>
      </c>
      <c r="J1" s="72" t="s">
        <v>30</v>
      </c>
      <c r="K1" s="72" t="s">
        <v>3</v>
      </c>
      <c r="L1" s="72" t="s">
        <v>4</v>
      </c>
      <c r="M1" s="72" t="s">
        <v>5</v>
      </c>
      <c r="N1" s="72" t="s">
        <v>6</v>
      </c>
      <c r="O1" s="72" t="s">
        <v>7</v>
      </c>
      <c r="P1" s="72" t="s">
        <v>8</v>
      </c>
      <c r="Q1" s="72" t="s">
        <v>9</v>
      </c>
      <c r="R1" s="72" t="s">
        <v>10</v>
      </c>
      <c r="S1" s="72" t="s">
        <v>16</v>
      </c>
    </row>
    <row r="2" spans="1:19">
      <c r="A2" s="127" t="s">
        <v>32</v>
      </c>
      <c r="B2" s="127" t="s">
        <v>33</v>
      </c>
      <c r="C2" s="176" t="s">
        <v>327</v>
      </c>
      <c r="D2" s="208">
        <f>' Capacity by Company'!D2*'Operating Efficiency.'!D2</f>
        <v>0</v>
      </c>
      <c r="E2" s="208">
        <f>' Capacity by Company'!E2*'Operating Efficiency.'!E2</f>
        <v>0</v>
      </c>
      <c r="F2" s="208">
        <f>' Capacity by Company'!F2*'Operating Efficiency.'!F2</f>
        <v>0</v>
      </c>
      <c r="G2" s="208">
        <f>' Capacity by Company'!G2*'Operating Efficiency.'!G2</f>
        <v>0</v>
      </c>
      <c r="H2" s="208">
        <f>' Capacity by Company'!H2*'Operating Efficiency.'!H2</f>
        <v>0</v>
      </c>
      <c r="I2" s="208">
        <f>' Capacity by Company'!I2*'Operating Efficiency.'!I2</f>
        <v>22.400000000000002</v>
      </c>
      <c r="J2" s="208">
        <f>' Capacity by Company'!J2*'Operating Efficiency.'!J2</f>
        <v>26.492000000000004</v>
      </c>
      <c r="K2" s="208">
        <f>' Capacity by Company'!K2*'Operating Efficiency.'!K2</f>
        <v>26.712000000000003</v>
      </c>
      <c r="L2" s="208">
        <f>' Capacity by Company'!L2*'Operating Efficiency.'!L2</f>
        <v>26.844000000000001</v>
      </c>
      <c r="M2" s="208">
        <f>' Capacity by Company'!M2*'Operating Efficiency.'!M2</f>
        <v>68</v>
      </c>
      <c r="N2" s="208">
        <f>' Capacity by Company'!N2*'Operating Efficiency.'!N2</f>
        <v>73</v>
      </c>
      <c r="O2" s="208">
        <f>' Capacity by Company'!O2*'Operating Efficiency.'!O2</f>
        <v>78</v>
      </c>
      <c r="P2" s="208">
        <f>' Capacity by Company'!P2*'Operating Efficiency.'!P2</f>
        <v>83</v>
      </c>
      <c r="Q2" s="208">
        <f>' Capacity by Company'!Q2*'Operating Efficiency.'!Q2</f>
        <v>92</v>
      </c>
      <c r="R2" s="208">
        <f>' Capacity by Company'!R2*'Operating Efficiency.'!R2</f>
        <v>95</v>
      </c>
      <c r="S2" s="208">
        <f>' Capacity by Company'!S2*'Operating Efficiency.'!S2</f>
        <v>96.000000000000014</v>
      </c>
    </row>
    <row r="3" spans="1:19">
      <c r="A3" s="127" t="s">
        <v>32</v>
      </c>
      <c r="B3" s="127" t="s">
        <v>33</v>
      </c>
      <c r="C3" s="175" t="s">
        <v>274</v>
      </c>
      <c r="D3" s="208">
        <f>' Capacity by Company'!D3*'Operating Efficiency.'!D3</f>
        <v>32.56</v>
      </c>
      <c r="E3" s="208">
        <f>' Capacity by Company'!E3*'Operating Efficiency.'!E3</f>
        <v>33.880000000000003</v>
      </c>
      <c r="F3" s="208">
        <f>' Capacity by Company'!F3*'Operating Efficiency.'!F3</f>
        <v>34.32</v>
      </c>
      <c r="G3" s="208">
        <f>' Capacity by Company'!G3*'Operating Efficiency.'!G3</f>
        <v>44.53</v>
      </c>
      <c r="H3" s="208">
        <f>' Capacity by Company'!H3*'Operating Efficiency.'!H3</f>
        <v>47.58</v>
      </c>
      <c r="I3" s="208">
        <f>' Capacity by Company'!I3*'Operating Efficiency.'!I3</f>
        <v>42.699999999999996</v>
      </c>
      <c r="J3" s="208">
        <f>' Capacity by Company'!J3*'Operating Efficiency.'!J3</f>
        <v>43.646720000000009</v>
      </c>
      <c r="K3" s="208">
        <f>' Capacity by Company'!K3*'Operating Efficiency.'!K3</f>
        <v>45.140000000000008</v>
      </c>
      <c r="L3" s="208">
        <f>' Capacity by Company'!L3*'Operating Efficiency.'!L3</f>
        <v>51.850000000000009</v>
      </c>
      <c r="M3" s="208">
        <f>' Capacity by Company'!M3*'Operating Efficiency.'!M3</f>
        <v>54.031359999999999</v>
      </c>
      <c r="N3" s="208">
        <f>' Capacity by Company'!N3*'Operating Efficiency.'!N3</f>
        <v>56.091939999999994</v>
      </c>
      <c r="O3" s="208">
        <f>' Capacity by Company'!O3*'Operating Efficiency.'!O3</f>
        <v>58.839379999999991</v>
      </c>
      <c r="P3" s="208">
        <f>' Capacity by Company'!P3*'Operating Efficiency.'!P3</f>
        <v>59.17</v>
      </c>
      <c r="Q3" s="208">
        <f>' Capacity by Company'!Q3*'Operating Efficiency.'!Q3</f>
        <v>59.511600000000001</v>
      </c>
      <c r="R3" s="208">
        <f>' Capacity by Company'!R3*'Operating Efficiency.'!R3</f>
        <v>59.847099999999998</v>
      </c>
      <c r="S3" s="208">
        <f>' Capacity by Company'!S3*'Operating Efficiency.'!S3</f>
        <v>60.39</v>
      </c>
    </row>
    <row r="4" spans="1:19">
      <c r="A4" s="127" t="s">
        <v>32</v>
      </c>
      <c r="B4" s="127" t="s">
        <v>33</v>
      </c>
      <c r="C4" s="164" t="s">
        <v>272</v>
      </c>
      <c r="D4" s="208">
        <f>' Capacity by Company'!D4*'Operating Efficiency.'!D4</f>
        <v>21.9</v>
      </c>
      <c r="E4" s="208">
        <f>' Capacity by Company'!E4*'Operating Efficiency.'!E4</f>
        <v>22.5</v>
      </c>
      <c r="F4" s="208">
        <f>' Capacity by Company'!F4*'Operating Efficiency.'!F4</f>
        <v>24.3</v>
      </c>
      <c r="G4" s="208">
        <f>' Capacity by Company'!G4*'Operating Efficiency.'!G4</f>
        <v>24</v>
      </c>
      <c r="H4" s="208">
        <f>' Capacity by Company'!H4*'Operating Efficiency.'!H4</f>
        <v>21.599999999999998</v>
      </c>
      <c r="I4" s="208">
        <f>' Capacity by Company'!I4*'Operating Efficiency.'!I4</f>
        <v>19.5</v>
      </c>
      <c r="J4" s="208">
        <f>' Capacity by Company'!J4*'Operating Efficiency.'!J4</f>
        <v>32.400000000000006</v>
      </c>
      <c r="K4" s="208">
        <f>' Capacity by Company'!K4*'Operating Efficiency.'!K4</f>
        <v>33.200000000000003</v>
      </c>
      <c r="L4" s="208">
        <f>' Capacity by Company'!L4*'Operating Efficiency.'!L4</f>
        <v>32.800000000000004</v>
      </c>
      <c r="M4" s="208">
        <f>' Capacity by Company'!M4*'Operating Efficiency.'!M4</f>
        <v>32</v>
      </c>
      <c r="N4" s="208">
        <f>' Capacity by Company'!N4*'Operating Efficiency.'!N4</f>
        <v>34</v>
      </c>
      <c r="O4" s="208">
        <f>' Capacity by Company'!O4*'Operating Efficiency.'!O4</f>
        <v>33.20000000000001</v>
      </c>
      <c r="P4" s="208">
        <f>' Capacity by Company'!P4*'Operating Efficiency.'!P4</f>
        <v>34.799999999999997</v>
      </c>
      <c r="Q4" s="208">
        <f>' Capacity by Company'!Q4*'Operating Efficiency.'!Q4</f>
        <v>36.4</v>
      </c>
      <c r="R4" s="208">
        <f>' Capacity by Company'!R4*'Operating Efficiency.'!R4</f>
        <v>37.199999999999996</v>
      </c>
      <c r="S4" s="208">
        <f>' Capacity by Company'!S4*'Operating Efficiency.'!S4</f>
        <v>37.6</v>
      </c>
    </row>
    <row r="5" spans="1:19">
      <c r="A5" s="127" t="s">
        <v>32</v>
      </c>
      <c r="B5" s="127" t="s">
        <v>33</v>
      </c>
      <c r="C5" s="194" t="s">
        <v>405</v>
      </c>
      <c r="D5" s="208">
        <f>' Capacity by Company'!D5*'Operating Efficiency.'!D5</f>
        <v>0</v>
      </c>
      <c r="E5" s="208">
        <f>' Capacity by Company'!E5*'Operating Efficiency.'!E5</f>
        <v>0</v>
      </c>
      <c r="F5" s="208">
        <f>' Capacity by Company'!F5*'Operating Efficiency.'!F5</f>
        <v>0</v>
      </c>
      <c r="G5" s="208">
        <f>' Capacity by Company'!G5*'Operating Efficiency.'!G5</f>
        <v>0</v>
      </c>
      <c r="H5" s="208">
        <f>' Capacity by Company'!H5*'Operating Efficiency.'!H5</f>
        <v>0</v>
      </c>
      <c r="I5" s="208">
        <f>' Capacity by Company'!I5*'Operating Efficiency.'!I5</f>
        <v>0</v>
      </c>
      <c r="J5" s="208">
        <f>' Capacity by Company'!J5*'Operating Efficiency.'!J5</f>
        <v>0</v>
      </c>
      <c r="K5" s="208">
        <f>' Capacity by Company'!K5*'Operating Efficiency.'!K5</f>
        <v>0</v>
      </c>
      <c r="L5" s="208">
        <f>' Capacity by Company'!L5*'Operating Efficiency.'!L5</f>
        <v>0</v>
      </c>
      <c r="M5" s="208">
        <f>' Capacity by Company'!M5*'Operating Efficiency.'!M5</f>
        <v>15</v>
      </c>
      <c r="N5" s="208">
        <f>' Capacity by Company'!N5*'Operating Efficiency.'!N5</f>
        <v>18.1675</v>
      </c>
      <c r="O5" s="208">
        <f>' Capacity by Company'!O5*'Operating Efficiency.'!O5</f>
        <v>18.25</v>
      </c>
      <c r="P5" s="208">
        <f>' Capacity by Company'!P5*'Operating Efficiency.'!P5</f>
        <v>18.75</v>
      </c>
      <c r="Q5" s="208">
        <f>' Capacity by Company'!Q5*'Operating Efficiency.'!Q5</f>
        <v>20.75</v>
      </c>
      <c r="R5" s="208">
        <f>' Capacity by Company'!R5*'Operating Efficiency.'!R5</f>
        <v>21.000000000000004</v>
      </c>
      <c r="S5" s="208">
        <f>' Capacity by Company'!S5*'Operating Efficiency.'!S5</f>
        <v>21.5</v>
      </c>
    </row>
    <row r="6" spans="1:19">
      <c r="A6" s="127" t="s">
        <v>32</v>
      </c>
      <c r="B6" s="127" t="s">
        <v>33</v>
      </c>
      <c r="C6" s="176" t="s">
        <v>12</v>
      </c>
      <c r="D6" s="208">
        <f>' Capacity by Company'!D6*'Operating Efficiency.'!D6</f>
        <v>0</v>
      </c>
      <c r="E6" s="208">
        <f>' Capacity by Company'!E6*'Operating Efficiency.'!E6</f>
        <v>0</v>
      </c>
      <c r="F6" s="208">
        <f>' Capacity by Company'!F6*'Operating Efficiency.'!F6</f>
        <v>0</v>
      </c>
      <c r="G6" s="208">
        <f>' Capacity by Company'!G6*'Operating Efficiency.'!G6</f>
        <v>0</v>
      </c>
      <c r="H6" s="208">
        <f>' Capacity by Company'!H6*'Operating Efficiency.'!H6</f>
        <v>0</v>
      </c>
      <c r="I6" s="208">
        <f>' Capacity by Company'!I6*'Operating Efficiency.'!I6</f>
        <v>0</v>
      </c>
      <c r="J6" s="208">
        <f>' Capacity by Company'!J6*'Operating Efficiency.'!J6</f>
        <v>0</v>
      </c>
      <c r="K6" s="208">
        <f>' Capacity by Company'!K6*'Operating Efficiency.'!K6</f>
        <v>0</v>
      </c>
      <c r="L6" s="208">
        <f>' Capacity by Company'!L6*'Operating Efficiency.'!L6</f>
        <v>0</v>
      </c>
      <c r="M6" s="208">
        <f>' Capacity by Company'!M6*'Operating Efficiency.'!M6</f>
        <v>0</v>
      </c>
      <c r="N6" s="208">
        <f>' Capacity by Company'!N6*'Operating Efficiency.'!N6</f>
        <v>0</v>
      </c>
      <c r="O6" s="208">
        <f>' Capacity by Company'!O6*'Operating Efficiency.'!O6</f>
        <v>0</v>
      </c>
      <c r="P6" s="208">
        <f>' Capacity by Company'!P6*'Operating Efficiency.'!P6</f>
        <v>0</v>
      </c>
      <c r="Q6" s="208">
        <f>' Capacity by Company'!Q6*'Operating Efficiency.'!Q6</f>
        <v>0</v>
      </c>
      <c r="R6" s="208">
        <f>' Capacity by Company'!R6*'Operating Efficiency.'!R6</f>
        <v>0</v>
      </c>
      <c r="S6" s="208">
        <f>' Capacity by Company'!S6*'Operating Efficiency.'!S6</f>
        <v>0</v>
      </c>
    </row>
    <row r="7" spans="1:19" s="268" customFormat="1">
      <c r="A7" s="265" t="s">
        <v>32</v>
      </c>
      <c r="B7" s="265" t="s">
        <v>33</v>
      </c>
      <c r="C7" s="266" t="s">
        <v>60</v>
      </c>
      <c r="D7" s="267">
        <f t="shared" ref="D7:S7" si="0">SUM(D2:D6)</f>
        <v>54.46</v>
      </c>
      <c r="E7" s="267">
        <f t="shared" si="0"/>
        <v>56.38</v>
      </c>
      <c r="F7" s="267">
        <f t="shared" si="0"/>
        <v>58.620000000000005</v>
      </c>
      <c r="G7" s="267">
        <f t="shared" si="0"/>
        <v>68.53</v>
      </c>
      <c r="H7" s="267">
        <f t="shared" si="0"/>
        <v>69.179999999999993</v>
      </c>
      <c r="I7" s="267">
        <f t="shared" si="0"/>
        <v>84.6</v>
      </c>
      <c r="J7" s="267">
        <f t="shared" si="0"/>
        <v>102.53872000000001</v>
      </c>
      <c r="K7" s="267">
        <f t="shared" si="0"/>
        <v>105.05200000000001</v>
      </c>
      <c r="L7" s="267">
        <f t="shared" si="0"/>
        <v>111.49400000000003</v>
      </c>
      <c r="M7" s="267">
        <f t="shared" si="0"/>
        <v>169.03136000000001</v>
      </c>
      <c r="N7" s="267">
        <f t="shared" si="0"/>
        <v>181.25943999999998</v>
      </c>
      <c r="O7" s="267">
        <f t="shared" si="0"/>
        <v>188.28938000000002</v>
      </c>
      <c r="P7" s="267">
        <f t="shared" si="0"/>
        <v>195.72000000000003</v>
      </c>
      <c r="Q7" s="267">
        <f t="shared" si="0"/>
        <v>208.66159999999999</v>
      </c>
      <c r="R7" s="267">
        <f t="shared" si="0"/>
        <v>213.0471</v>
      </c>
      <c r="S7" s="267">
        <f t="shared" si="0"/>
        <v>215.49</v>
      </c>
    </row>
    <row r="8" spans="1:19">
      <c r="A8" s="127" t="s">
        <v>32</v>
      </c>
      <c r="B8" s="127" t="s">
        <v>35</v>
      </c>
      <c r="C8" s="166" t="str">
        <f>' Capacity by Company'!C8</f>
        <v>Jiangsu Sanmu Group</v>
      </c>
      <c r="D8" s="208">
        <f>' Capacity by Company'!D8*'Operating Efficiency.'!D8</f>
        <v>124.1</v>
      </c>
      <c r="E8" s="208">
        <f>' Capacity by Company'!E8*'Operating Efficiency.'!E8</f>
        <v>125.92592592592592</v>
      </c>
      <c r="F8" s="208">
        <f>' Capacity by Company'!F8*'Operating Efficiency.'!F8</f>
        <v>142.5</v>
      </c>
      <c r="G8" s="208">
        <f>' Capacity by Company'!G8*'Operating Efficiency.'!G8</f>
        <v>148.20000000000002</v>
      </c>
      <c r="H8" s="208">
        <f>' Capacity by Company'!H8*'Operating Efficiency.'!H8</f>
        <v>181.13333333333333</v>
      </c>
      <c r="I8" s="208">
        <f>' Capacity by Company'!I8*'Operating Efficiency.'!I8</f>
        <v>156.19999999999999</v>
      </c>
      <c r="J8" s="208">
        <f>' Capacity by Company'!J8*'Operating Efficiency.'!J8</f>
        <v>152.21904761904764</v>
      </c>
      <c r="K8" s="208">
        <f>' Capacity by Company'!K8*'Operating Efficiency.'!K8</f>
        <v>155.15238095238095</v>
      </c>
      <c r="L8" s="208">
        <f>' Capacity by Company'!L8*'Operating Efficiency.'!L8</f>
        <v>160.6</v>
      </c>
      <c r="M8" s="208">
        <f>' Capacity by Company'!M8*'Operating Efficiency.'!M8</f>
        <v>176</v>
      </c>
      <c r="N8" s="208">
        <f>' Capacity by Company'!N8*'Operating Efficiency.'!N8</f>
        <v>187</v>
      </c>
      <c r="O8" s="208">
        <f>' Capacity by Company'!O8*'Operating Efficiency.'!O8</f>
        <v>187</v>
      </c>
      <c r="P8" s="208">
        <f>' Capacity by Company'!P8*'Operating Efficiency.'!P8</f>
        <v>187</v>
      </c>
      <c r="Q8" s="208">
        <f>' Capacity by Company'!Q8*'Operating Efficiency.'!Q8</f>
        <v>187</v>
      </c>
      <c r="R8" s="208">
        <f>' Capacity by Company'!R8*'Operating Efficiency.'!R8</f>
        <v>187</v>
      </c>
      <c r="S8" s="208">
        <f>' Capacity by Company'!S8*'Operating Efficiency.'!S8</f>
        <v>187</v>
      </c>
    </row>
    <row r="9" spans="1:19">
      <c r="A9" s="127" t="s">
        <v>32</v>
      </c>
      <c r="B9" s="128" t="s">
        <v>35</v>
      </c>
      <c r="C9" s="166" t="str">
        <f>' Capacity by Company'!C9</f>
        <v>Nan Ya Electronic Material (Kunshan) Co. Ltd.</v>
      </c>
      <c r="D9" s="208">
        <f>' Capacity by Company'!D9*'Operating Efficiency.'!D9</f>
        <v>103.6</v>
      </c>
      <c r="E9" s="208">
        <f>' Capacity by Company'!E9*'Operating Efficiency.'!E9</f>
        <v>105</v>
      </c>
      <c r="F9" s="208">
        <f>' Capacity by Company'!F9*'Operating Efficiency.'!F9</f>
        <v>107.8</v>
      </c>
      <c r="G9" s="208">
        <f>' Capacity by Company'!G9*'Operating Efficiency.'!G9</f>
        <v>114.74683544303798</v>
      </c>
      <c r="H9" s="208">
        <f>' Capacity by Company'!H9*'Operating Efficiency.'!H9</f>
        <v>113.78987341772152</v>
      </c>
      <c r="I9" s="208">
        <f>' Capacity by Company'!I9*'Operating Efficiency.'!I9</f>
        <v>105</v>
      </c>
      <c r="J9" s="208">
        <f>' Capacity by Company'!J9*'Operating Efficiency.'!J9</f>
        <v>114.8</v>
      </c>
      <c r="K9" s="208">
        <f>' Capacity by Company'!K9*'Operating Efficiency.'!K9</f>
        <v>113.4</v>
      </c>
      <c r="L9" s="208">
        <f>' Capacity by Company'!L9*'Operating Efficiency.'!L9</f>
        <v>119.00000000000001</v>
      </c>
      <c r="M9" s="208">
        <f>' Capacity by Company'!M9*'Operating Efficiency.'!M9</f>
        <v>163.4</v>
      </c>
      <c r="N9" s="208">
        <f>' Capacity by Company'!N9*'Operating Efficiency.'!N9</f>
        <v>167.20000000000002</v>
      </c>
      <c r="O9" s="208">
        <f>' Capacity by Company'!O9*'Operating Efficiency.'!O9</f>
        <v>169.1</v>
      </c>
      <c r="P9" s="208">
        <f>' Capacity by Company'!P9*'Operating Efficiency.'!P9</f>
        <v>172.89999999999998</v>
      </c>
      <c r="Q9" s="208">
        <f>' Capacity by Company'!Q9*'Operating Efficiency.'!Q9</f>
        <v>182.40000000000003</v>
      </c>
      <c r="R9" s="208">
        <f>' Capacity by Company'!R9*'Operating Efficiency.'!R9</f>
        <v>184.29999999999998</v>
      </c>
      <c r="S9" s="208">
        <f>' Capacity by Company'!S9*'Operating Efficiency.'!S9</f>
        <v>186.2</v>
      </c>
    </row>
    <row r="10" spans="1:19">
      <c r="A10" s="127" t="s">
        <v>32</v>
      </c>
      <c r="B10" s="128" t="s">
        <v>35</v>
      </c>
      <c r="C10" s="166" t="str">
        <f>' Capacity by Company'!C10</f>
        <v>Nantong Xincheng Synthetic Material Co Ltd</v>
      </c>
      <c r="D10" s="208">
        <f>' Capacity by Company'!D10*'Operating Efficiency.'!D10</f>
        <v>85.199999999999989</v>
      </c>
      <c r="E10" s="208">
        <f>' Capacity by Company'!E10*'Operating Efficiency.'!E10</f>
        <v>90</v>
      </c>
      <c r="F10" s="208">
        <f>' Capacity by Company'!F10*'Operating Efficiency.'!F10</f>
        <v>90</v>
      </c>
      <c r="G10" s="208">
        <f>' Capacity by Company'!G10*'Operating Efficiency.'!G10</f>
        <v>97.5</v>
      </c>
      <c r="H10" s="208">
        <f>' Capacity by Company'!H10*'Operating Efficiency.'!H10</f>
        <v>96.992682926829275</v>
      </c>
      <c r="I10" s="208">
        <f>' Capacity by Company'!I10*'Operating Efficiency.'!I10</f>
        <v>91</v>
      </c>
      <c r="J10" s="208">
        <f>' Capacity by Company'!J10*'Operating Efficiency.'!J10</f>
        <v>96.200000000000031</v>
      </c>
      <c r="K10" s="208">
        <f>' Capacity by Company'!K10*'Operating Efficiency.'!K10</f>
        <v>97.5</v>
      </c>
      <c r="L10" s="208">
        <f>' Capacity by Company'!L10*'Operating Efficiency.'!L10</f>
        <v>96.2</v>
      </c>
      <c r="M10" s="208">
        <f>' Capacity by Company'!M10*'Operating Efficiency.'!M10</f>
        <v>92.3</v>
      </c>
      <c r="N10" s="208">
        <f>' Capacity by Company'!N10*'Operating Efficiency.'!N10</f>
        <v>98.8</v>
      </c>
      <c r="O10" s="208">
        <f>' Capacity by Company'!O10*'Operating Efficiency.'!O10</f>
        <v>101.4</v>
      </c>
      <c r="P10" s="208">
        <f>' Capacity by Company'!P10*'Operating Efficiency.'!P10</f>
        <v>105.30000000000001</v>
      </c>
      <c r="Q10" s="208">
        <f>' Capacity by Company'!Q10*'Operating Efficiency.'!Q10</f>
        <v>106.60000000000001</v>
      </c>
      <c r="R10" s="208">
        <f>' Capacity by Company'!R10*'Operating Efficiency.'!R10</f>
        <v>109.20000000000002</v>
      </c>
      <c r="S10" s="208">
        <f>' Capacity by Company'!S10*'Operating Efficiency.'!S10</f>
        <v>111.80000000000001</v>
      </c>
    </row>
    <row r="11" spans="1:19">
      <c r="A11" s="127" t="s">
        <v>32</v>
      </c>
      <c r="B11" s="128" t="s">
        <v>35</v>
      </c>
      <c r="C11" s="166" t="str">
        <f>' Capacity by Company'!C11</f>
        <v>Kukdo Chemical (Kunshan) Co., Ltd.</v>
      </c>
      <c r="D11" s="208">
        <f>' Capacity by Company'!D11*'Operating Efficiency.'!D11</f>
        <v>63.934814814814814</v>
      </c>
      <c r="E11" s="208">
        <f>' Capacity by Company'!E11*'Operating Efficiency.'!E11</f>
        <v>64</v>
      </c>
      <c r="F11" s="208">
        <f>' Capacity by Company'!F11*'Operating Efficiency.'!F11</f>
        <v>74.114641744548294</v>
      </c>
      <c r="G11" s="208">
        <f>' Capacity by Company'!G11*'Operating Efficiency.'!G11</f>
        <v>75.869158878504663</v>
      </c>
      <c r="H11" s="208">
        <f>' Capacity by Company'!H11*'Operating Efficiency.'!H11</f>
        <v>75.146105919003119</v>
      </c>
      <c r="I11" s="208">
        <f>' Capacity by Company'!I11*'Operating Efficiency.'!I11</f>
        <v>70.400000000000006</v>
      </c>
      <c r="J11" s="208">
        <f>' Capacity by Company'!J11*'Operating Efficiency.'!J11</f>
        <v>66.747040498442374</v>
      </c>
      <c r="K11" s="208">
        <f>' Capacity by Company'!K11*'Operating Efficiency.'!K11</f>
        <v>66.637383177570101</v>
      </c>
      <c r="L11" s="208">
        <f>' Capacity by Company'!L11*'Operating Efficiency.'!L11</f>
        <v>67.213084112149545</v>
      </c>
      <c r="M11" s="208">
        <f>' Capacity by Company'!M11*'Operating Efficiency.'!M11</f>
        <v>70.400000000000006</v>
      </c>
      <c r="N11" s="208">
        <f>' Capacity by Company'!N11*'Operating Efficiency.'!N11</f>
        <v>72.600000000000009</v>
      </c>
      <c r="O11" s="208">
        <f>' Capacity by Company'!O11*'Operating Efficiency.'!O11</f>
        <v>75.899999999999991</v>
      </c>
      <c r="P11" s="208">
        <f>' Capacity by Company'!P11*'Operating Efficiency.'!P11</f>
        <v>79.2</v>
      </c>
      <c r="Q11" s="208">
        <f>' Capacity by Company'!Q11*'Operating Efficiency.'!Q11</f>
        <v>82.5</v>
      </c>
      <c r="R11" s="208">
        <f>' Capacity by Company'!R11*'Operating Efficiency.'!R11</f>
        <v>85.8</v>
      </c>
      <c r="S11" s="208">
        <f>' Capacity by Company'!S11*'Operating Efficiency.'!S11</f>
        <v>89.100000000000009</v>
      </c>
    </row>
    <row r="12" spans="1:19">
      <c r="A12" s="127" t="s">
        <v>32</v>
      </c>
      <c r="B12" s="128" t="s">
        <v>35</v>
      </c>
      <c r="C12" s="166" t="str">
        <f>' Capacity by Company'!C12</f>
        <v>Jiangsu Yangnong Kumho Chemical Co., Ltd.</v>
      </c>
      <c r="D12" s="208">
        <f>' Capacity by Company'!D12*'Operating Efficiency.'!D12</f>
        <v>55.5</v>
      </c>
      <c r="E12" s="208">
        <f>' Capacity by Company'!E12*'Operating Efficiency.'!E12</f>
        <v>57</v>
      </c>
      <c r="F12" s="208">
        <f>' Capacity by Company'!F12*'Operating Efficiency.'!F12</f>
        <v>63.269999999999996</v>
      </c>
      <c r="G12" s="208">
        <f>' Capacity by Company'!G12*'Operating Efficiency.'!G12</f>
        <v>71.25</v>
      </c>
      <c r="H12" s="208">
        <f>' Capacity by Company'!H12*'Operating Efficiency.'!H12</f>
        <v>74.366</v>
      </c>
      <c r="I12" s="208">
        <f>' Capacity by Company'!I12*'Operating Efficiency.'!I12</f>
        <v>64.600000000000009</v>
      </c>
      <c r="J12" s="208">
        <f>' Capacity by Company'!J12*'Operating Efficiency.'!J12</f>
        <v>69.349999999999994</v>
      </c>
      <c r="K12" s="208">
        <f>' Capacity by Company'!K12*'Operating Efficiency.'!K12</f>
        <v>76.712500000000006</v>
      </c>
      <c r="L12" s="208">
        <f>' Capacity by Company'!L12*'Operating Efficiency.'!L12</f>
        <v>73.648749999999993</v>
      </c>
      <c r="M12" s="208">
        <f>' Capacity by Company'!M12*'Operating Efficiency.'!M12</f>
        <v>76</v>
      </c>
      <c r="N12" s="208">
        <f>' Capacity by Company'!N12*'Operating Efficiency.'!N12</f>
        <v>80.393749999999997</v>
      </c>
      <c r="O12" s="208">
        <f>' Capacity by Company'!O12*'Operating Efficiency.'!O12</f>
        <v>83.030000000000015</v>
      </c>
      <c r="P12" s="208">
        <f>' Capacity by Company'!P12*'Operating Efficiency.'!P12</f>
        <v>84.787500000000009</v>
      </c>
      <c r="Q12" s="208">
        <f>' Capacity by Company'!Q12*'Operating Efficiency.'!Q12</f>
        <v>85.666250000000005</v>
      </c>
      <c r="R12" s="208">
        <f>' Capacity by Company'!R12*'Operating Efficiency.'!R12</f>
        <v>85.975000000000009</v>
      </c>
      <c r="S12" s="208">
        <f>' Capacity by Company'!S12*'Operating Efficiency.'!S12</f>
        <v>86.924999999999997</v>
      </c>
    </row>
    <row r="13" spans="1:19">
      <c r="A13" s="127" t="s">
        <v>32</v>
      </c>
      <c r="B13" s="128" t="s">
        <v>35</v>
      </c>
      <c r="C13" s="166" t="str">
        <f>' Capacity by Company'!C13</f>
        <v>Sinopec Baling Petrochemical Co.,Ltd</v>
      </c>
      <c r="D13" s="208">
        <f>' Capacity by Company'!D13*'Operating Efficiency.'!D13</f>
        <v>46.800000000000004</v>
      </c>
      <c r="E13" s="208">
        <f>' Capacity by Company'!E13*'Operating Efficiency.'!E13</f>
        <v>48</v>
      </c>
      <c r="F13" s="208">
        <f>' Capacity by Company'!F13*'Operating Efficiency.'!F13</f>
        <v>49.199999999999996</v>
      </c>
      <c r="G13" s="208">
        <f>' Capacity by Company'!G13*'Operating Efficiency.'!G13</f>
        <v>48.6</v>
      </c>
      <c r="H13" s="208">
        <f>' Capacity by Company'!H13*'Operating Efficiency.'!H13</f>
        <v>68.319999999999993</v>
      </c>
      <c r="I13" s="208">
        <f>' Capacity by Company'!I13*'Operating Efficiency.'!I13</f>
        <v>60.800000000000011</v>
      </c>
      <c r="J13" s="208">
        <f>' Capacity by Company'!J13*'Operating Efficiency.'!J13</f>
        <v>62.400000000000006</v>
      </c>
      <c r="K13" s="208">
        <f>' Capacity by Company'!K13*'Operating Efficiency.'!K13</f>
        <v>64.800000000000011</v>
      </c>
      <c r="L13" s="208">
        <f>' Capacity by Company'!L13*'Operating Efficiency.'!L13</f>
        <v>62.400000000000006</v>
      </c>
      <c r="M13" s="208">
        <f>' Capacity by Company'!M13*'Operating Efficiency.'!M13</f>
        <v>60.8</v>
      </c>
      <c r="N13" s="208">
        <f>' Capacity by Company'!N13*'Operating Efficiency.'!N13</f>
        <v>68.800000000000011</v>
      </c>
      <c r="O13" s="208">
        <f>' Capacity by Company'!O13*'Operating Efficiency.'!O13</f>
        <v>70.399999999999991</v>
      </c>
      <c r="P13" s="208">
        <f>' Capacity by Company'!P13*'Operating Efficiency.'!P13</f>
        <v>72.8</v>
      </c>
      <c r="Q13" s="208">
        <f>' Capacity by Company'!Q13*'Operating Efficiency.'!Q13</f>
        <v>76</v>
      </c>
      <c r="R13" s="208">
        <f>' Capacity by Company'!R13*'Operating Efficiency.'!R13</f>
        <v>76.8</v>
      </c>
      <c r="S13" s="208">
        <f>' Capacity by Company'!S13*'Operating Efficiency.'!S13</f>
        <v>80</v>
      </c>
    </row>
    <row r="14" spans="1:19">
      <c r="A14" s="127" t="s">
        <v>32</v>
      </c>
      <c r="B14" s="128" t="s">
        <v>35</v>
      </c>
      <c r="C14" s="166" t="str">
        <f>' Capacity by Company'!C14</f>
        <v>Zhuhai Hongchang Electronic Material Co Ltd</v>
      </c>
      <c r="D14" s="208">
        <f>' Capacity by Company'!D14*'Operating Efficiency.'!D14</f>
        <v>92.430000000000021</v>
      </c>
      <c r="E14" s="208">
        <f>' Capacity by Company'!E14*'Operating Efficiency.'!E14</f>
        <v>98.28</v>
      </c>
      <c r="F14" s="208">
        <f>' Capacity by Company'!F14*'Operating Efficiency.'!F14</f>
        <v>93.600000000000009</v>
      </c>
      <c r="G14" s="208">
        <f>' Capacity by Company'!G14*'Operating Efficiency.'!G14</f>
        <v>99.45</v>
      </c>
      <c r="H14" s="208">
        <f>' Capacity by Company'!H14*'Operating Efficiency.'!H14</f>
        <v>104.13</v>
      </c>
      <c r="I14" s="208">
        <f>' Capacity by Company'!I14*'Operating Efficiency.'!I14</f>
        <v>82.485000000000014</v>
      </c>
      <c r="J14" s="208">
        <f>' Capacity by Company'!J14*'Operating Efficiency.'!J14</f>
        <v>89.310000000000016</v>
      </c>
      <c r="K14" s="208">
        <f>' Capacity by Company'!K14*'Operating Efficiency.'!K14</f>
        <v>88.92</v>
      </c>
      <c r="L14" s="208">
        <f>' Capacity by Company'!L14*'Operating Efficiency.'!L14</f>
        <v>90.09</v>
      </c>
      <c r="M14" s="208">
        <f>' Capacity by Company'!M14*'Operating Efficiency.'!M14</f>
        <v>90.089999999999975</v>
      </c>
      <c r="N14" s="208">
        <f>' Capacity by Company'!N14*'Operating Efficiency.'!N14</f>
        <v>102.96</v>
      </c>
      <c r="O14" s="208">
        <f>' Capacity by Company'!O14*'Operating Efficiency.'!O14</f>
        <v>105.29999999999998</v>
      </c>
      <c r="P14" s="208">
        <f>' Capacity by Company'!P14*'Operating Efficiency.'!P14</f>
        <v>107.63999999999999</v>
      </c>
      <c r="Q14" s="208">
        <f>' Capacity by Company'!Q14*'Operating Efficiency.'!Q14</f>
        <v>112.32</v>
      </c>
      <c r="R14" s="208">
        <f>' Capacity by Company'!R14*'Operating Efficiency.'!R14</f>
        <v>115.83</v>
      </c>
      <c r="S14" s="208">
        <f>' Capacity by Company'!S14*'Operating Efficiency.'!S14</f>
        <v>117</v>
      </c>
    </row>
    <row r="15" spans="1:19">
      <c r="A15" s="127" t="s">
        <v>32</v>
      </c>
      <c r="B15" s="128" t="s">
        <v>35</v>
      </c>
      <c r="C15" s="166" t="str">
        <f>' Capacity by Company'!C15</f>
        <v>Changchun Chemical (Jiangsu) Co., Ltd.</v>
      </c>
      <c r="D15" s="208">
        <f>' Capacity by Company'!D15*'Operating Efficiency.'!D15</f>
        <v>58.5</v>
      </c>
      <c r="E15" s="208">
        <f>' Capacity by Company'!E15*'Operating Efficiency.'!E15</f>
        <v>62.25</v>
      </c>
      <c r="F15" s="208">
        <f>' Capacity by Company'!F15*'Operating Efficiency.'!F15</f>
        <v>64.5</v>
      </c>
      <c r="G15" s="208">
        <f>' Capacity by Company'!G15*'Operating Efficiency.'!G15</f>
        <v>61.499999999999993</v>
      </c>
      <c r="H15" s="208">
        <f>' Capacity by Company'!H15*'Operating Efficiency.'!H15</f>
        <v>57.75</v>
      </c>
      <c r="I15" s="208">
        <f>' Capacity by Company'!I15*'Operating Efficiency.'!I15</f>
        <v>51.749999999999993</v>
      </c>
      <c r="J15" s="208">
        <f>' Capacity by Company'!J15*'Operating Efficiency.'!J15</f>
        <v>52.500000000000014</v>
      </c>
      <c r="K15" s="208">
        <f>' Capacity by Company'!K15*'Operating Efficiency.'!K15</f>
        <v>56.25</v>
      </c>
      <c r="L15" s="208">
        <f>' Capacity by Company'!L15*'Operating Efficiency.'!L15</f>
        <v>56.25</v>
      </c>
      <c r="M15" s="208">
        <f>' Capacity by Company'!M15*'Operating Efficiency.'!M15</f>
        <v>57</v>
      </c>
      <c r="N15" s="208">
        <f>' Capacity by Company'!N15*'Operating Efficiency.'!N15</f>
        <v>63.750000000000007</v>
      </c>
      <c r="O15" s="208">
        <f>' Capacity by Company'!O15*'Operating Efficiency.'!O15</f>
        <v>64.500000000000014</v>
      </c>
      <c r="P15" s="208">
        <f>' Capacity by Company'!P15*'Operating Efficiency.'!P15</f>
        <v>67.5</v>
      </c>
      <c r="Q15" s="208">
        <f>' Capacity by Company'!Q15*'Operating Efficiency.'!Q15</f>
        <v>70.5</v>
      </c>
      <c r="R15" s="208">
        <f>' Capacity by Company'!R15*'Operating Efficiency.'!R15</f>
        <v>72</v>
      </c>
      <c r="S15" s="208">
        <f>' Capacity by Company'!S15*'Operating Efficiency.'!S15</f>
        <v>73.5</v>
      </c>
    </row>
    <row r="16" spans="1:19">
      <c r="A16" s="127" t="s">
        <v>32</v>
      </c>
      <c r="B16" s="128" t="s">
        <v>35</v>
      </c>
      <c r="C16" s="166" t="str">
        <f>' Capacity by Company'!C16</f>
        <v>Anhui Shanfu New Material Technology Co., Ltd.</v>
      </c>
      <c r="D16" s="208">
        <f>' Capacity by Company'!D16*'Operating Efficiency.'!D16</f>
        <v>40.599999999999994</v>
      </c>
      <c r="E16" s="208">
        <f>' Capacity by Company'!E16*'Operating Efficiency.'!E16</f>
        <v>44.660000000000004</v>
      </c>
      <c r="F16" s="208">
        <f>' Capacity by Company'!F16*'Operating Efficiency.'!F16</f>
        <v>44.08</v>
      </c>
      <c r="G16" s="208">
        <f>' Capacity by Company'!G16*'Operating Efficiency.'!G16</f>
        <v>46.400000000000006</v>
      </c>
      <c r="H16" s="208">
        <f>' Capacity by Company'!H16*'Operating Efficiency.'!H16</f>
        <v>46.4696</v>
      </c>
      <c r="I16" s="208">
        <f>' Capacity by Company'!I16*'Operating Efficiency.'!I16</f>
        <v>43.5</v>
      </c>
      <c r="J16" s="208">
        <f>' Capacity by Company'!J16*'Operating Efficiency.'!J16</f>
        <v>45.24</v>
      </c>
      <c r="K16" s="208">
        <f>' Capacity by Company'!K16*'Operating Efficiency.'!K16</f>
        <v>48.720000000000006</v>
      </c>
      <c r="L16" s="208">
        <f>' Capacity by Company'!L16*'Operating Efficiency.'!L16</f>
        <v>48.720000000000006</v>
      </c>
      <c r="M16" s="208">
        <f>' Capacity by Company'!M16*'Operating Efficiency.'!M16</f>
        <v>48.720000000000006</v>
      </c>
      <c r="N16" s="208">
        <f>' Capacity by Company'!N16*'Operating Efficiency.'!N16</f>
        <v>49.88</v>
      </c>
      <c r="O16" s="208">
        <f>' Capacity by Company'!O16*'Operating Efficiency.'!O16</f>
        <v>51.039999999999992</v>
      </c>
      <c r="P16" s="208">
        <f>' Capacity by Company'!P16*'Operating Efficiency.'!P16</f>
        <v>53.36</v>
      </c>
      <c r="Q16" s="208">
        <f>' Capacity by Company'!Q16*'Operating Efficiency.'!Q16</f>
        <v>54.519999999999996</v>
      </c>
      <c r="R16" s="208">
        <f>' Capacity by Company'!R16*'Operating Efficiency.'!R16</f>
        <v>56.839999999999996</v>
      </c>
      <c r="S16" s="208">
        <f>' Capacity by Company'!S16*'Operating Efficiency.'!S16</f>
        <v>58</v>
      </c>
    </row>
    <row r="17" spans="1:19">
      <c r="A17" s="127" t="s">
        <v>32</v>
      </c>
      <c r="B17" s="128" t="s">
        <v>35</v>
      </c>
      <c r="C17" s="166" t="str">
        <f>' Capacity by Company'!C17</f>
        <v>Dalian Qihua New Material Co. Ltd.</v>
      </c>
      <c r="D17" s="208">
        <f>' Capacity by Company'!D17*'Operating Efficiency.'!D17</f>
        <v>37.5</v>
      </c>
      <c r="E17" s="208">
        <f>' Capacity by Company'!E17*'Operating Efficiency.'!E17</f>
        <v>38</v>
      </c>
      <c r="F17" s="208">
        <f>' Capacity by Company'!F17*'Operating Efficiency.'!F17</f>
        <v>39.5</v>
      </c>
      <c r="G17" s="208">
        <f>' Capacity by Company'!G17*'Operating Efficiency.'!G17</f>
        <v>38</v>
      </c>
      <c r="H17" s="208">
        <f>' Capacity by Company'!H17*'Operating Efficiency.'!H17</f>
        <v>40</v>
      </c>
      <c r="I17" s="208">
        <f>' Capacity by Company'!I17*'Operating Efficiency.'!I17</f>
        <v>37</v>
      </c>
      <c r="J17" s="208">
        <f>' Capacity by Company'!J17*'Operating Efficiency.'!J17</f>
        <v>35.615000000000009</v>
      </c>
      <c r="K17" s="208">
        <f>' Capacity by Company'!K17*'Operating Efficiency.'!K17</f>
        <v>35.89</v>
      </c>
      <c r="L17" s="208">
        <f>' Capacity by Company'!L17*'Operating Efficiency.'!L17</f>
        <v>35.055</v>
      </c>
      <c r="M17" s="208">
        <f>' Capacity by Company'!M17*'Operating Efficiency.'!M17</f>
        <v>35.5</v>
      </c>
      <c r="N17" s="208">
        <f>' Capacity by Company'!N17*'Operating Efficiency.'!N17</f>
        <v>38</v>
      </c>
      <c r="O17" s="208">
        <f>' Capacity by Company'!O17*'Operating Efficiency.'!O17</f>
        <v>40.5</v>
      </c>
      <c r="P17" s="208">
        <f>' Capacity by Company'!P17*'Operating Efficiency.'!P17</f>
        <v>43.000000000000007</v>
      </c>
      <c r="Q17" s="208">
        <f>' Capacity by Company'!Q17*'Operating Efficiency.'!Q17</f>
        <v>47.5</v>
      </c>
      <c r="R17" s="208">
        <f>' Capacity by Company'!R17*'Operating Efficiency.'!R17</f>
        <v>49</v>
      </c>
      <c r="S17" s="208">
        <f>' Capacity by Company'!S17*'Operating Efficiency.'!S17</f>
        <v>49.5</v>
      </c>
    </row>
    <row r="18" spans="1:19">
      <c r="A18" s="127" t="s">
        <v>32</v>
      </c>
      <c r="B18" s="128" t="s">
        <v>35</v>
      </c>
      <c r="C18" s="166" t="str">
        <f>' Capacity by Company'!C18</f>
        <v>Olin Corporation</v>
      </c>
      <c r="D18" s="208">
        <f>' Capacity by Company'!D18*'Operating Efficiency.'!D18</f>
        <v>29.52</v>
      </c>
      <c r="E18" s="208">
        <f>' Capacity by Company'!E18*'Operating Efficiency.'!E18</f>
        <v>32.39</v>
      </c>
      <c r="F18" s="208">
        <f>' Capacity by Company'!F18*'Operating Efficiency.'!F18</f>
        <v>30.75</v>
      </c>
      <c r="G18" s="208">
        <f>' Capacity by Company'!G18*'Operating Efficiency.'!G18</f>
        <v>31.390625</v>
      </c>
      <c r="H18" s="208">
        <f>' Capacity by Company'!H18*'Operating Efficiency.'!H18</f>
        <v>32.261874999999996</v>
      </c>
      <c r="I18" s="208">
        <f>' Capacity by Company'!I18*'Operating Efficiency.'!I18</f>
        <v>29.930000000000003</v>
      </c>
      <c r="J18" s="208">
        <f>' Capacity by Company'!J18*'Operating Efficiency.'!J18</f>
        <v>32.36437500000001</v>
      </c>
      <c r="K18" s="208">
        <f>' Capacity by Company'!K18*'Operating Efficiency.'!K18</f>
        <v>33.620000000000005</v>
      </c>
      <c r="L18" s="208">
        <f>' Capacity by Company'!L18*'Operating Efficiency.'!L18</f>
        <v>32.800000000000004</v>
      </c>
      <c r="M18" s="208">
        <f>' Capacity by Company'!M18*'Operating Efficiency.'!M18</f>
        <v>34.03</v>
      </c>
      <c r="N18" s="208">
        <f>' Capacity by Company'!N18*'Operating Efficiency.'!N18</f>
        <v>34.85</v>
      </c>
      <c r="O18" s="208">
        <f>' Capacity by Company'!O18*'Operating Efficiency.'!O18</f>
        <v>34.85</v>
      </c>
      <c r="P18" s="208">
        <f>' Capacity by Company'!P18*'Operating Efficiency.'!P18</f>
        <v>35.260000000000005</v>
      </c>
      <c r="Q18" s="208">
        <f>' Capacity by Company'!Q18*'Operating Efficiency.'!Q18</f>
        <v>36.08</v>
      </c>
      <c r="R18" s="208">
        <f>' Capacity by Company'!R18*'Operating Efficiency.'!R18</f>
        <v>36.9</v>
      </c>
      <c r="S18" s="208">
        <f>' Capacity by Company'!S18*'Operating Efficiency.'!S18</f>
        <v>38.949999999999996</v>
      </c>
    </row>
    <row r="19" spans="1:19">
      <c r="A19" s="127" t="s">
        <v>32</v>
      </c>
      <c r="B19" s="127" t="s">
        <v>35</v>
      </c>
      <c r="C19" s="166" t="str">
        <f>' Capacity by Company'!C19</f>
        <v>The Dow Chemical Company</v>
      </c>
      <c r="D19" s="208">
        <f>' Capacity by Company'!D19*'Operating Efficiency.'!D19</f>
        <v>30.75</v>
      </c>
      <c r="E19" s="208">
        <f>' Capacity by Company'!E19*'Operating Efficiency.'!E19</f>
        <v>33.21</v>
      </c>
      <c r="F19" s="208">
        <f>' Capacity by Company'!F19*'Operating Efficiency.'!F19</f>
        <v>30.34</v>
      </c>
      <c r="G19" s="208">
        <f>' Capacity by Company'!G19*'Operating Efficiency.'!G19</f>
        <v>30.75</v>
      </c>
      <c r="H19" s="208">
        <f>' Capacity by Company'!H19*'Operating Efficiency.'!H19</f>
        <v>30.34</v>
      </c>
      <c r="I19" s="208">
        <f>' Capacity by Company'!I19*'Operating Efficiency.'!I19</f>
        <v>31.980000000000004</v>
      </c>
      <c r="J19" s="208">
        <f>' Capacity by Company'!J19*'Operating Efficiency.'!J19</f>
        <v>35.260000000000005</v>
      </c>
      <c r="K19" s="208">
        <f>' Capacity by Company'!K19*'Operating Efficiency.'!K19</f>
        <v>36.080000000000005</v>
      </c>
      <c r="L19" s="208">
        <f>' Capacity by Company'!L19*'Operating Efficiency.'!L19</f>
        <v>34.85</v>
      </c>
      <c r="M19" s="208">
        <f>' Capacity by Company'!M19*'Operating Efficiency.'!M19</f>
        <v>34.03</v>
      </c>
      <c r="N19" s="208">
        <f>' Capacity by Company'!N19*'Operating Efficiency.'!N19</f>
        <v>36.08</v>
      </c>
      <c r="O19" s="208">
        <f>' Capacity by Company'!O19*'Operating Efficiency.'!O19</f>
        <v>35.260000000000005</v>
      </c>
      <c r="P19" s="208">
        <f>' Capacity by Company'!P19*'Operating Efficiency.'!P19</f>
        <v>36.9</v>
      </c>
      <c r="Q19" s="208">
        <f>' Capacity by Company'!Q19*'Operating Efficiency.'!Q19</f>
        <v>38.54</v>
      </c>
      <c r="R19" s="208">
        <f>' Capacity by Company'!R19*'Operating Efficiency.'!R19</f>
        <v>39.36</v>
      </c>
      <c r="S19" s="208">
        <f>' Capacity by Company'!S19*'Operating Efficiency.'!S19</f>
        <v>39.769999999999996</v>
      </c>
    </row>
    <row r="20" spans="1:19">
      <c r="A20" s="127" t="s">
        <v>32</v>
      </c>
      <c r="B20" s="127" t="s">
        <v>35</v>
      </c>
      <c r="C20" s="166" t="str">
        <f>' Capacity by Company'!C20</f>
        <v>Huntsman Corporation</v>
      </c>
      <c r="D20" s="208">
        <f>' Capacity by Company'!D20*'Operating Efficiency.'!D20</f>
        <v>46.08</v>
      </c>
      <c r="E20" s="208">
        <f>' Capacity by Company'!E20*'Operating Efficiency.'!E20</f>
        <v>48</v>
      </c>
      <c r="F20" s="208">
        <f>' Capacity by Company'!F20*'Operating Efficiency.'!F20</f>
        <v>47.406829268292682</v>
      </c>
      <c r="G20" s="208">
        <f>' Capacity by Company'!G20*'Operating Efficiency.'!G20</f>
        <v>47.890731707317073</v>
      </c>
      <c r="H20" s="208">
        <f>' Capacity by Company'!H20*'Operating Efficiency.'!H20</f>
        <v>48.109268292682927</v>
      </c>
      <c r="I20" s="208">
        <f>' Capacity by Company'!I20*'Operating Efficiency.'!I20</f>
        <v>43.52</v>
      </c>
      <c r="J20" s="208">
        <f>' Capacity by Company'!J20*'Operating Efficiency.'!J20</f>
        <v>42.474146341463424</v>
      </c>
      <c r="K20" s="208">
        <f>' Capacity by Company'!K20*'Operating Efficiency.'!K20</f>
        <v>43.129756097560985</v>
      </c>
      <c r="L20" s="208">
        <f>' Capacity by Company'!L20*'Operating Efficiency.'!L20</f>
        <v>41.709268292682921</v>
      </c>
      <c r="M20" s="208">
        <f>' Capacity by Company'!M20*'Operating Efficiency.'!M20</f>
        <v>40.600975609756105</v>
      </c>
      <c r="N20" s="208">
        <f>' Capacity by Company'!N20*'Operating Efficiency.'!N20</f>
        <v>46.345365853658535</v>
      </c>
      <c r="O20" s="208">
        <f>' Capacity by Company'!O20*'Operating Efficiency.'!O20</f>
        <v>49.795121951219514</v>
      </c>
      <c r="P20" s="208">
        <f>' Capacity by Company'!P20*'Operating Efficiency.'!P20</f>
        <v>50.762926829268295</v>
      </c>
      <c r="Q20" s="208">
        <f>' Capacity by Company'!Q20*'Operating Efficiency.'!Q20</f>
        <v>52.698536585365858</v>
      </c>
      <c r="R20" s="208">
        <f>' Capacity by Company'!R20*'Operating Efficiency.'!R20</f>
        <v>53.666341463414639</v>
      </c>
      <c r="S20" s="208">
        <f>' Capacity by Company'!S20*'Operating Efficiency.'!S20</f>
        <v>54.15024390243903</v>
      </c>
    </row>
    <row r="21" spans="1:19">
      <c r="A21" s="127" t="s">
        <v>32</v>
      </c>
      <c r="B21" s="128" t="s">
        <v>35</v>
      </c>
      <c r="C21" s="166" t="str">
        <f>' Capacity by Company'!C21</f>
        <v>Others</v>
      </c>
      <c r="D21" s="208">
        <f>' Capacity by Company'!D21*'Operating Efficiency.'!D21</f>
        <v>86.399999999999991</v>
      </c>
      <c r="E21" s="208">
        <f>' Capacity by Company'!E21*'Operating Efficiency.'!E21</f>
        <v>104</v>
      </c>
      <c r="F21" s="208">
        <f>' Capacity by Company'!F21*'Operating Efficiency.'!F21</f>
        <v>128</v>
      </c>
      <c r="G21" s="208">
        <f>' Capacity by Company'!G21*'Operating Efficiency.'!G21</f>
        <v>135</v>
      </c>
      <c r="H21" s="208">
        <f>' Capacity by Company'!H21*'Operating Efficiency.'!H21</f>
        <v>154.05000000000001</v>
      </c>
      <c r="I21" s="208">
        <f>' Capacity by Company'!I21*'Operating Efficiency.'!I21</f>
        <v>140.4</v>
      </c>
      <c r="J21" s="208">
        <f>' Capacity by Company'!J21*'Operating Efficiency.'!J21</f>
        <v>157.5</v>
      </c>
      <c r="K21" s="208">
        <f>' Capacity by Company'!K21*'Operating Efficiency.'!K21</f>
        <v>168</v>
      </c>
      <c r="L21" s="208">
        <f>' Capacity by Company'!L21*'Operating Efficiency.'!L21</f>
        <v>176.4</v>
      </c>
      <c r="M21" s="208">
        <f>' Capacity by Company'!M21*'Operating Efficiency.'!M21</f>
        <v>178.2</v>
      </c>
      <c r="N21" s="208">
        <f>' Capacity by Company'!N21*'Operating Efficiency.'!N21</f>
        <v>185.39999999999998</v>
      </c>
      <c r="O21" s="208">
        <f>' Capacity by Company'!O21*'Operating Efficiency.'!O21</f>
        <v>187.8</v>
      </c>
      <c r="P21" s="208">
        <f>' Capacity by Company'!P21*'Operating Efficiency.'!P21</f>
        <v>188.99999999999997</v>
      </c>
      <c r="Q21" s="208">
        <f>' Capacity by Company'!Q21*'Operating Efficiency.'!Q21</f>
        <v>191.4</v>
      </c>
      <c r="R21" s="208">
        <f>' Capacity by Company'!R21*'Operating Efficiency.'!R21</f>
        <v>195.60000000000002</v>
      </c>
      <c r="S21" s="208">
        <f>' Capacity by Company'!S21*'Operating Efficiency.'!S21</f>
        <v>199.20000000000002</v>
      </c>
    </row>
    <row r="22" spans="1:19" s="268" customFormat="1">
      <c r="A22" s="265" t="s">
        <v>32</v>
      </c>
      <c r="B22" s="269" t="s">
        <v>35</v>
      </c>
      <c r="C22" s="270" t="s">
        <v>60</v>
      </c>
      <c r="D22" s="267">
        <f>SUM(D8:D21)</f>
        <v>900.9148148148148</v>
      </c>
      <c r="E22" s="267">
        <f t="shared" ref="E22:S22" si="1">SUM(E8:E21)</f>
        <v>950.71592592592594</v>
      </c>
      <c r="F22" s="267">
        <f t="shared" si="1"/>
        <v>1005.061471012841</v>
      </c>
      <c r="G22" s="267">
        <f t="shared" si="1"/>
        <v>1046.5473510288598</v>
      </c>
      <c r="H22" s="267">
        <f t="shared" si="1"/>
        <v>1122.8587388895703</v>
      </c>
      <c r="I22" s="267">
        <f t="shared" si="1"/>
        <v>1008.5649999999999</v>
      </c>
      <c r="J22" s="267">
        <f t="shared" si="1"/>
        <v>1051.9796094589535</v>
      </c>
      <c r="K22" s="267">
        <f t="shared" si="1"/>
        <v>1084.8120202275122</v>
      </c>
      <c r="L22" s="267">
        <f t="shared" si="1"/>
        <v>1094.9361024048326</v>
      </c>
      <c r="M22" s="267">
        <f t="shared" si="1"/>
        <v>1157.070975609756</v>
      </c>
      <c r="N22" s="267">
        <f t="shared" si="1"/>
        <v>1232.0591158536586</v>
      </c>
      <c r="O22" s="267">
        <f t="shared" si="1"/>
        <v>1255.8751219512194</v>
      </c>
      <c r="P22" s="267">
        <f t="shared" si="1"/>
        <v>1285.4104268292683</v>
      </c>
      <c r="Q22" s="267">
        <f t="shared" si="1"/>
        <v>1323.7247865853658</v>
      </c>
      <c r="R22" s="267">
        <f t="shared" si="1"/>
        <v>1348.2713414634145</v>
      </c>
      <c r="S22" s="267">
        <f t="shared" si="1"/>
        <v>1371.0952439024393</v>
      </c>
    </row>
    <row r="23" spans="1:19">
      <c r="A23" s="127" t="s">
        <v>32</v>
      </c>
      <c r="B23" s="127" t="s">
        <v>43</v>
      </c>
      <c r="C23" s="179" t="s">
        <v>225</v>
      </c>
      <c r="D23" s="208">
        <f>' Capacity by Company'!D23*'Operating Efficiency.'!D23</f>
        <v>28.799999999999997</v>
      </c>
      <c r="E23" s="208">
        <f>' Capacity by Company'!E23*'Operating Efficiency.'!E23</f>
        <v>29.6</v>
      </c>
      <c r="F23" s="208">
        <f>' Capacity by Company'!F23*'Operating Efficiency.'!F23</f>
        <v>30.4</v>
      </c>
      <c r="G23" s="208">
        <f>' Capacity by Company'!G23*'Operating Efficiency.'!G23</f>
        <v>31.200000000000003</v>
      </c>
      <c r="H23" s="208">
        <f>' Capacity by Company'!H23*'Operating Efficiency.'!H23</f>
        <v>30</v>
      </c>
      <c r="I23" s="208">
        <f>' Capacity by Company'!I23*'Operating Efficiency.'!I23</f>
        <v>31.200000000000006</v>
      </c>
      <c r="J23" s="208">
        <f>' Capacity by Company'!J23*'Operating Efficiency.'!J23</f>
        <v>29.6</v>
      </c>
      <c r="K23" s="208">
        <f>' Capacity by Company'!K23*'Operating Efficiency.'!K23</f>
        <v>28</v>
      </c>
      <c r="L23" s="208">
        <f>' Capacity by Company'!L23*'Operating Efficiency.'!L23</f>
        <v>28.799999999999997</v>
      </c>
      <c r="M23" s="208">
        <f>' Capacity by Company'!M23*'Operating Efficiency.'!M23</f>
        <v>30</v>
      </c>
      <c r="N23" s="208">
        <f>' Capacity by Company'!N23*'Operating Efficiency.'!N23</f>
        <v>31.200000000000003</v>
      </c>
      <c r="O23" s="208">
        <f>' Capacity by Company'!O23*'Operating Efficiency.'!O23</f>
        <v>32.799999999999997</v>
      </c>
      <c r="P23" s="208">
        <f>' Capacity by Company'!P23*'Operating Efficiency.'!P23</f>
        <v>34</v>
      </c>
      <c r="Q23" s="208">
        <f>' Capacity by Company'!Q23*'Operating Efficiency.'!Q23</f>
        <v>34</v>
      </c>
      <c r="R23" s="208">
        <f>' Capacity by Company'!R23*'Operating Efficiency.'!R23</f>
        <v>34</v>
      </c>
      <c r="S23" s="208">
        <f>' Capacity by Company'!S23*'Operating Efficiency.'!S23</f>
        <v>34</v>
      </c>
    </row>
    <row r="24" spans="1:19">
      <c r="A24" s="127" t="s">
        <v>32</v>
      </c>
      <c r="B24" s="127" t="s">
        <v>43</v>
      </c>
      <c r="C24" s="179" t="s">
        <v>283</v>
      </c>
      <c r="D24" s="208">
        <f>' Capacity by Company'!D24*'Operating Efficiency.'!D24</f>
        <v>29.6</v>
      </c>
      <c r="E24" s="208">
        <f>' Capacity by Company'!E24*'Operating Efficiency.'!E24</f>
        <v>31.200000000000003</v>
      </c>
      <c r="F24" s="208">
        <f>' Capacity by Company'!F24*'Operating Efficiency.'!F24</f>
        <v>30</v>
      </c>
      <c r="G24" s="208">
        <f>' Capacity by Company'!G24*'Operating Efficiency.'!G24</f>
        <v>28.799999999999997</v>
      </c>
      <c r="H24" s="208">
        <f>' Capacity by Company'!H24*'Operating Efficiency.'!H24</f>
        <v>29.6</v>
      </c>
      <c r="I24" s="208">
        <f>' Capacity by Company'!I24*'Operating Efficiency.'!I24</f>
        <v>28.4</v>
      </c>
      <c r="J24" s="208">
        <f>' Capacity by Company'!J24*'Operating Efficiency.'!J24</f>
        <v>28.400000000000006</v>
      </c>
      <c r="K24" s="208">
        <f>' Capacity by Company'!K24*'Operating Efficiency.'!K24</f>
        <v>28.070000000000004</v>
      </c>
      <c r="L24" s="208">
        <f>' Capacity by Company'!L24*'Operating Efficiency.'!L24</f>
        <v>29.6</v>
      </c>
      <c r="M24" s="208">
        <f>' Capacity by Company'!M24*'Operating Efficiency.'!M24</f>
        <v>30</v>
      </c>
      <c r="N24" s="208">
        <f>' Capacity by Company'!N24*'Operating Efficiency.'!N24</f>
        <v>30</v>
      </c>
      <c r="O24" s="208">
        <f>' Capacity by Company'!O24*'Operating Efficiency.'!O24</f>
        <v>30</v>
      </c>
      <c r="P24" s="208">
        <f>' Capacity by Company'!P24*'Operating Efficiency.'!P24</f>
        <v>30</v>
      </c>
      <c r="Q24" s="208">
        <f>' Capacity by Company'!Q24*'Operating Efficiency.'!Q24</f>
        <v>30</v>
      </c>
      <c r="R24" s="208">
        <f>' Capacity by Company'!R24*'Operating Efficiency.'!R24</f>
        <v>30</v>
      </c>
      <c r="S24" s="208">
        <f>' Capacity by Company'!S24*'Operating Efficiency.'!S24</f>
        <v>30</v>
      </c>
    </row>
    <row r="25" spans="1:19">
      <c r="A25" s="127" t="s">
        <v>32</v>
      </c>
      <c r="B25" s="127" t="s">
        <v>43</v>
      </c>
      <c r="C25" s="179" t="s">
        <v>12</v>
      </c>
      <c r="D25" s="208">
        <f>' Capacity by Company'!D25*'Operating Efficiency.'!D25</f>
        <v>28.7</v>
      </c>
      <c r="E25" s="208">
        <f>' Capacity by Company'!E25*'Operating Efficiency.'!E25</f>
        <v>29.092000000000002</v>
      </c>
      <c r="F25" s="208">
        <f>' Capacity by Company'!F25*'Operating Efficiency.'!F25</f>
        <v>29.4</v>
      </c>
      <c r="G25" s="208">
        <f>' Capacity by Company'!G25*'Operating Efficiency.'!G25</f>
        <v>29.946000000000002</v>
      </c>
      <c r="H25" s="208">
        <f>' Capacity by Company'!H25*'Operating Efficiency.'!H25</f>
        <v>29.826999999999998</v>
      </c>
      <c r="I25" s="208">
        <f>' Capacity by Company'!I25*'Operating Efficiency.'!I25</f>
        <v>25.9</v>
      </c>
      <c r="J25" s="208">
        <f>' Capacity by Company'!J25*'Operating Efficiency.'!J25</f>
        <v>27.3</v>
      </c>
      <c r="K25" s="208">
        <f>' Capacity by Company'!K25*'Operating Efficiency.'!K25</f>
        <v>28.7</v>
      </c>
      <c r="L25" s="208">
        <f>' Capacity by Company'!L25*'Operating Efficiency.'!L25</f>
        <v>29.75</v>
      </c>
      <c r="M25" s="208">
        <f>' Capacity by Company'!M25*'Operating Efficiency.'!M25</f>
        <v>29.75</v>
      </c>
      <c r="N25" s="208">
        <f>' Capacity by Company'!N25*'Operating Efficiency.'!N25</f>
        <v>29.75</v>
      </c>
      <c r="O25" s="208">
        <f>' Capacity by Company'!O25*'Operating Efficiency.'!O25</f>
        <v>29.75</v>
      </c>
      <c r="P25" s="208">
        <f>' Capacity by Company'!P25*'Operating Efficiency.'!P25</f>
        <v>29.75</v>
      </c>
      <c r="Q25" s="208">
        <f>' Capacity by Company'!Q25*'Operating Efficiency.'!Q25</f>
        <v>29.75</v>
      </c>
      <c r="R25" s="208">
        <f>' Capacity by Company'!R25*'Operating Efficiency.'!R25</f>
        <v>29.75</v>
      </c>
      <c r="S25" s="208">
        <f>' Capacity by Company'!S25*'Operating Efficiency.'!S25</f>
        <v>29.75</v>
      </c>
    </row>
    <row r="26" spans="1:19" s="268" customFormat="1">
      <c r="A26" s="265" t="s">
        <v>32</v>
      </c>
      <c r="B26" s="265" t="s">
        <v>43</v>
      </c>
      <c r="C26" s="269" t="s">
        <v>60</v>
      </c>
      <c r="D26" s="267">
        <f>SUM(D23:D25)</f>
        <v>87.1</v>
      </c>
      <c r="E26" s="267">
        <f t="shared" ref="E26:S26" si="2">SUM(E23:E25)</f>
        <v>89.89200000000001</v>
      </c>
      <c r="F26" s="267">
        <f t="shared" si="2"/>
        <v>89.8</v>
      </c>
      <c r="G26" s="267">
        <f t="shared" si="2"/>
        <v>89.945999999999998</v>
      </c>
      <c r="H26" s="267">
        <f t="shared" si="2"/>
        <v>89.426999999999992</v>
      </c>
      <c r="I26" s="267">
        <f t="shared" si="2"/>
        <v>85.5</v>
      </c>
      <c r="J26" s="267">
        <f t="shared" si="2"/>
        <v>85.300000000000011</v>
      </c>
      <c r="K26" s="267">
        <f t="shared" si="2"/>
        <v>84.77000000000001</v>
      </c>
      <c r="L26" s="267">
        <f t="shared" si="2"/>
        <v>88.15</v>
      </c>
      <c r="M26" s="267">
        <f t="shared" si="2"/>
        <v>89.75</v>
      </c>
      <c r="N26" s="267">
        <f t="shared" si="2"/>
        <v>90.95</v>
      </c>
      <c r="O26" s="267">
        <f t="shared" si="2"/>
        <v>92.55</v>
      </c>
      <c r="P26" s="267">
        <f t="shared" si="2"/>
        <v>93.75</v>
      </c>
      <c r="Q26" s="267">
        <f t="shared" si="2"/>
        <v>93.75</v>
      </c>
      <c r="R26" s="267">
        <f t="shared" si="2"/>
        <v>93.75</v>
      </c>
      <c r="S26" s="267">
        <f t="shared" si="2"/>
        <v>93.75</v>
      </c>
    </row>
    <row r="27" spans="1:19">
      <c r="A27" s="127" t="s">
        <v>32</v>
      </c>
      <c r="B27" s="127" t="s">
        <v>51</v>
      </c>
      <c r="C27" s="58" t="s">
        <v>262</v>
      </c>
      <c r="D27" s="208">
        <f>' Capacity by Company'!D27*'Operating Efficiency.'!D27</f>
        <v>21.599999999999998</v>
      </c>
      <c r="E27" s="208">
        <f>' Capacity by Company'!E27*'Operating Efficiency.'!E27</f>
        <v>22.5</v>
      </c>
      <c r="F27" s="208">
        <f>' Capacity by Company'!F27*'Operating Efficiency.'!F27</f>
        <v>22.5</v>
      </c>
      <c r="G27" s="208">
        <f>' Capacity by Company'!G27*'Operating Efficiency.'!G27</f>
        <v>22</v>
      </c>
      <c r="H27" s="208">
        <f>' Capacity by Company'!H27*'Operating Efficiency.'!H27</f>
        <v>24.099999999999998</v>
      </c>
      <c r="I27" s="208">
        <f>' Capacity by Company'!I27*'Operating Efficiency.'!I27</f>
        <v>21.6</v>
      </c>
      <c r="J27" s="208">
        <f>' Capacity by Company'!J27*'Operating Efficiency.'!J27</f>
        <v>23.400000000000002</v>
      </c>
      <c r="K27" s="208">
        <f>' Capacity by Company'!K27*'Operating Efficiency.'!K27</f>
        <v>23.470000000000006</v>
      </c>
      <c r="L27" s="208">
        <f>' Capacity by Company'!L27*'Operating Efficiency.'!L27</f>
        <v>22.22</v>
      </c>
      <c r="M27" s="208">
        <f>' Capacity by Company'!M27*'Operating Efficiency.'!M27</f>
        <v>21.249999999999996</v>
      </c>
      <c r="N27" s="208">
        <f>' Capacity by Company'!N27*'Operating Efficiency.'!N27</f>
        <v>21.799999999999997</v>
      </c>
      <c r="O27" s="208">
        <f>' Capacity by Company'!O27*'Operating Efficiency.'!O27</f>
        <v>22.14</v>
      </c>
      <c r="P27" s="208">
        <f>' Capacity by Company'!P27*'Operating Efficiency.'!P27</f>
        <v>22.35</v>
      </c>
      <c r="Q27" s="208">
        <f>' Capacity by Company'!Q27*'Operating Efficiency.'!Q27</f>
        <v>22.58</v>
      </c>
      <c r="R27" s="208">
        <f>' Capacity by Company'!R27*'Operating Efficiency.'!R27</f>
        <v>23.249999999999996</v>
      </c>
      <c r="S27" s="208">
        <f>' Capacity by Company'!S27*'Operating Efficiency.'!S27</f>
        <v>24.14</v>
      </c>
    </row>
    <row r="28" spans="1:19">
      <c r="A28" s="127" t="s">
        <v>32</v>
      </c>
      <c r="B28" s="127" t="s">
        <v>51</v>
      </c>
      <c r="C28" s="58" t="s">
        <v>249</v>
      </c>
      <c r="D28" s="208">
        <f>' Capacity by Location'!E32*'Operating Efficiency.'!D30</f>
        <v>55.300000000000004</v>
      </c>
      <c r="E28" s="208">
        <f>' Capacity by Location'!F32*'Operating Efficiency.'!E30</f>
        <v>58.099999999999994</v>
      </c>
      <c r="F28" s="208">
        <f>' Capacity by Location'!G32*'Operating Efficiency.'!F30</f>
        <v>58.87</v>
      </c>
      <c r="G28" s="208">
        <f>' Capacity by Location'!H32*'Operating Efficiency.'!G30</f>
        <v>65.599999999999994</v>
      </c>
      <c r="H28" s="208">
        <f>' Capacity by Location'!I32*'Operating Efficiency.'!H30</f>
        <v>69.599999999999994</v>
      </c>
      <c r="I28" s="208">
        <f>' Capacity by Location'!J32*'Operating Efficiency.'!I30</f>
        <v>57.214814814814822</v>
      </c>
      <c r="J28" s="208">
        <f>' Capacity by Location'!K32*'Operating Efficiency.'!J30</f>
        <v>62.162962962962979</v>
      </c>
      <c r="K28" s="208">
        <f>' Capacity by Location'!L32*'Operating Efficiency.'!K30</f>
        <v>69.733333333333334</v>
      </c>
      <c r="L28" s="208">
        <f>' Capacity by Location'!M32*'Operating Efficiency.'!L30</f>
        <v>66.599999999999994</v>
      </c>
      <c r="M28" s="208">
        <f>' Capacity by Location'!N32*'Operating Efficiency.'!M30</f>
        <v>68.400000000000006</v>
      </c>
      <c r="N28" s="208">
        <f>' Capacity by Location'!O32*'Operating Efficiency.'!N30</f>
        <v>72.900000000000006</v>
      </c>
      <c r="O28" s="208">
        <f>' Capacity by Location'!P32*'Operating Efficiency.'!O30</f>
        <v>77.400000000000006</v>
      </c>
      <c r="P28" s="208">
        <f>' Capacity by Location'!Q32*'Operating Efficiency.'!P30</f>
        <v>78.3</v>
      </c>
      <c r="Q28" s="208">
        <f>' Capacity by Location'!R32*'Operating Efficiency.'!Q30</f>
        <v>78.3</v>
      </c>
      <c r="R28" s="208">
        <f>' Capacity by Location'!S32*'Operating Efficiency.'!R30</f>
        <v>78.3</v>
      </c>
      <c r="S28" s="208">
        <f>' Capacity by Location'!T32*'Operating Efficiency.'!S30</f>
        <v>78.3</v>
      </c>
    </row>
    <row r="29" spans="1:19">
      <c r="A29" s="127" t="s">
        <v>32</v>
      </c>
      <c r="B29" s="127" t="s">
        <v>51</v>
      </c>
      <c r="C29" s="166" t="s">
        <v>215</v>
      </c>
      <c r="D29" s="208">
        <f>' Capacity by Company'!D28*'Operating Efficiency.'!D29</f>
        <v>113.6</v>
      </c>
      <c r="E29" s="208">
        <f>' Capacity by Company'!E28*'Operating Efficiency.'!E29</f>
        <v>115.19999999999999</v>
      </c>
      <c r="F29" s="208">
        <f>' Capacity by Company'!F28*'Operating Efficiency.'!F29</f>
        <v>107.80311526479751</v>
      </c>
      <c r="G29" s="208">
        <f>' Capacity by Company'!G28*'Operating Efficiency.'!G29</f>
        <v>110.35514018691588</v>
      </c>
      <c r="H29" s="208">
        <f>' Capacity by Company'!H28*'Operating Efficiency.'!H29</f>
        <v>112</v>
      </c>
      <c r="I29" s="208">
        <f>' Capacity by Company'!I28*'Operating Efficiency.'!I29</f>
        <v>86.843613707165105</v>
      </c>
      <c r="J29" s="208">
        <f>' Capacity by Company'!J28*'Operating Efficiency.'!J29</f>
        <v>97.086604361370732</v>
      </c>
      <c r="K29" s="208">
        <f>' Capacity by Company'!K28*'Operating Efficiency.'!K29</f>
        <v>96.927102803738322</v>
      </c>
      <c r="L29" s="208">
        <f>' Capacity by Company'!L28*'Operating Efficiency.'!L29</f>
        <v>104</v>
      </c>
      <c r="M29" s="208">
        <f>' Capacity by Company'!M28*'Operating Efficiency.'!M29</f>
        <v>108.80000000000001</v>
      </c>
      <c r="N29" s="208">
        <f>' Capacity by Company'!N28*'Operating Efficiency.'!N29</f>
        <v>115.19999999999999</v>
      </c>
      <c r="O29" s="208">
        <f>' Capacity by Company'!O28*'Operating Efficiency.'!O29</f>
        <v>120</v>
      </c>
      <c r="P29" s="208">
        <f>' Capacity by Company'!P28*'Operating Efficiency.'!P29</f>
        <v>120</v>
      </c>
      <c r="Q29" s="208">
        <f>' Capacity by Company'!Q28*'Operating Efficiency.'!Q29</f>
        <v>120</v>
      </c>
      <c r="R29" s="208">
        <f>' Capacity by Company'!R28*'Operating Efficiency.'!R29</f>
        <v>120</v>
      </c>
      <c r="S29" s="208">
        <f>' Capacity by Company'!S28*'Operating Efficiency.'!S29</f>
        <v>120</v>
      </c>
    </row>
    <row r="30" spans="1:19">
      <c r="A30" s="127" t="s">
        <v>32</v>
      </c>
      <c r="B30" s="127" t="s">
        <v>51</v>
      </c>
      <c r="C30" s="179" t="s">
        <v>225</v>
      </c>
      <c r="D30" s="208">
        <f>' Capacity by Company'!D27*'Operating Efficiency.'!D27</f>
        <v>21.599999999999998</v>
      </c>
      <c r="E30" s="208">
        <f>' Capacity by Company'!E27*'Operating Efficiency.'!E27</f>
        <v>22.5</v>
      </c>
      <c r="F30" s="208">
        <f>' Capacity by Company'!F27*'Operating Efficiency.'!F27</f>
        <v>22.5</v>
      </c>
      <c r="G30" s="208">
        <f>' Capacity by Company'!G27*'Operating Efficiency.'!G27</f>
        <v>22</v>
      </c>
      <c r="H30" s="208">
        <f>' Capacity by Company'!H27*'Operating Efficiency.'!H27</f>
        <v>24.099999999999998</v>
      </c>
      <c r="I30" s="208">
        <f>' Capacity by Company'!I27*'Operating Efficiency.'!I27</f>
        <v>21.6</v>
      </c>
      <c r="J30" s="208">
        <f>' Capacity by Company'!J27*'Operating Efficiency.'!J27</f>
        <v>23.400000000000002</v>
      </c>
      <c r="K30" s="208">
        <f>' Capacity by Company'!K27*'Operating Efficiency.'!K27</f>
        <v>23.470000000000006</v>
      </c>
      <c r="L30" s="208">
        <f>' Capacity by Company'!L27*'Operating Efficiency.'!L27</f>
        <v>22.22</v>
      </c>
      <c r="M30" s="208">
        <f>' Capacity by Company'!M27*'Operating Efficiency.'!M27</f>
        <v>21.249999999999996</v>
      </c>
      <c r="N30" s="208">
        <f>' Capacity by Company'!N27*'Operating Efficiency.'!N27</f>
        <v>21.799999999999997</v>
      </c>
      <c r="O30" s="208">
        <f>' Capacity by Company'!O27*'Operating Efficiency.'!O27</f>
        <v>22.14</v>
      </c>
      <c r="P30" s="208">
        <f>' Capacity by Company'!P27*'Operating Efficiency.'!P27</f>
        <v>22.35</v>
      </c>
      <c r="Q30" s="208">
        <f>' Capacity by Company'!Q27*'Operating Efficiency.'!Q27</f>
        <v>22.58</v>
      </c>
      <c r="R30" s="208">
        <f>' Capacity by Company'!R27*'Operating Efficiency.'!R27</f>
        <v>23.249999999999996</v>
      </c>
      <c r="S30" s="208">
        <f>' Capacity by Company'!S27*'Operating Efficiency.'!S27</f>
        <v>24.14</v>
      </c>
    </row>
    <row r="31" spans="1:19">
      <c r="A31" s="127" t="s">
        <v>32</v>
      </c>
      <c r="B31" s="127" t="s">
        <v>51</v>
      </c>
      <c r="C31" s="166" t="s">
        <v>12</v>
      </c>
      <c r="D31" s="208">
        <f>' Capacity by Company'!D30*'Operating Efficiency.'!D31</f>
        <v>18.362500000000001</v>
      </c>
      <c r="E31" s="208">
        <f>' Capacity by Company'!E30*'Operating Efficiency.'!E31</f>
        <v>21</v>
      </c>
      <c r="F31" s="208">
        <f>' Capacity by Company'!F30*'Operating Efficiency.'!F31</f>
        <v>21.14</v>
      </c>
      <c r="G31" s="208">
        <f>' Capacity by Company'!G30*'Operating Efficiency.'!G31</f>
        <v>2.96</v>
      </c>
      <c r="H31" s="208">
        <f>' Capacity by Company'!H30*'Operating Efficiency.'!H31</f>
        <v>31.630000000000003</v>
      </c>
      <c r="I31" s="208">
        <f>' Capacity by Company'!I30*'Operating Efficiency.'!I31</f>
        <v>27.75</v>
      </c>
      <c r="J31" s="208">
        <f>' Capacity by Company'!J30*'Operating Efficiency.'!J31</f>
        <v>28.490000000000002</v>
      </c>
      <c r="K31" s="208">
        <f>' Capacity by Company'!K30*'Operating Efficiency.'!K31</f>
        <v>29.23</v>
      </c>
      <c r="L31" s="208">
        <f>' Capacity by Company'!L30*'Operating Efficiency.'!L31</f>
        <v>30.34</v>
      </c>
      <c r="M31" s="208">
        <f>' Capacity by Company'!M30*'Operating Efficiency.'!M31</f>
        <v>31.08</v>
      </c>
      <c r="N31" s="208">
        <f>' Capacity by Company'!N30*'Operating Efficiency.'!N31</f>
        <v>31.45</v>
      </c>
      <c r="O31" s="208">
        <f>' Capacity by Company'!O30*'Operating Efficiency.'!O31</f>
        <v>31.45</v>
      </c>
      <c r="P31" s="208">
        <f>' Capacity by Company'!P30*'Operating Efficiency.'!P31</f>
        <v>31.45</v>
      </c>
      <c r="Q31" s="208">
        <f>' Capacity by Company'!Q30*'Operating Efficiency.'!Q31</f>
        <v>31.45</v>
      </c>
      <c r="R31" s="208">
        <f>' Capacity by Company'!R30*'Operating Efficiency.'!R31</f>
        <v>31.45</v>
      </c>
      <c r="S31" s="208">
        <f>' Capacity by Company'!S30*'Operating Efficiency.'!S31</f>
        <v>31.450000000000003</v>
      </c>
    </row>
    <row r="32" spans="1:19" s="268" customFormat="1">
      <c r="A32" s="265" t="s">
        <v>32</v>
      </c>
      <c r="B32" s="265" t="s">
        <v>51</v>
      </c>
      <c r="C32" s="266" t="s">
        <v>60</v>
      </c>
      <c r="D32" s="267">
        <f>SUM(D27:D31)</f>
        <v>230.46250000000001</v>
      </c>
      <c r="E32" s="267">
        <f t="shared" ref="E32:S32" si="3">SUM(E27:E31)</f>
        <v>239.29999999999998</v>
      </c>
      <c r="F32" s="267">
        <f t="shared" si="3"/>
        <v>232.81311526479749</v>
      </c>
      <c r="G32" s="267">
        <f t="shared" si="3"/>
        <v>222.91514018691586</v>
      </c>
      <c r="H32" s="267">
        <f t="shared" si="3"/>
        <v>261.43</v>
      </c>
      <c r="I32" s="267">
        <f t="shared" si="3"/>
        <v>215.00842852197994</v>
      </c>
      <c r="J32" s="267">
        <f t="shared" si="3"/>
        <v>234.53956732433372</v>
      </c>
      <c r="K32" s="267">
        <f t="shared" si="3"/>
        <v>242.83043613707167</v>
      </c>
      <c r="L32" s="267">
        <f t="shared" si="3"/>
        <v>245.38</v>
      </c>
      <c r="M32" s="267">
        <f t="shared" si="3"/>
        <v>250.78000000000003</v>
      </c>
      <c r="N32" s="267">
        <f t="shared" si="3"/>
        <v>263.14999999999998</v>
      </c>
      <c r="O32" s="267">
        <f t="shared" si="3"/>
        <v>273.13</v>
      </c>
      <c r="P32" s="267">
        <f t="shared" si="3"/>
        <v>274.45</v>
      </c>
      <c r="Q32" s="267">
        <f t="shared" si="3"/>
        <v>274.90999999999997</v>
      </c>
      <c r="R32" s="267">
        <f t="shared" si="3"/>
        <v>276.25</v>
      </c>
      <c r="S32" s="267">
        <f t="shared" si="3"/>
        <v>278.02999999999997</v>
      </c>
    </row>
    <row r="33" spans="1:19" s="268" customFormat="1">
      <c r="A33" s="265" t="s">
        <v>32</v>
      </c>
      <c r="B33" s="265" t="s">
        <v>108</v>
      </c>
      <c r="C33" s="266" t="s">
        <v>60</v>
      </c>
      <c r="D33" s="267">
        <f>' Capacity by Company'!D32*'Operating Efficiency.'!D33</f>
        <v>0</v>
      </c>
      <c r="E33" s="267">
        <f>' Capacity by Company'!E32*'Operating Efficiency.'!E33</f>
        <v>0</v>
      </c>
      <c r="F33" s="267">
        <f>' Capacity by Company'!F32*'Operating Efficiency.'!F33</f>
        <v>0</v>
      </c>
      <c r="G33" s="267">
        <f>' Capacity by Company'!G32*'Operating Efficiency.'!G33</f>
        <v>0</v>
      </c>
      <c r="H33" s="267">
        <f>' Capacity by Company'!H32*'Operating Efficiency.'!H33</f>
        <v>0</v>
      </c>
      <c r="I33" s="267">
        <f>' Capacity by Company'!I32*'Operating Efficiency.'!I33</f>
        <v>0</v>
      </c>
      <c r="J33" s="267">
        <f>' Capacity by Company'!J32*'Operating Efficiency.'!J33</f>
        <v>0</v>
      </c>
      <c r="K33" s="267">
        <f>' Capacity by Company'!K32*'Operating Efficiency.'!K33</f>
        <v>0</v>
      </c>
      <c r="L33" s="267">
        <f>' Capacity by Company'!L32*'Operating Efficiency.'!L33</f>
        <v>0</v>
      </c>
      <c r="M33" s="267">
        <f>' Capacity by Company'!M32*'Operating Efficiency.'!M33</f>
        <v>0</v>
      </c>
      <c r="N33" s="267">
        <f>' Capacity by Company'!N32*'Operating Efficiency.'!N33</f>
        <v>0</v>
      </c>
      <c r="O33" s="267">
        <f>' Capacity by Company'!O32*'Operating Efficiency.'!O33</f>
        <v>0</v>
      </c>
      <c r="P33" s="267">
        <f>' Capacity by Company'!P32*'Operating Efficiency.'!P33</f>
        <v>0</v>
      </c>
      <c r="Q33" s="267">
        <f>' Capacity by Company'!Q32*'Operating Efficiency.'!Q33</f>
        <v>0</v>
      </c>
      <c r="R33" s="267">
        <f>' Capacity by Company'!R32*'Operating Efficiency.'!R33</f>
        <v>0</v>
      </c>
      <c r="S33" s="267">
        <f>' Capacity by Company'!S32*'Operating Efficiency.'!S33</f>
        <v>0</v>
      </c>
    </row>
    <row r="34" spans="1:19">
      <c r="A34" s="127" t="s">
        <v>32</v>
      </c>
      <c r="B34" s="127" t="s">
        <v>53</v>
      </c>
      <c r="C34" s="195" t="s">
        <v>216</v>
      </c>
      <c r="D34" s="208">
        <f>' Capacity by Company'!D33*'Operating Efficiency.'!D34</f>
        <v>82.5</v>
      </c>
      <c r="E34" s="208">
        <f>' Capacity by Company'!E33*'Operating Efficiency.'!E34</f>
        <v>84.7</v>
      </c>
      <c r="F34" s="208">
        <f>' Capacity by Company'!F33*'Operating Efficiency.'!F34</f>
        <v>89.100000000000009</v>
      </c>
      <c r="G34" s="208">
        <f>' Capacity by Company'!G33*'Operating Efficiency.'!G34</f>
        <v>82.5</v>
      </c>
      <c r="H34" s="208">
        <f>' Capacity by Company'!H33*'Operating Efficiency.'!H34</f>
        <v>92.399999999999991</v>
      </c>
      <c r="I34" s="208">
        <f>' Capacity by Company'!I33*'Operating Efficiency.'!I34</f>
        <v>83.600000000000009</v>
      </c>
      <c r="J34" s="208">
        <f>' Capacity by Company'!J33*'Operating Efficiency.'!J34</f>
        <v>107.9</v>
      </c>
      <c r="K34" s="208">
        <f>' Capacity by Company'!K33*'Operating Efficiency.'!K34</f>
        <v>106.22857142857143</v>
      </c>
      <c r="L34" s="208">
        <f>' Capacity by Company'!L33*'Operating Efficiency.'!L34</f>
        <v>100.90476190476193</v>
      </c>
      <c r="M34" s="208">
        <f>' Capacity by Company'!M33*'Operating Efficiency.'!M34</f>
        <v>97.5</v>
      </c>
      <c r="N34" s="208">
        <f>' Capacity by Company'!N33*'Operating Efficiency.'!N34</f>
        <v>104</v>
      </c>
      <c r="O34" s="208">
        <f>' Capacity by Company'!O33*'Operating Efficiency.'!O34</f>
        <v>107.9</v>
      </c>
      <c r="P34" s="208">
        <f>' Capacity by Company'!P33*'Operating Efficiency.'!P34</f>
        <v>111.80000000000001</v>
      </c>
      <c r="Q34" s="208">
        <f>' Capacity by Company'!Q33*'Operating Efficiency.'!Q34</f>
        <v>114.39999999999999</v>
      </c>
      <c r="R34" s="208">
        <f>' Capacity by Company'!R33*'Operating Efficiency.'!R34</f>
        <v>117.00000000000001</v>
      </c>
      <c r="S34" s="208">
        <f>' Capacity by Company'!S33*'Operating Efficiency.'!S34</f>
        <v>119.6</v>
      </c>
    </row>
    <row r="35" spans="1:19">
      <c r="A35" s="127" t="s">
        <v>32</v>
      </c>
      <c r="B35" s="128" t="s">
        <v>53</v>
      </c>
      <c r="C35" s="195" t="s">
        <v>217</v>
      </c>
      <c r="D35" s="208">
        <f>' Capacity by Company'!D34*'Operating Efficiency.'!D35</f>
        <v>36.5</v>
      </c>
      <c r="E35" s="208">
        <f>' Capacity by Company'!E34*'Operating Efficiency.'!E35</f>
        <v>38</v>
      </c>
      <c r="F35" s="208">
        <f>' Capacity by Company'!F34*'Operating Efficiency.'!F35</f>
        <v>38.15</v>
      </c>
      <c r="G35" s="208">
        <f>' Capacity by Company'!G34*'Operating Efficiency.'!G35</f>
        <v>53.9</v>
      </c>
      <c r="H35" s="208">
        <f>' Capacity by Company'!H34*'Operating Efficiency.'!H35</f>
        <v>77</v>
      </c>
      <c r="I35" s="208">
        <f>' Capacity by Company'!I34*'Operating Efficiency.'!I35</f>
        <v>69.000000000000014</v>
      </c>
      <c r="J35" s="208">
        <f>' Capacity by Company'!J34*'Operating Efficiency.'!J35</f>
        <v>77</v>
      </c>
      <c r="K35" s="208">
        <f>' Capacity by Company'!K34*'Operating Efficiency.'!K35</f>
        <v>78</v>
      </c>
      <c r="L35" s="208">
        <f>' Capacity by Company'!L34*'Operating Efficiency.'!L35</f>
        <v>75</v>
      </c>
      <c r="M35" s="208">
        <f>' Capacity by Company'!M34*'Operating Efficiency.'!M35</f>
        <v>74</v>
      </c>
      <c r="N35" s="208">
        <f>' Capacity by Company'!N34*'Operating Efficiency.'!N35</f>
        <v>76</v>
      </c>
      <c r="O35" s="208">
        <f>' Capacity by Company'!O34*'Operating Efficiency.'!O35</f>
        <v>79</v>
      </c>
      <c r="P35" s="208">
        <f>' Capacity by Company'!P34*'Operating Efficiency.'!P35</f>
        <v>84.000000000000014</v>
      </c>
      <c r="Q35" s="208">
        <f>' Capacity by Company'!Q34*'Operating Efficiency.'!Q35</f>
        <v>88.999999999999986</v>
      </c>
      <c r="R35" s="208">
        <f>' Capacity by Company'!R34*'Operating Efficiency.'!R35</f>
        <v>94</v>
      </c>
      <c r="S35" s="208">
        <f>' Capacity by Company'!S34*'Operating Efficiency.'!S35</f>
        <v>95.78</v>
      </c>
    </row>
    <row r="36" spans="1:19">
      <c r="A36" s="127" t="s">
        <v>32</v>
      </c>
      <c r="B36" s="128" t="s">
        <v>53</v>
      </c>
      <c r="C36" s="166" t="s">
        <v>12</v>
      </c>
      <c r="D36" s="208">
        <f>' Capacity by Company'!D35*'Operating Efficiency.'!D36</f>
        <v>0</v>
      </c>
      <c r="E36" s="208">
        <f>' Capacity by Company'!E35*'Operating Efficiency.'!E36</f>
        <v>0</v>
      </c>
      <c r="F36" s="208">
        <f>' Capacity by Company'!F35*'Operating Efficiency.'!F36</f>
        <v>0</v>
      </c>
      <c r="G36" s="208">
        <f>' Capacity by Company'!G35*'Operating Efficiency.'!G36</f>
        <v>0</v>
      </c>
      <c r="H36" s="208">
        <f>' Capacity by Company'!H35*'Operating Efficiency.'!H36</f>
        <v>0</v>
      </c>
      <c r="I36" s="208">
        <f>' Capacity by Company'!I35*'Operating Efficiency.'!I36</f>
        <v>0</v>
      </c>
      <c r="J36" s="208">
        <f>' Capacity by Company'!J35*'Operating Efficiency.'!J36</f>
        <v>0</v>
      </c>
      <c r="K36" s="208">
        <f>' Capacity by Company'!K35*'Operating Efficiency.'!K36</f>
        <v>0</v>
      </c>
      <c r="L36" s="208">
        <f>' Capacity by Company'!L35*'Operating Efficiency.'!L36</f>
        <v>0</v>
      </c>
      <c r="M36" s="208">
        <f>' Capacity by Company'!M35*'Operating Efficiency.'!M36</f>
        <v>0</v>
      </c>
      <c r="N36" s="208">
        <f>' Capacity by Company'!N35*'Operating Efficiency.'!N36</f>
        <v>0</v>
      </c>
      <c r="O36" s="208">
        <f>' Capacity by Company'!O35*'Operating Efficiency.'!O36</f>
        <v>0</v>
      </c>
      <c r="P36" s="208">
        <f>' Capacity by Company'!P35*'Operating Efficiency.'!P36</f>
        <v>0</v>
      </c>
      <c r="Q36" s="208">
        <f>' Capacity by Company'!Q35*'Operating Efficiency.'!Q36</f>
        <v>0</v>
      </c>
      <c r="R36" s="208">
        <f>' Capacity by Company'!R35*'Operating Efficiency.'!R36</f>
        <v>0</v>
      </c>
      <c r="S36" s="208">
        <f>' Capacity by Company'!S35*'Operating Efficiency.'!S36</f>
        <v>0</v>
      </c>
    </row>
    <row r="37" spans="1:19" s="268" customFormat="1">
      <c r="A37" s="265" t="s">
        <v>32</v>
      </c>
      <c r="B37" s="269" t="s">
        <v>53</v>
      </c>
      <c r="C37" s="266" t="s">
        <v>60</v>
      </c>
      <c r="D37" s="267">
        <f>SUM(D34:D36)</f>
        <v>119</v>
      </c>
      <c r="E37" s="267">
        <f t="shared" ref="E37:S37" si="4">SUM(E34:E36)</f>
        <v>122.7</v>
      </c>
      <c r="F37" s="267">
        <f t="shared" si="4"/>
        <v>127.25</v>
      </c>
      <c r="G37" s="267">
        <f t="shared" si="4"/>
        <v>136.4</v>
      </c>
      <c r="H37" s="267">
        <f t="shared" si="4"/>
        <v>169.39999999999998</v>
      </c>
      <c r="I37" s="267">
        <f t="shared" si="4"/>
        <v>152.60000000000002</v>
      </c>
      <c r="J37" s="267">
        <f t="shared" si="4"/>
        <v>184.9</v>
      </c>
      <c r="K37" s="267">
        <f t="shared" si="4"/>
        <v>184.22857142857143</v>
      </c>
      <c r="L37" s="267">
        <f t="shared" si="4"/>
        <v>175.90476190476193</v>
      </c>
      <c r="M37" s="267">
        <f t="shared" si="4"/>
        <v>171.5</v>
      </c>
      <c r="N37" s="267">
        <f t="shared" si="4"/>
        <v>180</v>
      </c>
      <c r="O37" s="267">
        <f t="shared" si="4"/>
        <v>186.9</v>
      </c>
      <c r="P37" s="267">
        <f t="shared" si="4"/>
        <v>195.8</v>
      </c>
      <c r="Q37" s="267">
        <f t="shared" si="4"/>
        <v>203.39999999999998</v>
      </c>
      <c r="R37" s="267">
        <f t="shared" si="4"/>
        <v>211</v>
      </c>
      <c r="S37" s="267">
        <f t="shared" si="4"/>
        <v>215.38</v>
      </c>
    </row>
    <row r="38" spans="1:19" s="268" customFormat="1">
      <c r="A38" s="265" t="s">
        <v>32</v>
      </c>
      <c r="B38" s="269" t="s">
        <v>17</v>
      </c>
      <c r="C38" s="266" t="s">
        <v>60</v>
      </c>
      <c r="D38" s="267">
        <f>' Capacity by Company'!D37*'Operating Efficiency.'!D38</f>
        <v>0</v>
      </c>
      <c r="E38" s="267">
        <f>' Capacity by Company'!E37*'Operating Efficiency.'!E38</f>
        <v>0</v>
      </c>
      <c r="F38" s="267">
        <f>' Capacity by Company'!F37*'Operating Efficiency.'!F38</f>
        <v>0</v>
      </c>
      <c r="G38" s="267">
        <f>' Capacity by Company'!G37*'Operating Efficiency.'!G38</f>
        <v>0</v>
      </c>
      <c r="H38" s="267">
        <f>' Capacity by Company'!H37*'Operating Efficiency.'!H38</f>
        <v>0</v>
      </c>
      <c r="I38" s="267">
        <f>' Capacity by Company'!I37*'Operating Efficiency.'!I38</f>
        <v>0</v>
      </c>
      <c r="J38" s="267">
        <f>' Capacity by Company'!J37*'Operating Efficiency.'!J38</f>
        <v>0</v>
      </c>
      <c r="K38" s="267">
        <f>' Capacity by Company'!K37*'Operating Efficiency.'!K38</f>
        <v>0</v>
      </c>
      <c r="L38" s="267">
        <f>' Capacity by Company'!L37*'Operating Efficiency.'!L38</f>
        <v>0</v>
      </c>
      <c r="M38" s="267">
        <f>' Capacity by Company'!M37*'Operating Efficiency.'!M38</f>
        <v>0</v>
      </c>
      <c r="N38" s="267">
        <f>' Capacity by Company'!N37*'Operating Efficiency.'!N38</f>
        <v>0</v>
      </c>
      <c r="O38" s="267">
        <f>' Capacity by Company'!O37*'Operating Efficiency.'!O38</f>
        <v>0</v>
      </c>
      <c r="P38" s="267">
        <f>' Capacity by Company'!P37*'Operating Efficiency.'!P38</f>
        <v>0</v>
      </c>
      <c r="Q38" s="267">
        <f>' Capacity by Company'!Q37*'Operating Efficiency.'!Q38</f>
        <v>0</v>
      </c>
      <c r="R38" s="267">
        <f>' Capacity by Company'!R37*'Operating Efficiency.'!R38</f>
        <v>0</v>
      </c>
      <c r="S38" s="267">
        <f>' Capacity by Company'!S37*'Operating Efficiency.'!S38</f>
        <v>0</v>
      </c>
    </row>
    <row r="39" spans="1:19">
      <c r="A39" s="127" t="s">
        <v>32</v>
      </c>
      <c r="B39" s="127" t="s">
        <v>52</v>
      </c>
      <c r="C39" s="176" t="s">
        <v>265</v>
      </c>
      <c r="D39" s="208">
        <f>' Capacity by Company'!D38*'Operating Efficiency.'!D39</f>
        <v>29.25</v>
      </c>
      <c r="E39" s="208">
        <f>' Capacity by Company'!E38*'Operating Efficiency.'!E39</f>
        <v>30.375000000000004</v>
      </c>
      <c r="F39" s="208">
        <f>' Capacity by Company'!F38*'Operating Efficiency.'!F39</f>
        <v>84</v>
      </c>
      <c r="G39" s="208">
        <f>' Capacity by Company'!G38*'Operating Efficiency.'!G39</f>
        <v>80</v>
      </c>
      <c r="H39" s="208">
        <f>' Capacity by Company'!H38*'Operating Efficiency.'!H39</f>
        <v>80.099999999999994</v>
      </c>
      <c r="I39" s="208">
        <f>' Capacity by Company'!I38*'Operating Efficiency.'!I39</f>
        <v>72.000000000000014</v>
      </c>
      <c r="J39" s="208">
        <f>' Capacity by Company'!J38*'Operating Efficiency.'!J39</f>
        <v>80</v>
      </c>
      <c r="K39" s="208">
        <f>' Capacity by Company'!K38*'Operating Efficiency.'!K39</f>
        <v>94.000000000000014</v>
      </c>
      <c r="L39" s="208">
        <f>' Capacity by Company'!L38*'Operating Efficiency.'!L39</f>
        <v>89.000000000000014</v>
      </c>
      <c r="M39" s="208">
        <f>' Capacity by Company'!M38*'Operating Efficiency.'!M39</f>
        <v>87.999999999999986</v>
      </c>
      <c r="N39" s="208">
        <f>' Capacity by Company'!N38*'Operating Efficiency.'!N39</f>
        <v>90.999999999999986</v>
      </c>
      <c r="O39" s="208">
        <f>' Capacity by Company'!O38*'Operating Efficiency.'!O39</f>
        <v>95</v>
      </c>
      <c r="P39" s="208">
        <f>' Capacity by Company'!P38*'Operating Efficiency.'!P39</f>
        <v>97</v>
      </c>
      <c r="Q39" s="208">
        <f>' Capacity by Company'!Q38*'Operating Efficiency.'!Q39</f>
        <v>97.11</v>
      </c>
      <c r="R39" s="208">
        <f>' Capacity by Company'!R38*'Operating Efficiency.'!R39</f>
        <v>97.56</v>
      </c>
      <c r="S39" s="208">
        <f>' Capacity by Company'!S38*'Operating Efficiency.'!S39</f>
        <v>98</v>
      </c>
    </row>
    <row r="40" spans="1:19">
      <c r="A40" s="127" t="s">
        <v>32</v>
      </c>
      <c r="B40" s="127" t="s">
        <v>52</v>
      </c>
      <c r="C40" s="166" t="s">
        <v>12</v>
      </c>
      <c r="D40" s="208">
        <f>' Capacity by Company'!D39*'Operating Efficiency.'!D40</f>
        <v>0</v>
      </c>
      <c r="E40" s="208">
        <f>' Capacity by Company'!E39*'Operating Efficiency.'!E40</f>
        <v>0</v>
      </c>
      <c r="F40" s="208">
        <f>' Capacity by Company'!F39*'Operating Efficiency.'!F40</f>
        <v>0</v>
      </c>
      <c r="G40" s="208">
        <f>' Capacity by Company'!G39*'Operating Efficiency.'!G40</f>
        <v>0</v>
      </c>
      <c r="H40" s="208">
        <f>' Capacity by Company'!H39*'Operating Efficiency.'!H40</f>
        <v>0</v>
      </c>
      <c r="I40" s="208">
        <f>' Capacity by Company'!I39*'Operating Efficiency.'!I40</f>
        <v>0</v>
      </c>
      <c r="J40" s="208">
        <f>' Capacity by Company'!J39*'Operating Efficiency.'!J40</f>
        <v>0</v>
      </c>
      <c r="K40" s="208">
        <f>' Capacity by Company'!K39*'Operating Efficiency.'!K40</f>
        <v>0</v>
      </c>
      <c r="L40" s="208">
        <f>' Capacity by Company'!L39*'Operating Efficiency.'!L40</f>
        <v>0</v>
      </c>
      <c r="M40" s="208">
        <f>' Capacity by Company'!M39*'Operating Efficiency.'!M40</f>
        <v>0</v>
      </c>
      <c r="N40" s="208">
        <f>' Capacity by Company'!N39*'Operating Efficiency.'!N40</f>
        <v>0</v>
      </c>
      <c r="O40" s="208">
        <f>' Capacity by Company'!O39*'Operating Efficiency.'!O40</f>
        <v>0</v>
      </c>
      <c r="P40" s="208">
        <f>' Capacity by Company'!P39*'Operating Efficiency.'!P40</f>
        <v>0</v>
      </c>
      <c r="Q40" s="208">
        <f>' Capacity by Company'!Q39*'Operating Efficiency.'!Q40</f>
        <v>0</v>
      </c>
      <c r="R40" s="208">
        <f>' Capacity by Company'!R39*'Operating Efficiency.'!R40</f>
        <v>0</v>
      </c>
      <c r="S40" s="208">
        <f>' Capacity by Company'!S39*'Operating Efficiency.'!S40</f>
        <v>0</v>
      </c>
    </row>
    <row r="41" spans="1:19" s="268" customFormat="1">
      <c r="A41" s="265" t="s">
        <v>32</v>
      </c>
      <c r="B41" s="265" t="s">
        <v>52</v>
      </c>
      <c r="C41" s="266" t="s">
        <v>60</v>
      </c>
      <c r="D41" s="267">
        <f>SUM(D39:D40)</f>
        <v>29.25</v>
      </c>
      <c r="E41" s="267">
        <f t="shared" ref="E41:S41" si="5">SUM(E39:E40)</f>
        <v>30.375000000000004</v>
      </c>
      <c r="F41" s="267">
        <f t="shared" si="5"/>
        <v>84</v>
      </c>
      <c r="G41" s="267">
        <f t="shared" si="5"/>
        <v>80</v>
      </c>
      <c r="H41" s="267">
        <f t="shared" si="5"/>
        <v>80.099999999999994</v>
      </c>
      <c r="I41" s="267">
        <f t="shared" si="5"/>
        <v>72.000000000000014</v>
      </c>
      <c r="J41" s="267">
        <f t="shared" si="5"/>
        <v>80</v>
      </c>
      <c r="K41" s="267">
        <f t="shared" si="5"/>
        <v>94.000000000000014</v>
      </c>
      <c r="L41" s="267">
        <f t="shared" si="5"/>
        <v>89.000000000000014</v>
      </c>
      <c r="M41" s="267">
        <f t="shared" si="5"/>
        <v>87.999999999999986</v>
      </c>
      <c r="N41" s="267">
        <f t="shared" si="5"/>
        <v>90.999999999999986</v>
      </c>
      <c r="O41" s="267">
        <f t="shared" si="5"/>
        <v>95</v>
      </c>
      <c r="P41" s="267">
        <f t="shared" si="5"/>
        <v>97</v>
      </c>
      <c r="Q41" s="267">
        <f t="shared" si="5"/>
        <v>97.11</v>
      </c>
      <c r="R41" s="267">
        <f t="shared" si="5"/>
        <v>97.56</v>
      </c>
      <c r="S41" s="267">
        <f t="shared" si="5"/>
        <v>98</v>
      </c>
    </row>
    <row r="42" spans="1:19" s="268" customFormat="1">
      <c r="A42" s="265" t="s">
        <v>32</v>
      </c>
      <c r="B42" s="265" t="s">
        <v>54</v>
      </c>
      <c r="C42" s="266" t="s">
        <v>60</v>
      </c>
      <c r="D42" s="267">
        <f>' Capacity by Company'!D41*'Operating Efficiency.'!D42</f>
        <v>113.4</v>
      </c>
      <c r="E42" s="267">
        <f>' Capacity by Company'!E41*'Operating Efficiency.'!E42</f>
        <v>122.4</v>
      </c>
      <c r="F42" s="267">
        <f>' Capacity by Company'!F41*'Operating Efficiency.'!F42</f>
        <v>133.596</v>
      </c>
      <c r="G42" s="267">
        <f>' Capacity by Company'!G41*'Operating Efficiency.'!G42</f>
        <v>147.6</v>
      </c>
      <c r="H42" s="267">
        <f>' Capacity by Company'!H41*'Operating Efficiency.'!H42</f>
        <v>154.0627783783784</v>
      </c>
      <c r="I42" s="267">
        <f>' Capacity by Company'!I41*'Operating Efficiency.'!I42</f>
        <v>149.58097297297297</v>
      </c>
      <c r="J42" s="267">
        <f>' Capacity by Company'!J41*'Operating Efficiency.'!J42</f>
        <v>173.38086486486489</v>
      </c>
      <c r="K42" s="267">
        <f>' Capacity by Company'!K41*'Operating Efficiency.'!K42</f>
        <v>139.27906915887851</v>
      </c>
      <c r="L42" s="267">
        <f>' Capacity by Company'!L41*'Operating Efficiency.'!L42</f>
        <v>139.66885981308408</v>
      </c>
      <c r="M42" s="267">
        <f>' Capacity by Company'!M41*'Operating Efficiency.'!M42</f>
        <v>135.95360747663551</v>
      </c>
      <c r="N42" s="267">
        <f>' Capacity by Company'!N41*'Operating Efficiency.'!N42</f>
        <v>139.46677943925235</v>
      </c>
      <c r="O42" s="267">
        <f>' Capacity by Company'!O41*'Operating Efficiency.'!O42</f>
        <v>142.97995140186916</v>
      </c>
      <c r="P42" s="267">
        <f>' Capacity by Company'!P41*'Operating Efficiency.'!P42</f>
        <v>146.49312336448597</v>
      </c>
      <c r="Q42" s="267">
        <f>' Capacity by Company'!Q41*'Operating Efficiency.'!Q42</f>
        <v>150.00629532710281</v>
      </c>
      <c r="R42" s="267">
        <f>' Capacity by Company'!R41*'Operating Efficiency.'!R42</f>
        <v>153.51946728971961</v>
      </c>
      <c r="S42" s="267">
        <f>' Capacity by Company'!S41*'Operating Efficiency.'!S42</f>
        <v>157.03263925233642</v>
      </c>
    </row>
    <row r="43" spans="1:19" s="268" customFormat="1">
      <c r="A43" s="265" t="s">
        <v>32</v>
      </c>
      <c r="B43" s="265" t="s">
        <v>32</v>
      </c>
      <c r="C43" s="266" t="s">
        <v>60</v>
      </c>
      <c r="D43" s="281">
        <f t="shared" ref="D43" si="6">D7+D22+D26+D32+D33+D37+D38+D41+D42</f>
        <v>1534.587314814815</v>
      </c>
      <c r="E43" s="281">
        <f t="shared" ref="E43" si="7">E7+E22+E26+E32+E33+E37+E38+E41+E42</f>
        <v>1611.7629259259261</v>
      </c>
      <c r="F43" s="281">
        <f t="shared" ref="F43" si="8">F7+F22+F26+F32+F33+F37+F38+F41+F42</f>
        <v>1731.1405862776385</v>
      </c>
      <c r="G43" s="281">
        <f t="shared" ref="G43" si="9">G7+G22+G26+G32+G33+G37+G38+G41+G42</f>
        <v>1791.9384912157755</v>
      </c>
      <c r="H43" s="281">
        <f t="shared" ref="H43" si="10">H7+H22+H26+H32+H33+H37+H38+H41+H42</f>
        <v>1946.4585172679485</v>
      </c>
      <c r="I43" s="281">
        <f t="shared" ref="I43" si="11">I7+I22+I26+I32+I33+I37+I38+I41+I42</f>
        <v>1767.854401494953</v>
      </c>
      <c r="J43" s="281">
        <f t="shared" ref="J43" si="12">J7+J22+J26+J32+J33+J37+J38+J41+J42</f>
        <v>1912.6387616481522</v>
      </c>
      <c r="K43" s="281">
        <f t="shared" ref="K43" si="13">K7+K22+K26+K32+K33+K37+K38+K41+K42</f>
        <v>1934.9720969520338</v>
      </c>
      <c r="L43" s="281">
        <f t="shared" ref="L43" si="14">L7+L22+L26+L32+L33+L37+L38+L41+L42</f>
        <v>1944.5337241226789</v>
      </c>
      <c r="M43" s="281">
        <f t="shared" ref="M43" si="15">M7+M22+M26+M32+M33+M37+M38+M41+M42</f>
        <v>2062.0859430863916</v>
      </c>
      <c r="N43" s="281">
        <f t="shared" ref="N43" si="16">N7+N22+N26+N32+N33+N37+N38+N41+N42</f>
        <v>2177.8853352929109</v>
      </c>
      <c r="O43" s="281">
        <f t="shared" ref="O43" si="17">O7+O22+O26+O32+O33+O37+O38+O41+O42</f>
        <v>2234.7244533530884</v>
      </c>
      <c r="P43" s="281">
        <f t="shared" ref="P43" si="18">P7+P22+P26+P32+P33+P37+P38+P41+P42</f>
        <v>2288.6235501937545</v>
      </c>
      <c r="Q43" s="281">
        <f t="shared" ref="Q43" si="19">Q7+Q22+Q26+Q32+Q33+Q37+Q38+Q41+Q42</f>
        <v>2351.5626819124686</v>
      </c>
      <c r="R43" s="281">
        <f t="shared" ref="R43" si="20">R7+R22+R26+R32+R33+R37+R38+R41+R42</f>
        <v>2393.3979087531338</v>
      </c>
      <c r="S43" s="281">
        <f t="shared" ref="S43" si="21">S7+S22+S26+S32+S33+S37+S38+S41+S42</f>
        <v>2428.7778831547757</v>
      </c>
    </row>
    <row r="44" spans="1:19">
      <c r="A44" s="127" t="s">
        <v>41</v>
      </c>
      <c r="B44" s="127" t="s">
        <v>38</v>
      </c>
      <c r="C44" s="166" t="s">
        <v>215</v>
      </c>
      <c r="D44" s="208">
        <f>' Capacity by Company'!D43*'Operating Efficiency.'!D44</f>
        <v>117.3</v>
      </c>
      <c r="E44" s="208">
        <f>' Capacity by Company'!E43*'Operating Efficiency.'!E44</f>
        <v>127.5</v>
      </c>
      <c r="F44" s="208">
        <f>' Capacity by Company'!F43*'Operating Efficiency.'!F44</f>
        <v>144</v>
      </c>
      <c r="G44" s="208">
        <f>' Capacity by Company'!G43*'Operating Efficiency.'!G44</f>
        <v>164</v>
      </c>
      <c r="H44" s="208">
        <f>' Capacity by Company'!H43*'Operating Efficiency.'!H44</f>
        <v>186.25283018867924</v>
      </c>
      <c r="I44" s="208">
        <f>' Capacity by Company'!I43*'Operating Efficiency.'!I44</f>
        <v>124.95</v>
      </c>
      <c r="J44" s="208">
        <f>' Capacity by Company'!J43*'Operating Efficiency.'!J44</f>
        <v>147.00000000000003</v>
      </c>
      <c r="K44" s="208">
        <f>' Capacity by Company'!K43*'Operating Efficiency.'!K44</f>
        <v>154.35000000000002</v>
      </c>
      <c r="L44" s="208">
        <f>' Capacity by Company'!L43*'Operating Efficiency.'!L44</f>
        <v>154.35000000000002</v>
      </c>
      <c r="M44" s="208">
        <f>' Capacity by Company'!M43*'Operating Efficiency.'!M44</f>
        <v>161.69999999999999</v>
      </c>
      <c r="N44" s="208">
        <f>' Capacity by Company'!N43*'Operating Efficiency.'!N44</f>
        <v>171.5</v>
      </c>
      <c r="O44" s="208">
        <f>' Capacity by Company'!O43*'Operating Efficiency.'!O44</f>
        <v>176.4</v>
      </c>
      <c r="P44" s="208">
        <f>' Capacity by Company'!P43*'Operating Efficiency.'!P44</f>
        <v>186.2</v>
      </c>
      <c r="Q44" s="208">
        <f>' Capacity by Company'!Q43*'Operating Efficiency.'!Q44</f>
        <v>210.70000000000002</v>
      </c>
      <c r="R44" s="208">
        <f>' Capacity by Company'!R43*'Operating Efficiency.'!R44</f>
        <v>220.49999999999997</v>
      </c>
      <c r="S44" s="208">
        <f>' Capacity by Company'!S43*'Operating Efficiency.'!S44</f>
        <v>227.85</v>
      </c>
    </row>
    <row r="45" spans="1:19">
      <c r="A45" s="127" t="s">
        <v>41</v>
      </c>
      <c r="B45" s="127" t="s">
        <v>38</v>
      </c>
      <c r="C45" s="166" t="s">
        <v>258</v>
      </c>
      <c r="D45" s="208">
        <f>' Capacity by Company'!D44*'Operating Efficiency.'!D46</f>
        <v>22.5</v>
      </c>
      <c r="E45" s="208">
        <f>' Capacity by Company'!E44*'Operating Efficiency.'!E46</f>
        <v>23</v>
      </c>
      <c r="F45" s="208">
        <f>' Capacity by Company'!F44*'Operating Efficiency.'!F46</f>
        <v>24</v>
      </c>
      <c r="G45" s="208">
        <f>' Capacity by Company'!G44*'Operating Efficiency.'!G46</f>
        <v>25.5</v>
      </c>
      <c r="H45" s="208">
        <f>' Capacity by Company'!H44*'Operating Efficiency.'!H46</f>
        <v>25.7</v>
      </c>
      <c r="I45" s="208">
        <f>' Capacity by Company'!I44*'Operating Efficiency.'!I46</f>
        <v>17.7</v>
      </c>
      <c r="J45" s="208">
        <f>' Capacity by Company'!J44*'Operating Efficiency.'!J46</f>
        <v>19.800000000000004</v>
      </c>
      <c r="K45" s="208">
        <f>' Capacity by Company'!K44*'Operating Efficiency.'!K46</f>
        <v>19.500000000000004</v>
      </c>
      <c r="L45" s="208">
        <f>' Capacity by Company'!L44*'Operating Efficiency.'!L46</f>
        <v>19.800000000000004</v>
      </c>
      <c r="M45" s="208">
        <f>' Capacity by Company'!M44*'Operating Efficiency.'!M46</f>
        <v>19.799999999999997</v>
      </c>
      <c r="N45" s="208">
        <f>' Capacity by Company'!N44*'Operating Efficiency.'!N46</f>
        <v>21.599999999999998</v>
      </c>
      <c r="O45" s="208">
        <f>' Capacity by Company'!O44*'Operating Efficiency.'!O46</f>
        <v>22.8</v>
      </c>
      <c r="P45" s="208">
        <f>' Capacity by Company'!P44*'Operating Efficiency.'!P46</f>
        <v>23.400000000000002</v>
      </c>
      <c r="Q45" s="208">
        <f>' Capacity by Company'!Q44*'Operating Efficiency.'!Q46</f>
        <v>25.800000000000004</v>
      </c>
      <c r="R45" s="208">
        <f>' Capacity by Company'!R44*'Operating Efficiency.'!R46</f>
        <v>26.1</v>
      </c>
      <c r="S45" s="208">
        <f>' Capacity by Company'!S44*'Operating Efficiency.'!S46</f>
        <v>26.699999999999996</v>
      </c>
    </row>
    <row r="46" spans="1:19">
      <c r="A46" s="127" t="s">
        <v>41</v>
      </c>
      <c r="B46" s="127" t="s">
        <v>38</v>
      </c>
      <c r="C46" s="176" t="s">
        <v>297</v>
      </c>
      <c r="D46" s="208">
        <f>' Capacity by Company'!D45*'Operating Efficiency.'!D47</f>
        <v>28</v>
      </c>
      <c r="E46" s="208">
        <f>' Capacity by Company'!E45*'Operating Efficiency.'!E47</f>
        <v>28.799999999999997</v>
      </c>
      <c r="F46" s="208">
        <f>' Capacity by Company'!F45*'Operating Efficiency.'!F47</f>
        <v>29.6</v>
      </c>
      <c r="G46" s="208">
        <f>' Capacity by Company'!G45*'Operating Efficiency.'!G47</f>
        <v>30</v>
      </c>
      <c r="H46" s="208">
        <f>' Capacity by Company'!H45*'Operating Efficiency.'!H47</f>
        <v>34.6</v>
      </c>
      <c r="I46" s="208">
        <f>' Capacity by Company'!I45*'Operating Efficiency.'!I47</f>
        <v>34</v>
      </c>
      <c r="J46" s="208">
        <f>' Capacity by Company'!J45*'Operating Efficiency.'!J47</f>
        <v>32</v>
      </c>
      <c r="K46" s="208">
        <f>' Capacity by Company'!K45*'Operating Efficiency.'!K47</f>
        <v>32.799999999999997</v>
      </c>
      <c r="L46" s="208">
        <f>' Capacity by Company'!L45*'Operating Efficiency.'!L47</f>
        <v>34</v>
      </c>
      <c r="M46" s="208">
        <f>' Capacity by Company'!M45*'Operating Efficiency.'!M47</f>
        <v>34</v>
      </c>
      <c r="N46" s="208">
        <f>' Capacity by Company'!N45*'Operating Efficiency.'!N47</f>
        <v>34</v>
      </c>
      <c r="O46" s="208">
        <f>' Capacity by Company'!O45*'Operating Efficiency.'!O47</f>
        <v>34</v>
      </c>
      <c r="P46" s="208">
        <f>' Capacity by Company'!P45*'Operating Efficiency.'!P47</f>
        <v>34</v>
      </c>
      <c r="Q46" s="208">
        <f>' Capacity by Company'!Q45*'Operating Efficiency.'!Q47</f>
        <v>34</v>
      </c>
      <c r="R46" s="208">
        <f>' Capacity by Company'!R45*'Operating Efficiency.'!R47</f>
        <v>34</v>
      </c>
      <c r="S46" s="208">
        <f>' Capacity by Company'!S45*'Operating Efficiency.'!S47</f>
        <v>34</v>
      </c>
    </row>
    <row r="47" spans="1:19">
      <c r="A47" s="127" t="s">
        <v>41</v>
      </c>
      <c r="B47" s="127" t="s">
        <v>38</v>
      </c>
      <c r="C47" s="166" t="s">
        <v>12</v>
      </c>
      <c r="D47" s="208">
        <f>' Capacity by Company'!D46*'Operating Efficiency.'!D48</f>
        <v>31.288</v>
      </c>
      <c r="E47" s="208">
        <f>' Capacity by Company'!E46*'Operating Efficiency.'!E48</f>
        <v>31.744</v>
      </c>
      <c r="F47" s="208">
        <f>' Capacity by Company'!F46*'Operating Efficiency.'!F48</f>
        <v>32</v>
      </c>
      <c r="G47" s="208">
        <f>' Capacity by Company'!G46*'Operating Efficiency.'!G48</f>
        <v>32.799999999999997</v>
      </c>
      <c r="H47" s="208">
        <f>' Capacity by Company'!H46*'Operating Efficiency.'!H48</f>
        <v>32.936</v>
      </c>
      <c r="I47" s="208">
        <f>' Capacity by Company'!I46*'Operating Efficiency.'!I48</f>
        <v>28.400000000000002</v>
      </c>
      <c r="J47" s="208">
        <f>' Capacity by Company'!J46*'Operating Efficiency.'!J48</f>
        <v>31.200000000000003</v>
      </c>
      <c r="K47" s="208">
        <f>' Capacity by Company'!K46*'Operating Efficiency.'!K48</f>
        <v>33.6</v>
      </c>
      <c r="L47" s="208">
        <f>' Capacity by Company'!L46*'Operating Efficiency.'!L48</f>
        <v>34.400000000000006</v>
      </c>
      <c r="M47" s="208">
        <f>' Capacity by Company'!M46*'Operating Efficiency.'!M48</f>
        <v>35.199999999999996</v>
      </c>
      <c r="N47" s="208">
        <f>' Capacity by Company'!N46*'Operating Efficiency.'!N48</f>
        <v>36.4</v>
      </c>
      <c r="O47" s="208">
        <f>' Capacity by Company'!O46*'Operating Efficiency.'!O48</f>
        <v>37.199999999999996</v>
      </c>
      <c r="P47" s="208">
        <f>' Capacity by Company'!P46*'Operating Efficiency.'!P48</f>
        <v>37.599999999999994</v>
      </c>
      <c r="Q47" s="208">
        <f>' Capacity by Company'!Q46*'Operating Efficiency.'!Q48</f>
        <v>38.4</v>
      </c>
      <c r="R47" s="208">
        <f>' Capacity by Company'!R46*'Operating Efficiency.'!R48</f>
        <v>38.483999999999995</v>
      </c>
      <c r="S47" s="208">
        <f>' Capacity by Company'!S46*'Operating Efficiency.'!S48</f>
        <v>39.152000000000001</v>
      </c>
    </row>
    <row r="48" spans="1:19" s="268" customFormat="1">
      <c r="A48" s="265" t="s">
        <v>41</v>
      </c>
      <c r="B48" s="265" t="s">
        <v>38</v>
      </c>
      <c r="C48" s="266" t="s">
        <v>60</v>
      </c>
      <c r="D48" s="284">
        <f t="shared" ref="D48:S48" si="22">SUM(D44:D47)</f>
        <v>199.08800000000002</v>
      </c>
      <c r="E48" s="284">
        <f t="shared" si="22"/>
        <v>211.04400000000001</v>
      </c>
      <c r="F48" s="284">
        <f t="shared" si="22"/>
        <v>229.6</v>
      </c>
      <c r="G48" s="284">
        <f t="shared" si="22"/>
        <v>252.3</v>
      </c>
      <c r="H48" s="284">
        <f t="shared" si="22"/>
        <v>279.48883018867923</v>
      </c>
      <c r="I48" s="284">
        <f t="shared" si="22"/>
        <v>205.05</v>
      </c>
      <c r="J48" s="284">
        <f t="shared" si="22"/>
        <v>230.00000000000006</v>
      </c>
      <c r="K48" s="284">
        <f t="shared" si="22"/>
        <v>240.25000000000003</v>
      </c>
      <c r="L48" s="284">
        <f t="shared" si="22"/>
        <v>242.55000000000004</v>
      </c>
      <c r="M48" s="284">
        <f t="shared" si="22"/>
        <v>250.7</v>
      </c>
      <c r="N48" s="284">
        <f t="shared" si="22"/>
        <v>263.5</v>
      </c>
      <c r="O48" s="284">
        <f t="shared" si="22"/>
        <v>270.40000000000003</v>
      </c>
      <c r="P48" s="284">
        <f t="shared" si="22"/>
        <v>281.2</v>
      </c>
      <c r="Q48" s="284">
        <f t="shared" si="22"/>
        <v>308.89999999999998</v>
      </c>
      <c r="R48" s="284">
        <f t="shared" si="22"/>
        <v>319.08399999999995</v>
      </c>
      <c r="S48" s="284">
        <f t="shared" si="22"/>
        <v>327.70199999999994</v>
      </c>
    </row>
    <row r="49" spans="1:19">
      <c r="A49" s="127" t="s">
        <v>41</v>
      </c>
      <c r="B49" s="127" t="s">
        <v>37</v>
      </c>
      <c r="C49" s="166" t="s">
        <v>218</v>
      </c>
      <c r="D49" s="208">
        <f>' Capacity by Company'!D48*'Operating Efficiency.'!D50</f>
        <v>7</v>
      </c>
      <c r="E49" s="208">
        <f>' Capacity by Company'!E48*'Operating Efficiency.'!E50</f>
        <v>7.5</v>
      </c>
      <c r="F49" s="208">
        <f>' Capacity by Company'!F48*'Operating Efficiency.'!F50</f>
        <v>7.8899999999999988</v>
      </c>
      <c r="G49" s="208">
        <f>' Capacity by Company'!G48*'Operating Efficiency.'!G50</f>
        <v>24</v>
      </c>
      <c r="H49" s="208">
        <f>' Capacity by Company'!H48*'Operating Efficiency.'!H50</f>
        <v>24.46</v>
      </c>
      <c r="I49" s="208">
        <f>' Capacity by Company'!I48*'Operating Efficiency.'!I50</f>
        <v>22.08</v>
      </c>
      <c r="J49" s="208">
        <f>' Capacity by Company'!J48*'Operating Efficiency.'!J50</f>
        <v>24</v>
      </c>
      <c r="K49" s="208">
        <f>' Capacity by Company'!K48*'Operating Efficiency.'!K50</f>
        <v>25.28</v>
      </c>
      <c r="L49" s="208">
        <f>' Capacity by Company'!L48*'Operating Efficiency.'!L50</f>
        <v>26.880000000000003</v>
      </c>
      <c r="M49" s="208">
        <f>' Capacity by Company'!M48*'Operating Efficiency.'!M50</f>
        <v>28.479999999999997</v>
      </c>
      <c r="N49" s="208">
        <f>' Capacity by Company'!N48*'Operating Efficiency.'!N50</f>
        <v>29.119999999999997</v>
      </c>
      <c r="O49" s="208">
        <f>' Capacity by Company'!O48*'Operating Efficiency.'!O50</f>
        <v>29.439999999999998</v>
      </c>
      <c r="P49" s="208">
        <f>' Capacity by Company'!P48*'Operating Efficiency.'!P50</f>
        <v>29.92</v>
      </c>
      <c r="Q49" s="208">
        <f>' Capacity by Company'!Q48*'Operating Efficiency.'!Q50</f>
        <v>30.25</v>
      </c>
      <c r="R49" s="208">
        <f>' Capacity by Company'!R48*'Operating Efficiency.'!R50</f>
        <v>30.72</v>
      </c>
      <c r="S49" s="208">
        <f>' Capacity by Company'!S48*'Operating Efficiency.'!S50</f>
        <v>31.36</v>
      </c>
    </row>
    <row r="50" spans="1:19">
      <c r="A50" s="127" t="s">
        <v>41</v>
      </c>
      <c r="B50" s="127" t="s">
        <v>37</v>
      </c>
      <c r="C50" s="166" t="s">
        <v>12</v>
      </c>
      <c r="D50" s="208">
        <f>' Capacity by Company'!D49*'Operating Efficiency.'!D51</f>
        <v>0</v>
      </c>
      <c r="E50" s="208">
        <f>' Capacity by Company'!E49*'Operating Efficiency.'!E51</f>
        <v>0</v>
      </c>
      <c r="F50" s="208">
        <f>' Capacity by Company'!F49*'Operating Efficiency.'!F51</f>
        <v>0</v>
      </c>
      <c r="G50" s="208">
        <f>' Capacity by Company'!G49*'Operating Efficiency.'!G51</f>
        <v>0</v>
      </c>
      <c r="H50" s="208">
        <f>' Capacity by Company'!H49*'Operating Efficiency.'!H51</f>
        <v>0</v>
      </c>
      <c r="I50" s="208">
        <f>' Capacity by Company'!I49*'Operating Efficiency.'!I51</f>
        <v>0</v>
      </c>
      <c r="J50" s="208">
        <f>' Capacity by Company'!J49*'Operating Efficiency.'!J51</f>
        <v>0</v>
      </c>
      <c r="K50" s="208">
        <f>' Capacity by Company'!K49*'Operating Efficiency.'!K51</f>
        <v>0</v>
      </c>
      <c r="L50" s="208">
        <f>' Capacity by Company'!L49*'Operating Efficiency.'!L51</f>
        <v>0</v>
      </c>
      <c r="M50" s="208">
        <f>' Capacity by Company'!M49*'Operating Efficiency.'!M51</f>
        <v>0</v>
      </c>
      <c r="N50" s="208">
        <f>' Capacity by Company'!N49*'Operating Efficiency.'!N51</f>
        <v>0</v>
      </c>
      <c r="O50" s="208">
        <f>' Capacity by Company'!O49*'Operating Efficiency.'!O51</f>
        <v>0</v>
      </c>
      <c r="P50" s="208">
        <f>' Capacity by Company'!P49*'Operating Efficiency.'!P51</f>
        <v>0</v>
      </c>
      <c r="Q50" s="208">
        <f>' Capacity by Company'!Q49*'Operating Efficiency.'!Q51</f>
        <v>0</v>
      </c>
      <c r="R50" s="208">
        <f>' Capacity by Company'!R49*'Operating Efficiency.'!R51</f>
        <v>0</v>
      </c>
      <c r="S50" s="208">
        <f>' Capacity by Company'!S49*'Operating Efficiency.'!S51</f>
        <v>0</v>
      </c>
    </row>
    <row r="51" spans="1:19" s="268" customFormat="1">
      <c r="A51" s="265" t="s">
        <v>41</v>
      </c>
      <c r="B51" s="265" t="s">
        <v>37</v>
      </c>
      <c r="C51" s="266" t="s">
        <v>60</v>
      </c>
      <c r="D51" s="284">
        <f>SUM(D49:D50)</f>
        <v>7</v>
      </c>
      <c r="E51" s="284">
        <f t="shared" ref="E51:S51" si="23">SUM(E49:E50)</f>
        <v>7.5</v>
      </c>
      <c r="F51" s="284">
        <f t="shared" si="23"/>
        <v>7.8899999999999988</v>
      </c>
      <c r="G51" s="284">
        <f t="shared" si="23"/>
        <v>24</v>
      </c>
      <c r="H51" s="284">
        <f t="shared" si="23"/>
        <v>24.46</v>
      </c>
      <c r="I51" s="284">
        <f t="shared" si="23"/>
        <v>22.08</v>
      </c>
      <c r="J51" s="284">
        <f t="shared" si="23"/>
        <v>24</v>
      </c>
      <c r="K51" s="284">
        <f t="shared" si="23"/>
        <v>25.28</v>
      </c>
      <c r="L51" s="284">
        <f t="shared" si="23"/>
        <v>26.880000000000003</v>
      </c>
      <c r="M51" s="284">
        <f t="shared" si="23"/>
        <v>28.479999999999997</v>
      </c>
      <c r="N51" s="284">
        <f t="shared" si="23"/>
        <v>29.119999999999997</v>
      </c>
      <c r="O51" s="284">
        <f t="shared" si="23"/>
        <v>29.439999999999998</v>
      </c>
      <c r="P51" s="284">
        <f t="shared" si="23"/>
        <v>29.92</v>
      </c>
      <c r="Q51" s="284">
        <f t="shared" si="23"/>
        <v>30.25</v>
      </c>
      <c r="R51" s="284">
        <f t="shared" si="23"/>
        <v>30.72</v>
      </c>
      <c r="S51" s="284">
        <f t="shared" si="23"/>
        <v>31.36</v>
      </c>
    </row>
    <row r="52" spans="1:19">
      <c r="A52" s="127" t="s">
        <v>41</v>
      </c>
      <c r="B52" s="127" t="s">
        <v>44</v>
      </c>
      <c r="C52" s="166" t="s">
        <v>215</v>
      </c>
      <c r="D52" s="208">
        <f>' Capacity by Company'!D51*'Operating Efficiency.'!D53</f>
        <v>14</v>
      </c>
      <c r="E52" s="208">
        <f>' Capacity by Company'!E51*'Operating Efficiency.'!E53</f>
        <v>14.399999999999999</v>
      </c>
      <c r="F52" s="208">
        <f>' Capacity by Company'!F51*'Operating Efficiency.'!F53</f>
        <v>14.534000000000001</v>
      </c>
      <c r="G52" s="208">
        <f>' Capacity by Company'!G51*'Operating Efficiency.'!G53</f>
        <v>14.8</v>
      </c>
      <c r="H52" s="208">
        <f>' Capacity by Company'!H51*'Operating Efficiency.'!H53</f>
        <v>15</v>
      </c>
      <c r="I52" s="208">
        <f>' Capacity by Company'!I51*'Operating Efficiency.'!I53</f>
        <v>13.600000000000001</v>
      </c>
      <c r="J52" s="208">
        <f>' Capacity by Company'!J51*'Operating Efficiency.'!J53</f>
        <v>14.200000000000003</v>
      </c>
      <c r="K52" s="208">
        <f>' Capacity by Company'!K51*'Operating Efficiency.'!K53</f>
        <v>15</v>
      </c>
      <c r="L52" s="208">
        <f>' Capacity by Company'!L51*'Operating Efficiency.'!L53</f>
        <v>15.8</v>
      </c>
      <c r="M52" s="208">
        <f>' Capacity by Company'!M51*'Operating Efficiency.'!M53</f>
        <v>16</v>
      </c>
      <c r="N52" s="208">
        <f>' Capacity by Company'!N51*'Operating Efficiency.'!N53</f>
        <v>17</v>
      </c>
      <c r="O52" s="208">
        <f>' Capacity by Company'!O51*'Operating Efficiency.'!O53</f>
        <v>17.799999999999997</v>
      </c>
      <c r="P52" s="208">
        <f>' Capacity by Company'!P51*'Operating Efficiency.'!P53</f>
        <v>18.2</v>
      </c>
      <c r="Q52" s="208">
        <f>' Capacity by Company'!Q51*'Operating Efficiency.'!Q53</f>
        <v>18.599999999999998</v>
      </c>
      <c r="R52" s="208">
        <f>' Capacity by Company'!R51*'Operating Efficiency.'!R53</f>
        <v>19.2</v>
      </c>
      <c r="S52" s="208">
        <f>' Capacity by Company'!S51*'Operating Efficiency.'!S53</f>
        <v>19.8</v>
      </c>
    </row>
    <row r="53" spans="1:19">
      <c r="A53" s="127" t="s">
        <v>41</v>
      </c>
      <c r="B53" s="127" t="s">
        <v>44</v>
      </c>
      <c r="C53" s="166" t="s">
        <v>289</v>
      </c>
      <c r="D53" s="208">
        <f>' Capacity by Company'!D52*'Operating Efficiency.'!D54</f>
        <v>14.62</v>
      </c>
      <c r="E53" s="208">
        <f>' Capacity by Company'!E52*'Operating Efficiency.'!E54</f>
        <v>14.64</v>
      </c>
      <c r="F53" s="208">
        <f>' Capacity by Company'!F52*'Operating Efficiency.'!F54</f>
        <v>14.8</v>
      </c>
      <c r="G53" s="208">
        <f>' Capacity by Company'!G52*'Operating Efficiency.'!G54</f>
        <v>15.8</v>
      </c>
      <c r="H53" s="208">
        <f>' Capacity by Company'!H52*'Operating Efficiency.'!H54</f>
        <v>16.422000000000001</v>
      </c>
      <c r="I53" s="208">
        <f>' Capacity by Company'!I52*'Operating Efficiency.'!I54</f>
        <v>15.2</v>
      </c>
      <c r="J53" s="208">
        <f>' Capacity by Company'!J52*'Operating Efficiency.'!J54</f>
        <v>15.4</v>
      </c>
      <c r="K53" s="208">
        <f>' Capacity by Company'!K52*'Operating Efficiency.'!K54</f>
        <v>15.778</v>
      </c>
      <c r="L53" s="208">
        <f>' Capacity by Company'!L52*'Operating Efficiency.'!L54</f>
        <v>16</v>
      </c>
      <c r="M53" s="208">
        <f>' Capacity by Company'!M52*'Operating Efficiency.'!M54</f>
        <v>16.644000000000002</v>
      </c>
      <c r="N53" s="208">
        <f>' Capacity by Company'!N52*'Operating Efficiency.'!N54</f>
        <v>17.200000000000003</v>
      </c>
      <c r="O53" s="208">
        <f>' Capacity by Company'!O52*'Operating Efficiency.'!O54</f>
        <v>17.799999999999997</v>
      </c>
      <c r="P53" s="208">
        <f>' Capacity by Company'!P52*'Operating Efficiency.'!P54</f>
        <v>18.2</v>
      </c>
      <c r="Q53" s="208">
        <f>' Capacity by Company'!Q52*'Operating Efficiency.'!Q54</f>
        <v>19.2</v>
      </c>
      <c r="R53" s="208">
        <f>' Capacity by Company'!R52*'Operating Efficiency.'!R54</f>
        <v>19.446000000000002</v>
      </c>
      <c r="S53" s="208">
        <f>' Capacity by Company'!S52*'Operating Efficiency.'!S54</f>
        <v>19.600000000000001</v>
      </c>
    </row>
    <row r="54" spans="1:19">
      <c r="A54" s="127" t="s">
        <v>41</v>
      </c>
      <c r="B54" s="127" t="s">
        <v>44</v>
      </c>
      <c r="C54" s="166" t="s">
        <v>12</v>
      </c>
      <c r="D54" s="208">
        <f>' Capacity by Company'!D53*'Operating Efficiency.'!D55</f>
        <v>0</v>
      </c>
      <c r="E54" s="208">
        <f>' Capacity by Company'!E53*'Operating Efficiency.'!E55</f>
        <v>0</v>
      </c>
      <c r="F54" s="208">
        <f>' Capacity by Company'!F53*'Operating Efficiency.'!F55</f>
        <v>0</v>
      </c>
      <c r="G54" s="208">
        <f>' Capacity by Company'!G53*'Operating Efficiency.'!G55</f>
        <v>0</v>
      </c>
      <c r="H54" s="208">
        <f>' Capacity by Company'!H53*'Operating Efficiency.'!H55</f>
        <v>0</v>
      </c>
      <c r="I54" s="208">
        <f>' Capacity by Company'!I53*'Operating Efficiency.'!I55</f>
        <v>0</v>
      </c>
      <c r="J54" s="208">
        <f>' Capacity by Company'!J53*'Operating Efficiency.'!J55</f>
        <v>0</v>
      </c>
      <c r="K54" s="208">
        <f>' Capacity by Company'!K53*'Operating Efficiency.'!K55</f>
        <v>0</v>
      </c>
      <c r="L54" s="208">
        <f>' Capacity by Company'!L53*'Operating Efficiency.'!L55</f>
        <v>0</v>
      </c>
      <c r="M54" s="208">
        <f>' Capacity by Company'!M53*'Operating Efficiency.'!M55</f>
        <v>0</v>
      </c>
      <c r="N54" s="208">
        <f>' Capacity by Company'!N53*'Operating Efficiency.'!N55</f>
        <v>0</v>
      </c>
      <c r="O54" s="208">
        <f>' Capacity by Company'!O53*'Operating Efficiency.'!O55</f>
        <v>0</v>
      </c>
      <c r="P54" s="208">
        <f>' Capacity by Company'!P53*'Operating Efficiency.'!P55</f>
        <v>0</v>
      </c>
      <c r="Q54" s="208">
        <f>' Capacity by Company'!Q53*'Operating Efficiency.'!Q55</f>
        <v>0</v>
      </c>
      <c r="R54" s="208">
        <f>' Capacity by Company'!R53*'Operating Efficiency.'!R55</f>
        <v>0</v>
      </c>
      <c r="S54" s="208">
        <f>' Capacity by Company'!S53*'Operating Efficiency.'!S55</f>
        <v>0</v>
      </c>
    </row>
    <row r="55" spans="1:19" s="268" customFormat="1">
      <c r="A55" s="265" t="s">
        <v>41</v>
      </c>
      <c r="B55" s="265" t="s">
        <v>44</v>
      </c>
      <c r="C55" s="266" t="s">
        <v>60</v>
      </c>
      <c r="D55" s="284">
        <f>SUM(D52:D54)</f>
        <v>28.619999999999997</v>
      </c>
      <c r="E55" s="284">
        <f t="shared" ref="E55:S55" si="24">SUM(E52:E54)</f>
        <v>29.04</v>
      </c>
      <c r="F55" s="284">
        <f t="shared" si="24"/>
        <v>29.334000000000003</v>
      </c>
      <c r="G55" s="284">
        <f t="shared" si="24"/>
        <v>30.6</v>
      </c>
      <c r="H55" s="284">
        <f t="shared" si="24"/>
        <v>31.422000000000001</v>
      </c>
      <c r="I55" s="284">
        <f t="shared" si="24"/>
        <v>28.8</v>
      </c>
      <c r="J55" s="284">
        <f t="shared" si="24"/>
        <v>29.6</v>
      </c>
      <c r="K55" s="284">
        <f t="shared" si="24"/>
        <v>30.777999999999999</v>
      </c>
      <c r="L55" s="284">
        <f t="shared" si="24"/>
        <v>31.8</v>
      </c>
      <c r="M55" s="284">
        <f t="shared" si="24"/>
        <v>32.644000000000005</v>
      </c>
      <c r="N55" s="284">
        <f t="shared" si="24"/>
        <v>34.200000000000003</v>
      </c>
      <c r="O55" s="284">
        <f t="shared" si="24"/>
        <v>35.599999999999994</v>
      </c>
      <c r="P55" s="284">
        <f t="shared" si="24"/>
        <v>36.4</v>
      </c>
      <c r="Q55" s="284">
        <f t="shared" si="24"/>
        <v>37.799999999999997</v>
      </c>
      <c r="R55" s="284">
        <f t="shared" si="24"/>
        <v>38.646000000000001</v>
      </c>
      <c r="S55" s="284">
        <f t="shared" si="24"/>
        <v>39.400000000000006</v>
      </c>
    </row>
    <row r="56" spans="1:19">
      <c r="A56" s="127" t="s">
        <v>41</v>
      </c>
      <c r="B56" s="179" t="s">
        <v>113</v>
      </c>
      <c r="C56" s="176" t="s">
        <v>219</v>
      </c>
      <c r="D56" s="208">
        <f>' Capacity by Company'!D55*'Operating Efficiency.'!D57</f>
        <v>37</v>
      </c>
      <c r="E56" s="208">
        <f>' Capacity by Company'!E55*'Operating Efficiency.'!E57</f>
        <v>37.5</v>
      </c>
      <c r="F56" s="208">
        <f>' Capacity by Company'!F55*'Operating Efficiency.'!F57</f>
        <v>38.11</v>
      </c>
      <c r="G56" s="208">
        <f>' Capacity by Company'!G55*'Operating Efficiency.'!G57</f>
        <v>91.89</v>
      </c>
      <c r="H56" s="208">
        <f>' Capacity by Company'!H55*'Operating Efficiency.'!H57</f>
        <v>90.800000000000011</v>
      </c>
      <c r="I56" s="208">
        <f>' Capacity by Company'!I55*'Operating Efficiency.'!I57</f>
        <v>73.200000000000017</v>
      </c>
      <c r="J56" s="208">
        <f>' Capacity by Company'!J55*'Operating Efficiency.'!J57</f>
        <v>78.000000000000014</v>
      </c>
      <c r="K56" s="208">
        <f>' Capacity by Company'!K55*'Operating Efficiency.'!K57</f>
        <v>87.6</v>
      </c>
      <c r="L56" s="208">
        <f>' Capacity by Company'!L55*'Operating Efficiency.'!L57</f>
        <v>88.8</v>
      </c>
      <c r="M56" s="208">
        <f>' Capacity by Company'!M55*'Operating Efficiency.'!M57</f>
        <v>86.399999999999991</v>
      </c>
      <c r="N56" s="208">
        <f>' Capacity by Company'!N55*'Operating Efficiency.'!N57</f>
        <v>90</v>
      </c>
      <c r="O56" s="208">
        <f>' Capacity by Company'!O55*'Operating Efficiency.'!O57</f>
        <v>93.600000000000009</v>
      </c>
      <c r="P56" s="208">
        <f>' Capacity by Company'!P55*'Operating Efficiency.'!P57</f>
        <v>97.2</v>
      </c>
      <c r="Q56" s="208">
        <f>' Capacity by Company'!Q55*'Operating Efficiency.'!Q57</f>
        <v>103.20000000000002</v>
      </c>
      <c r="R56" s="208">
        <f>' Capacity by Company'!R55*'Operating Efficiency.'!R57</f>
        <v>105.6</v>
      </c>
      <c r="S56" s="208">
        <f>' Capacity by Company'!S55*'Operating Efficiency.'!S57</f>
        <v>106.79999999999998</v>
      </c>
    </row>
    <row r="57" spans="1:19">
      <c r="A57" s="127" t="s">
        <v>41</v>
      </c>
      <c r="B57" s="179" t="s">
        <v>113</v>
      </c>
      <c r="C57" s="166" t="s">
        <v>12</v>
      </c>
      <c r="D57" s="208">
        <f>' Capacity by Company'!D56*'Operating Efficiency.'!D58</f>
        <v>0</v>
      </c>
      <c r="E57" s="208">
        <f>' Capacity by Company'!E56*'Operating Efficiency.'!E58</f>
        <v>0</v>
      </c>
      <c r="F57" s="208">
        <f>' Capacity by Company'!F56*'Operating Efficiency.'!F58</f>
        <v>0</v>
      </c>
      <c r="G57" s="208">
        <f>' Capacity by Company'!G56*'Operating Efficiency.'!G58</f>
        <v>0</v>
      </c>
      <c r="H57" s="208">
        <f>' Capacity by Company'!H56*'Operating Efficiency.'!H58</f>
        <v>0</v>
      </c>
      <c r="I57" s="208">
        <f>' Capacity by Company'!I56*'Operating Efficiency.'!I58</f>
        <v>0</v>
      </c>
      <c r="J57" s="208">
        <f>' Capacity by Company'!J56*'Operating Efficiency.'!J58</f>
        <v>0</v>
      </c>
      <c r="K57" s="208">
        <f>' Capacity by Company'!K56*'Operating Efficiency.'!K58</f>
        <v>0</v>
      </c>
      <c r="L57" s="208">
        <f>' Capacity by Company'!L56*'Operating Efficiency.'!L58</f>
        <v>0</v>
      </c>
      <c r="M57" s="208">
        <f>' Capacity by Company'!M56*'Operating Efficiency.'!M58</f>
        <v>0</v>
      </c>
      <c r="N57" s="208">
        <f>' Capacity by Company'!N56*'Operating Efficiency.'!N58</f>
        <v>0</v>
      </c>
      <c r="O57" s="208">
        <f>' Capacity by Company'!O56*'Operating Efficiency.'!O58</f>
        <v>0</v>
      </c>
      <c r="P57" s="208">
        <f>' Capacity by Company'!P56*'Operating Efficiency.'!P58</f>
        <v>0</v>
      </c>
      <c r="Q57" s="208">
        <f>' Capacity by Company'!Q56*'Operating Efficiency.'!Q58</f>
        <v>0</v>
      </c>
      <c r="R57" s="208">
        <f>' Capacity by Company'!R56*'Operating Efficiency.'!R58</f>
        <v>0</v>
      </c>
      <c r="S57" s="208">
        <f>' Capacity by Company'!S56*'Operating Efficiency.'!S58</f>
        <v>0</v>
      </c>
    </row>
    <row r="58" spans="1:19" s="268" customFormat="1">
      <c r="A58" s="265" t="s">
        <v>41</v>
      </c>
      <c r="B58" s="270" t="s">
        <v>113</v>
      </c>
      <c r="C58" s="266" t="s">
        <v>60</v>
      </c>
      <c r="D58" s="284">
        <f>SUM(D56:D57)</f>
        <v>37</v>
      </c>
      <c r="E58" s="284">
        <f t="shared" ref="E58:S58" si="25">SUM(E56:E57)</f>
        <v>37.5</v>
      </c>
      <c r="F58" s="284">
        <f t="shared" si="25"/>
        <v>38.11</v>
      </c>
      <c r="G58" s="284">
        <f t="shared" si="25"/>
        <v>91.89</v>
      </c>
      <c r="H58" s="284">
        <f t="shared" si="25"/>
        <v>90.800000000000011</v>
      </c>
      <c r="I58" s="284">
        <f t="shared" si="25"/>
        <v>73.200000000000017</v>
      </c>
      <c r="J58" s="284">
        <f t="shared" si="25"/>
        <v>78.000000000000014</v>
      </c>
      <c r="K58" s="284">
        <f t="shared" si="25"/>
        <v>87.6</v>
      </c>
      <c r="L58" s="284">
        <f t="shared" si="25"/>
        <v>88.8</v>
      </c>
      <c r="M58" s="284">
        <f t="shared" si="25"/>
        <v>86.399999999999991</v>
      </c>
      <c r="N58" s="284">
        <f t="shared" si="25"/>
        <v>90</v>
      </c>
      <c r="O58" s="284">
        <f t="shared" si="25"/>
        <v>93.600000000000009</v>
      </c>
      <c r="P58" s="284">
        <f t="shared" si="25"/>
        <v>97.2</v>
      </c>
      <c r="Q58" s="284">
        <f t="shared" si="25"/>
        <v>103.20000000000002</v>
      </c>
      <c r="R58" s="284">
        <f t="shared" si="25"/>
        <v>105.6</v>
      </c>
      <c r="S58" s="284">
        <f t="shared" si="25"/>
        <v>106.79999999999998</v>
      </c>
    </row>
    <row r="59" spans="1:19">
      <c r="A59" s="127" t="s">
        <v>41</v>
      </c>
      <c r="B59" s="127" t="s">
        <v>110</v>
      </c>
      <c r="C59" s="166" t="s">
        <v>218</v>
      </c>
      <c r="D59" s="208">
        <f>' Capacity by Company'!D58*'Operating Efficiency.'!D60</f>
        <v>49.699999999999996</v>
      </c>
      <c r="E59" s="208">
        <f>' Capacity by Company'!E58*'Operating Efficiency.'!E60</f>
        <v>51.8</v>
      </c>
      <c r="F59" s="208">
        <f>' Capacity by Company'!F58*'Operating Efficiency.'!F60</f>
        <v>54.6</v>
      </c>
      <c r="G59" s="208">
        <f>' Capacity by Company'!G58*'Operating Efficiency.'!G60</f>
        <v>51.1</v>
      </c>
      <c r="H59" s="208">
        <f>' Capacity by Company'!H58*'Operating Efficiency.'!H60</f>
        <v>60</v>
      </c>
      <c r="I59" s="208">
        <f>' Capacity by Company'!I58*'Operating Efficiency.'!I60</f>
        <v>57.600000000000009</v>
      </c>
      <c r="J59" s="208">
        <f>' Capacity by Company'!J58*'Operating Efficiency.'!J60</f>
        <v>65.600000000000009</v>
      </c>
      <c r="K59" s="208">
        <f>' Capacity by Company'!K58*'Operating Efficiency.'!K60</f>
        <v>66.400000000000006</v>
      </c>
      <c r="L59" s="208">
        <f>' Capacity by Company'!L58*'Operating Efficiency.'!L60</f>
        <v>65.600000000000009</v>
      </c>
      <c r="M59" s="208">
        <f>' Capacity by Company'!M58*'Operating Efficiency.'!M60</f>
        <v>67.2</v>
      </c>
      <c r="N59" s="208">
        <f>' Capacity by Company'!N58*'Operating Efficiency.'!N60</f>
        <v>70.399999999999991</v>
      </c>
      <c r="O59" s="208">
        <f>' Capacity by Company'!O58*'Operating Efficiency.'!O60</f>
        <v>72</v>
      </c>
      <c r="P59" s="208">
        <f>' Capacity by Company'!P58*'Operating Efficiency.'!P60</f>
        <v>73.599999999999994</v>
      </c>
      <c r="Q59" s="208">
        <f>' Capacity by Company'!Q58*'Operating Efficiency.'!Q60</f>
        <v>75.199999999999989</v>
      </c>
      <c r="R59" s="208">
        <f>' Capacity by Company'!R58*'Operating Efficiency.'!R60</f>
        <v>76.8</v>
      </c>
      <c r="S59" s="208">
        <f>' Capacity by Company'!S58*'Operating Efficiency.'!S60</f>
        <v>79.2</v>
      </c>
    </row>
    <row r="60" spans="1:19">
      <c r="A60" s="127" t="s">
        <v>41</v>
      </c>
      <c r="B60" s="127" t="s">
        <v>110</v>
      </c>
      <c r="C60" s="166" t="s">
        <v>12</v>
      </c>
      <c r="D60" s="208">
        <f>' Capacity by Company'!D59*'Operating Efficiency.'!D62</f>
        <v>0</v>
      </c>
      <c r="E60" s="208">
        <f>' Capacity by Company'!E59*'Operating Efficiency.'!E62</f>
        <v>0</v>
      </c>
      <c r="F60" s="208">
        <f>' Capacity by Company'!F59*'Operating Efficiency.'!F62</f>
        <v>0</v>
      </c>
      <c r="G60" s="208">
        <f>' Capacity by Company'!G59*'Operating Efficiency.'!G62</f>
        <v>0</v>
      </c>
      <c r="H60" s="208">
        <f>' Capacity by Company'!H59*'Operating Efficiency.'!H62</f>
        <v>0</v>
      </c>
      <c r="I60" s="208">
        <f>' Capacity by Company'!I59*'Operating Efficiency.'!I62</f>
        <v>0</v>
      </c>
      <c r="J60" s="208">
        <f>' Capacity by Company'!J59*'Operating Efficiency.'!J62</f>
        <v>0</v>
      </c>
      <c r="K60" s="208">
        <f>' Capacity by Company'!K59*'Operating Efficiency.'!K62</f>
        <v>0</v>
      </c>
      <c r="L60" s="208">
        <f>' Capacity by Company'!L59*'Operating Efficiency.'!L62</f>
        <v>0</v>
      </c>
      <c r="M60" s="208">
        <f>' Capacity by Company'!M59*'Operating Efficiency.'!M62</f>
        <v>0</v>
      </c>
      <c r="N60" s="208">
        <f>' Capacity by Company'!N59*'Operating Efficiency.'!N62</f>
        <v>0</v>
      </c>
      <c r="O60" s="208">
        <f>' Capacity by Company'!O59*'Operating Efficiency.'!O62</f>
        <v>0</v>
      </c>
      <c r="P60" s="208">
        <f>' Capacity by Company'!P59*'Operating Efficiency.'!P62</f>
        <v>0</v>
      </c>
      <c r="Q60" s="208">
        <f>' Capacity by Company'!Q59*'Operating Efficiency.'!Q62</f>
        <v>0</v>
      </c>
      <c r="R60" s="208">
        <f>' Capacity by Company'!R59*'Operating Efficiency.'!R62</f>
        <v>0</v>
      </c>
      <c r="S60" s="208">
        <f>' Capacity by Company'!S59*'Operating Efficiency.'!S62</f>
        <v>0</v>
      </c>
    </row>
    <row r="61" spans="1:19" s="268" customFormat="1">
      <c r="A61" s="265" t="s">
        <v>41</v>
      </c>
      <c r="B61" s="265" t="s">
        <v>110</v>
      </c>
      <c r="C61" s="266" t="s">
        <v>60</v>
      </c>
      <c r="D61" s="284">
        <f t="shared" ref="D61:S61" si="26">SUM(D59:D60)</f>
        <v>49.699999999999996</v>
      </c>
      <c r="E61" s="284">
        <f t="shared" si="26"/>
        <v>51.8</v>
      </c>
      <c r="F61" s="284">
        <f t="shared" si="26"/>
        <v>54.6</v>
      </c>
      <c r="G61" s="284">
        <f t="shared" si="26"/>
        <v>51.1</v>
      </c>
      <c r="H61" s="284">
        <f t="shared" si="26"/>
        <v>60</v>
      </c>
      <c r="I61" s="284">
        <f t="shared" si="26"/>
        <v>57.600000000000009</v>
      </c>
      <c r="J61" s="284">
        <f t="shared" si="26"/>
        <v>65.600000000000009</v>
      </c>
      <c r="K61" s="284">
        <f t="shared" si="26"/>
        <v>66.400000000000006</v>
      </c>
      <c r="L61" s="284">
        <f t="shared" si="26"/>
        <v>65.600000000000009</v>
      </c>
      <c r="M61" s="284">
        <f t="shared" si="26"/>
        <v>67.2</v>
      </c>
      <c r="N61" s="284">
        <f t="shared" si="26"/>
        <v>70.399999999999991</v>
      </c>
      <c r="O61" s="284">
        <f t="shared" si="26"/>
        <v>72</v>
      </c>
      <c r="P61" s="284">
        <f t="shared" si="26"/>
        <v>73.599999999999994</v>
      </c>
      <c r="Q61" s="284">
        <f t="shared" si="26"/>
        <v>75.199999999999989</v>
      </c>
      <c r="R61" s="284">
        <f t="shared" si="26"/>
        <v>76.8</v>
      </c>
      <c r="S61" s="284">
        <f t="shared" si="26"/>
        <v>79.2</v>
      </c>
    </row>
    <row r="62" spans="1:19">
      <c r="A62" s="127" t="s">
        <v>41</v>
      </c>
      <c r="B62" s="127" t="s">
        <v>100</v>
      </c>
      <c r="C62" s="176" t="s">
        <v>287</v>
      </c>
      <c r="D62" s="208">
        <f>' Capacity by Company'!D61*'Operating Efficiency.'!D64</f>
        <v>19.5</v>
      </c>
      <c r="E62" s="208">
        <f>' Capacity by Company'!E61*'Operating Efficiency.'!E64</f>
        <v>20.400000000000002</v>
      </c>
      <c r="F62" s="208">
        <f>' Capacity by Company'!F61*'Operating Efficiency.'!F64</f>
        <v>20.7</v>
      </c>
      <c r="G62" s="208">
        <f>' Capacity by Company'!G61*'Operating Efficiency.'!G64</f>
        <v>21</v>
      </c>
      <c r="H62" s="208">
        <f>' Capacity by Company'!H61*'Operating Efficiency.'!H64</f>
        <v>21.27</v>
      </c>
      <c r="I62" s="208">
        <f>' Capacity by Company'!I61*'Operating Efficiency.'!I64</f>
        <v>20.400000000000002</v>
      </c>
      <c r="J62" s="208">
        <f>' Capacity by Company'!J61*'Operating Efficiency.'!J64</f>
        <v>23.400000000000002</v>
      </c>
      <c r="K62" s="208">
        <f>' Capacity by Company'!K61*'Operating Efficiency.'!K64</f>
        <v>23.400000000000002</v>
      </c>
      <c r="L62" s="208">
        <f>' Capacity by Company'!L61*'Operating Efficiency.'!L64</f>
        <v>23.1</v>
      </c>
      <c r="M62" s="208">
        <f>' Capacity by Company'!M61*'Operating Efficiency.'!M64</f>
        <v>22.5</v>
      </c>
      <c r="N62" s="208">
        <f>' Capacity by Company'!N61*'Operating Efficiency.'!N64</f>
        <v>23.099999999999994</v>
      </c>
      <c r="O62" s="208">
        <f>' Capacity by Company'!O61*'Operating Efficiency.'!O64</f>
        <v>23.249999999999996</v>
      </c>
      <c r="P62" s="208">
        <f>' Capacity by Company'!P61*'Operating Efficiency.'!P64</f>
        <v>23.400000000000002</v>
      </c>
      <c r="Q62" s="208">
        <f>' Capacity by Company'!Q61*'Operating Efficiency.'!Q64</f>
        <v>24.3</v>
      </c>
      <c r="R62" s="208">
        <f>' Capacity by Company'!R61*'Operating Efficiency.'!R64</f>
        <v>24.900000000000002</v>
      </c>
      <c r="S62" s="208">
        <f>' Capacity by Company'!S61*'Operating Efficiency.'!S64</f>
        <v>25.800000000000004</v>
      </c>
    </row>
    <row r="63" spans="1:19">
      <c r="A63" s="127" t="s">
        <v>41</v>
      </c>
      <c r="B63" s="127" t="s">
        <v>100</v>
      </c>
      <c r="C63" s="166" t="s">
        <v>12</v>
      </c>
      <c r="D63" s="208">
        <f>' Capacity by Company'!D62*'Operating Efficiency.'!D65</f>
        <v>0</v>
      </c>
      <c r="E63" s="208">
        <f>' Capacity by Company'!E62*'Operating Efficiency.'!E65</f>
        <v>0</v>
      </c>
      <c r="F63" s="208">
        <f>' Capacity by Company'!F62*'Operating Efficiency.'!F65</f>
        <v>0</v>
      </c>
      <c r="G63" s="208">
        <f>' Capacity by Company'!G62*'Operating Efficiency.'!G65</f>
        <v>0</v>
      </c>
      <c r="H63" s="208">
        <f>' Capacity by Company'!H62*'Operating Efficiency.'!H65</f>
        <v>0</v>
      </c>
      <c r="I63" s="208">
        <f>' Capacity by Company'!I62*'Operating Efficiency.'!I65</f>
        <v>0</v>
      </c>
      <c r="J63" s="208">
        <f>' Capacity by Company'!J62*'Operating Efficiency.'!J65</f>
        <v>0</v>
      </c>
      <c r="K63" s="208">
        <f>' Capacity by Company'!K62*'Operating Efficiency.'!K65</f>
        <v>0</v>
      </c>
      <c r="L63" s="208">
        <f>' Capacity by Company'!L62*'Operating Efficiency.'!L65</f>
        <v>0</v>
      </c>
      <c r="M63" s="208">
        <f>' Capacity by Company'!M62*'Operating Efficiency.'!M65</f>
        <v>0</v>
      </c>
      <c r="N63" s="208">
        <f>' Capacity by Company'!N62*'Operating Efficiency.'!N65</f>
        <v>0</v>
      </c>
      <c r="O63" s="208">
        <f>' Capacity by Company'!O62*'Operating Efficiency.'!O65</f>
        <v>0</v>
      </c>
      <c r="P63" s="208">
        <f>' Capacity by Company'!P62*'Operating Efficiency.'!P65</f>
        <v>0</v>
      </c>
      <c r="Q63" s="208">
        <f>' Capacity by Company'!Q62*'Operating Efficiency.'!Q65</f>
        <v>0</v>
      </c>
      <c r="R63" s="208">
        <f>' Capacity by Company'!R62*'Operating Efficiency.'!R65</f>
        <v>0</v>
      </c>
      <c r="S63" s="208">
        <f>' Capacity by Company'!S62*'Operating Efficiency.'!S65</f>
        <v>0</v>
      </c>
    </row>
    <row r="64" spans="1:19" s="268" customFormat="1">
      <c r="A64" s="265" t="s">
        <v>41</v>
      </c>
      <c r="B64" s="265" t="s">
        <v>100</v>
      </c>
      <c r="C64" s="266" t="s">
        <v>60</v>
      </c>
      <c r="D64" s="284">
        <f>SUM(D62:D63)</f>
        <v>19.5</v>
      </c>
      <c r="E64" s="284">
        <f t="shared" ref="E64:S64" si="27">SUM(E62:E63)</f>
        <v>20.400000000000002</v>
      </c>
      <c r="F64" s="284">
        <f t="shared" si="27"/>
        <v>20.7</v>
      </c>
      <c r="G64" s="284">
        <f t="shared" si="27"/>
        <v>21</v>
      </c>
      <c r="H64" s="284">
        <f t="shared" si="27"/>
        <v>21.27</v>
      </c>
      <c r="I64" s="284">
        <f t="shared" si="27"/>
        <v>20.400000000000002</v>
      </c>
      <c r="J64" s="284">
        <f t="shared" si="27"/>
        <v>23.400000000000002</v>
      </c>
      <c r="K64" s="284">
        <f t="shared" si="27"/>
        <v>23.400000000000002</v>
      </c>
      <c r="L64" s="284">
        <f t="shared" si="27"/>
        <v>23.1</v>
      </c>
      <c r="M64" s="284">
        <f t="shared" si="27"/>
        <v>22.5</v>
      </c>
      <c r="N64" s="284">
        <f t="shared" si="27"/>
        <v>23.099999999999994</v>
      </c>
      <c r="O64" s="284">
        <f t="shared" si="27"/>
        <v>23.249999999999996</v>
      </c>
      <c r="P64" s="284">
        <f t="shared" si="27"/>
        <v>23.400000000000002</v>
      </c>
      <c r="Q64" s="284">
        <f t="shared" si="27"/>
        <v>24.3</v>
      </c>
      <c r="R64" s="284">
        <f t="shared" si="27"/>
        <v>24.900000000000002</v>
      </c>
      <c r="S64" s="284">
        <f t="shared" si="27"/>
        <v>25.800000000000004</v>
      </c>
    </row>
    <row r="65" spans="1:19">
      <c r="A65" s="127" t="s">
        <v>41</v>
      </c>
      <c r="B65" s="128" t="s">
        <v>223</v>
      </c>
      <c r="C65" s="1" t="s">
        <v>224</v>
      </c>
      <c r="D65" s="208">
        <f>' Capacity by Company'!D64*'Operating Efficiency.'!D67</f>
        <v>44.4</v>
      </c>
      <c r="E65" s="208">
        <f>' Capacity by Company'!E64*'Operating Efficiency.'!E67</f>
        <v>45.6</v>
      </c>
      <c r="F65" s="208">
        <f>' Capacity by Company'!F64*'Operating Efficiency.'!F67</f>
        <v>48</v>
      </c>
      <c r="G65" s="208">
        <f>' Capacity by Company'!G64*'Operating Efficiency.'!G67</f>
        <v>49.2</v>
      </c>
      <c r="H65" s="208">
        <f>' Capacity by Company'!H64*'Operating Efficiency.'!H67</f>
        <v>48.710000000000008</v>
      </c>
      <c r="I65" s="208">
        <f>' Capacity by Company'!I64*'Operating Efficiency.'!I67</f>
        <v>44.4</v>
      </c>
      <c r="J65" s="208">
        <f>' Capacity by Company'!J64*'Operating Efficiency.'!J67</f>
        <v>45</v>
      </c>
      <c r="K65" s="208">
        <f>' Capacity by Company'!K64*'Operating Efficiency.'!K67</f>
        <v>49.2</v>
      </c>
      <c r="L65" s="208">
        <f>' Capacity by Company'!L64*'Operating Efficiency.'!L67</f>
        <v>54.000000000000007</v>
      </c>
      <c r="M65" s="208">
        <f>' Capacity by Company'!M64*'Operating Efficiency.'!M67</f>
        <v>52.2</v>
      </c>
      <c r="N65" s="208">
        <f>' Capacity by Company'!N64*'Operating Efficiency.'!N67</f>
        <v>52.800000000000004</v>
      </c>
      <c r="O65" s="208">
        <f>' Capacity by Company'!O64*'Operating Efficiency.'!O67</f>
        <v>53.999999999999993</v>
      </c>
      <c r="P65" s="208">
        <f>' Capacity by Company'!P64*'Operating Efficiency.'!P67</f>
        <v>55.199999999999996</v>
      </c>
      <c r="Q65" s="208">
        <f>' Capacity by Company'!Q64*'Operating Efficiency.'!Q67</f>
        <v>57.599999999999994</v>
      </c>
      <c r="R65" s="208">
        <f>' Capacity by Company'!R64*'Operating Efficiency.'!R67</f>
        <v>58.8</v>
      </c>
      <c r="S65" s="208">
        <f>' Capacity by Company'!S64*'Operating Efficiency.'!S67</f>
        <v>60</v>
      </c>
    </row>
    <row r="66" spans="1:19">
      <c r="A66" s="127" t="s">
        <v>41</v>
      </c>
      <c r="B66" s="128" t="s">
        <v>223</v>
      </c>
      <c r="C66" s="169" t="s">
        <v>12</v>
      </c>
      <c r="D66" s="208">
        <f>' Capacity by Company'!D65*'Operating Efficiency.'!D68</f>
        <v>0</v>
      </c>
      <c r="E66" s="208">
        <f>' Capacity by Company'!E65*'Operating Efficiency.'!E68</f>
        <v>0</v>
      </c>
      <c r="F66" s="208">
        <f>' Capacity by Company'!F65*'Operating Efficiency.'!F68</f>
        <v>0</v>
      </c>
      <c r="G66" s="208">
        <f>' Capacity by Company'!G65*'Operating Efficiency.'!G68</f>
        <v>0</v>
      </c>
      <c r="H66" s="208">
        <f>' Capacity by Company'!H65*'Operating Efficiency.'!H68</f>
        <v>0</v>
      </c>
      <c r="I66" s="208">
        <f>' Capacity by Company'!I65*'Operating Efficiency.'!I68</f>
        <v>0</v>
      </c>
      <c r="J66" s="208">
        <f>' Capacity by Company'!J65*'Operating Efficiency.'!J68</f>
        <v>0</v>
      </c>
      <c r="K66" s="208">
        <f>' Capacity by Company'!K65*'Operating Efficiency.'!K68</f>
        <v>0</v>
      </c>
      <c r="L66" s="208">
        <f>' Capacity by Company'!L65*'Operating Efficiency.'!L68</f>
        <v>0</v>
      </c>
      <c r="M66" s="208">
        <f>' Capacity by Company'!M65*'Operating Efficiency.'!M68</f>
        <v>0</v>
      </c>
      <c r="N66" s="208">
        <f>' Capacity by Company'!N65*'Operating Efficiency.'!N68</f>
        <v>0</v>
      </c>
      <c r="O66" s="208">
        <f>' Capacity by Company'!O65*'Operating Efficiency.'!O68</f>
        <v>0</v>
      </c>
      <c r="P66" s="208">
        <f>' Capacity by Company'!P65*'Operating Efficiency.'!P68</f>
        <v>0</v>
      </c>
      <c r="Q66" s="208">
        <f>' Capacity by Company'!Q65*'Operating Efficiency.'!Q68</f>
        <v>0</v>
      </c>
      <c r="R66" s="208">
        <f>' Capacity by Company'!R65*'Operating Efficiency.'!R68</f>
        <v>0</v>
      </c>
      <c r="S66" s="208">
        <f>' Capacity by Company'!S65*'Operating Efficiency.'!S68</f>
        <v>0</v>
      </c>
    </row>
    <row r="67" spans="1:19" s="268" customFormat="1">
      <c r="A67" s="265" t="s">
        <v>41</v>
      </c>
      <c r="B67" s="269" t="s">
        <v>223</v>
      </c>
      <c r="C67" s="271" t="s">
        <v>60</v>
      </c>
      <c r="D67" s="284">
        <f>SUM(D65:D66)</f>
        <v>44.4</v>
      </c>
      <c r="E67" s="284">
        <f t="shared" ref="E67:S67" si="28">SUM(E65:E66)</f>
        <v>45.6</v>
      </c>
      <c r="F67" s="284">
        <f t="shared" si="28"/>
        <v>48</v>
      </c>
      <c r="G67" s="284">
        <f t="shared" si="28"/>
        <v>49.2</v>
      </c>
      <c r="H67" s="284">
        <f t="shared" si="28"/>
        <v>48.710000000000008</v>
      </c>
      <c r="I67" s="284">
        <f t="shared" si="28"/>
        <v>44.4</v>
      </c>
      <c r="J67" s="284">
        <f t="shared" si="28"/>
        <v>45</v>
      </c>
      <c r="K67" s="284">
        <f t="shared" si="28"/>
        <v>49.2</v>
      </c>
      <c r="L67" s="284">
        <f t="shared" si="28"/>
        <v>54.000000000000007</v>
      </c>
      <c r="M67" s="284">
        <f t="shared" si="28"/>
        <v>52.2</v>
      </c>
      <c r="N67" s="284">
        <f t="shared" si="28"/>
        <v>52.800000000000004</v>
      </c>
      <c r="O67" s="284">
        <f t="shared" si="28"/>
        <v>53.999999999999993</v>
      </c>
      <c r="P67" s="284">
        <f t="shared" si="28"/>
        <v>55.199999999999996</v>
      </c>
      <c r="Q67" s="284">
        <f t="shared" si="28"/>
        <v>57.599999999999994</v>
      </c>
      <c r="R67" s="284">
        <f t="shared" si="28"/>
        <v>58.8</v>
      </c>
      <c r="S67" s="284">
        <f t="shared" si="28"/>
        <v>60</v>
      </c>
    </row>
    <row r="68" spans="1:19">
      <c r="A68" s="127" t="s">
        <v>41</v>
      </c>
      <c r="B68" s="127" t="s">
        <v>111</v>
      </c>
      <c r="C68" s="164" t="s">
        <v>338</v>
      </c>
      <c r="D68" s="208">
        <f>' Capacity by Company'!D67*'Operating Efficiency.'!D70</f>
        <v>41.4</v>
      </c>
      <c r="E68" s="208">
        <f>' Capacity by Company'!E67*'Operating Efficiency.'!E70</f>
        <v>45</v>
      </c>
      <c r="F68" s="208">
        <f>' Capacity by Company'!F67*'Operating Efficiency.'!F70</f>
        <v>43.8</v>
      </c>
      <c r="G68" s="208">
        <f>' Capacity by Company'!G67*'Operating Efficiency.'!G70</f>
        <v>40.800000000000004</v>
      </c>
      <c r="H68" s="208">
        <f>' Capacity by Company'!H67*'Operating Efficiency.'!H70</f>
        <v>44.4</v>
      </c>
      <c r="I68" s="208">
        <f>' Capacity by Company'!I67*'Operating Efficiency.'!I70</f>
        <v>42.000000000000007</v>
      </c>
      <c r="J68" s="208">
        <f>' Capacity by Company'!J67*'Operating Efficiency.'!J70</f>
        <v>47.400000000000006</v>
      </c>
      <c r="K68" s="208">
        <f>' Capacity by Company'!K67*'Operating Efficiency.'!K70</f>
        <v>50.400000000000006</v>
      </c>
      <c r="L68" s="208">
        <f>' Capacity by Company'!L67*'Operating Efficiency.'!L70</f>
        <v>51.000000000000007</v>
      </c>
      <c r="M68" s="208">
        <f>' Capacity by Company'!M67*'Operating Efficiency.'!M70</f>
        <v>51.000000000000007</v>
      </c>
      <c r="N68" s="208">
        <f>' Capacity by Company'!N67*'Operating Efficiency.'!N70</f>
        <v>51.600000000000009</v>
      </c>
      <c r="O68" s="208">
        <f>' Capacity by Company'!O67*'Operating Efficiency.'!O70</f>
        <v>53.399999999999991</v>
      </c>
      <c r="P68" s="208">
        <f>' Capacity by Company'!P67*'Operating Efficiency.'!P70</f>
        <v>53.999999999999993</v>
      </c>
      <c r="Q68" s="208">
        <f>' Capacity by Company'!Q67*'Operating Efficiency.'!Q70</f>
        <v>56.4</v>
      </c>
      <c r="R68" s="208">
        <f>' Capacity by Company'!R67*'Operating Efficiency.'!R70</f>
        <v>57.599999999999994</v>
      </c>
      <c r="S68" s="208">
        <f>' Capacity by Company'!S67*'Operating Efficiency.'!S70</f>
        <v>58.8</v>
      </c>
    </row>
    <row r="69" spans="1:19">
      <c r="A69" s="127" t="s">
        <v>41</v>
      </c>
      <c r="B69" s="127" t="s">
        <v>111</v>
      </c>
      <c r="C69" s="169" t="s">
        <v>12</v>
      </c>
      <c r="D69" s="208">
        <f>' Capacity by Company'!D68*'Operating Efficiency.'!D71</f>
        <v>27.200000000000003</v>
      </c>
      <c r="E69" s="208">
        <f>' Capacity by Company'!E68*'Operating Efficiency.'!E71</f>
        <v>29.2</v>
      </c>
      <c r="F69" s="208">
        <f>' Capacity by Company'!F68*'Operating Efficiency.'!F71</f>
        <v>26.8</v>
      </c>
      <c r="G69" s="208">
        <f>' Capacity by Company'!G68*'Operating Efficiency.'!G71</f>
        <v>24.4</v>
      </c>
      <c r="H69" s="208">
        <f>' Capacity by Company'!H68*'Operating Efficiency.'!H71</f>
        <v>25.6</v>
      </c>
      <c r="I69" s="208">
        <f>' Capacity by Company'!I68*'Operating Efficiency.'!I71</f>
        <v>20.133333333333333</v>
      </c>
      <c r="J69" s="208">
        <f>' Capacity by Company'!J68*'Operating Efficiency.'!J71</f>
        <v>22.933333333333334</v>
      </c>
      <c r="K69" s="208">
        <f>' Capacity by Company'!K68*'Operating Efficiency.'!K71</f>
        <v>26.400000000000006</v>
      </c>
      <c r="L69" s="208">
        <f>' Capacity by Company'!L68*'Operating Efficiency.'!L71</f>
        <v>25.06666666666667</v>
      </c>
      <c r="M69" s="208">
        <f>' Capacity by Company'!M68*'Operating Efficiency.'!M71</f>
        <v>24.266666666666666</v>
      </c>
      <c r="N69" s="208">
        <f>' Capacity by Company'!N68*'Operating Efficiency.'!N71</f>
        <v>25.06666666666667</v>
      </c>
      <c r="O69" s="208">
        <f>' Capacity by Company'!O68*'Operating Efficiency.'!O71</f>
        <v>26.133333333333333</v>
      </c>
      <c r="P69" s="208">
        <f>' Capacity by Company'!P68*'Operating Efficiency.'!P71</f>
        <v>26.666666666666671</v>
      </c>
      <c r="Q69" s="208">
        <f>' Capacity by Company'!Q68*'Operating Efficiency.'!Q71</f>
        <v>27.466666666666661</v>
      </c>
      <c r="R69" s="208">
        <f>' Capacity by Company'!R68*'Operating Efficiency.'!R71</f>
        <v>27.733333333333334</v>
      </c>
      <c r="S69" s="208">
        <f>' Capacity by Company'!S68*'Operating Efficiency.'!S71</f>
        <v>28.266666666666662</v>
      </c>
    </row>
    <row r="70" spans="1:19" s="268" customFormat="1">
      <c r="A70" s="265" t="s">
        <v>41</v>
      </c>
      <c r="B70" s="265" t="s">
        <v>111</v>
      </c>
      <c r="C70" s="271" t="s">
        <v>60</v>
      </c>
      <c r="D70" s="284">
        <f>SUM(D68:D69)</f>
        <v>68.599999999999994</v>
      </c>
      <c r="E70" s="284">
        <f t="shared" ref="E70:S70" si="29">SUM(E68:E69)</f>
        <v>74.2</v>
      </c>
      <c r="F70" s="284">
        <f t="shared" si="29"/>
        <v>70.599999999999994</v>
      </c>
      <c r="G70" s="284">
        <f t="shared" si="29"/>
        <v>65.2</v>
      </c>
      <c r="H70" s="284">
        <f t="shared" si="29"/>
        <v>70</v>
      </c>
      <c r="I70" s="284">
        <f t="shared" si="29"/>
        <v>62.13333333333334</v>
      </c>
      <c r="J70" s="284">
        <f t="shared" si="29"/>
        <v>70.333333333333343</v>
      </c>
      <c r="K70" s="284">
        <f t="shared" si="29"/>
        <v>76.800000000000011</v>
      </c>
      <c r="L70" s="284">
        <f t="shared" si="29"/>
        <v>76.066666666666677</v>
      </c>
      <c r="M70" s="284">
        <f t="shared" si="29"/>
        <v>75.26666666666668</v>
      </c>
      <c r="N70" s="284">
        <f t="shared" si="29"/>
        <v>76.666666666666686</v>
      </c>
      <c r="O70" s="284">
        <f t="shared" si="29"/>
        <v>79.533333333333331</v>
      </c>
      <c r="P70" s="284">
        <f t="shared" si="29"/>
        <v>80.666666666666657</v>
      </c>
      <c r="Q70" s="284">
        <f t="shared" si="29"/>
        <v>83.86666666666666</v>
      </c>
      <c r="R70" s="284">
        <f t="shared" si="29"/>
        <v>85.333333333333329</v>
      </c>
      <c r="S70" s="284">
        <f t="shared" si="29"/>
        <v>87.066666666666663</v>
      </c>
    </row>
    <row r="71" spans="1:19" s="268" customFormat="1">
      <c r="A71" s="265" t="s">
        <v>41</v>
      </c>
      <c r="B71" s="265" t="s">
        <v>56</v>
      </c>
      <c r="C71" s="271" t="s">
        <v>60</v>
      </c>
      <c r="D71" s="267">
        <f>' Capacity by Company'!D70*'Operating Efficiency.'!D73</f>
        <v>62.400000000000006</v>
      </c>
      <c r="E71" s="267">
        <f>' Capacity by Company'!E70*'Operating Efficiency.'!E73</f>
        <v>66.239999999999995</v>
      </c>
      <c r="F71" s="267">
        <f>' Capacity by Company'!F70*'Operating Efficiency.'!F73</f>
        <v>67.199999999999989</v>
      </c>
      <c r="G71" s="267">
        <f>' Capacity by Company'!G70*'Operating Efficiency.'!G73</f>
        <v>65.28</v>
      </c>
      <c r="H71" s="267">
        <f>' Capacity by Company'!H70*'Operating Efficiency.'!H73</f>
        <v>65.28</v>
      </c>
      <c r="I71" s="267">
        <f>' Capacity by Company'!I70*'Operating Efficiency.'!I73</f>
        <v>61.44</v>
      </c>
      <c r="J71" s="267">
        <f>' Capacity by Company'!J70*'Operating Efficiency.'!J73</f>
        <v>65.28</v>
      </c>
      <c r="K71" s="267">
        <f>' Capacity by Company'!K70*'Operating Efficiency.'!K73</f>
        <v>70.08</v>
      </c>
      <c r="L71" s="267">
        <f>' Capacity by Company'!L70*'Operating Efficiency.'!L73</f>
        <v>72</v>
      </c>
      <c r="M71" s="267">
        <f>' Capacity by Company'!M70*'Operating Efficiency.'!M73</f>
        <v>75.759999999999991</v>
      </c>
      <c r="N71" s="267">
        <f>' Capacity by Company'!N70*'Operating Efficiency.'!N73</f>
        <v>76.799999999999983</v>
      </c>
      <c r="O71" s="267">
        <f>' Capacity by Company'!O70*'Operating Efficiency.'!O73</f>
        <v>79.680000000000007</v>
      </c>
      <c r="P71" s="267">
        <f>' Capacity by Company'!P70*'Operating Efficiency.'!P73</f>
        <v>82.56</v>
      </c>
      <c r="Q71" s="267">
        <f>' Capacity by Company'!Q70*'Operating Efficiency.'!Q73</f>
        <v>84.47999999999999</v>
      </c>
      <c r="R71" s="267">
        <f>' Capacity by Company'!R70*'Operating Efficiency.'!R73</f>
        <v>86.399999999999991</v>
      </c>
      <c r="S71" s="267">
        <f>' Capacity by Company'!S70*'Operating Efficiency.'!S73</f>
        <v>88.32</v>
      </c>
    </row>
    <row r="72" spans="1:19" s="268" customFormat="1">
      <c r="A72" s="265" t="s">
        <v>41</v>
      </c>
      <c r="B72" s="265" t="s">
        <v>41</v>
      </c>
      <c r="C72" s="271" t="s">
        <v>60</v>
      </c>
      <c r="D72" s="285">
        <f t="shared" ref="D72:S72" si="30">D48+D51+D55+D58+D61+D64+D67+D70+D71</f>
        <v>516.30799999999999</v>
      </c>
      <c r="E72" s="285">
        <f t="shared" si="30"/>
        <v>543.32399999999996</v>
      </c>
      <c r="F72" s="285">
        <f t="shared" si="30"/>
        <v>566.03399999999988</v>
      </c>
      <c r="G72" s="285">
        <f t="shared" si="30"/>
        <v>650.57000000000005</v>
      </c>
      <c r="H72" s="285">
        <f t="shared" si="30"/>
        <v>691.43083018867924</v>
      </c>
      <c r="I72" s="285">
        <f t="shared" si="30"/>
        <v>575.10333333333324</v>
      </c>
      <c r="J72" s="285">
        <f t="shared" si="30"/>
        <v>631.21333333333337</v>
      </c>
      <c r="K72" s="285">
        <f t="shared" si="30"/>
        <v>669.78800000000012</v>
      </c>
      <c r="L72" s="285">
        <f t="shared" si="30"/>
        <v>680.79666666666685</v>
      </c>
      <c r="M72" s="285">
        <f t="shared" si="30"/>
        <v>691.15066666666667</v>
      </c>
      <c r="N72" s="285">
        <f t="shared" si="30"/>
        <v>716.58666666666659</v>
      </c>
      <c r="O72" s="285">
        <f t="shared" si="30"/>
        <v>737.50333333333333</v>
      </c>
      <c r="P72" s="285">
        <f t="shared" si="30"/>
        <v>760.14666666666653</v>
      </c>
      <c r="Q72" s="285">
        <f t="shared" si="30"/>
        <v>805.59666666666658</v>
      </c>
      <c r="R72" s="285">
        <f t="shared" si="30"/>
        <v>826.28333333333319</v>
      </c>
      <c r="S72" s="285">
        <f t="shared" si="30"/>
        <v>845.64866666666649</v>
      </c>
    </row>
    <row r="73" spans="1:19">
      <c r="A73" s="127" t="s">
        <v>40</v>
      </c>
      <c r="B73" s="127" t="s">
        <v>36</v>
      </c>
      <c r="C73" s="169" t="s">
        <v>218</v>
      </c>
      <c r="D73" s="208">
        <f>' Capacity by Company'!D72*'Operating Efficiency.'!D75</f>
        <v>102.87</v>
      </c>
      <c r="E73" s="208">
        <f>' Capacity by Company'!E72*'Operating Efficiency.'!E75</f>
        <v>106.67999999999999</v>
      </c>
      <c r="F73" s="208">
        <f>' Capacity by Company'!F72*'Operating Efficiency.'!F75</f>
        <v>105.41</v>
      </c>
      <c r="G73" s="208">
        <f>' Capacity by Company'!G72*'Operating Efficiency.'!G75</f>
        <v>107.95</v>
      </c>
      <c r="H73" s="208">
        <f>' Capacity by Company'!H72*'Operating Efficiency.'!H75</f>
        <v>102.87</v>
      </c>
      <c r="I73" s="208">
        <f>' Capacity by Company'!I72*'Operating Efficiency.'!I75</f>
        <v>93.98</v>
      </c>
      <c r="J73" s="208">
        <f>' Capacity by Company'!J72*'Operating Efficiency.'!J75</f>
        <v>91.44</v>
      </c>
      <c r="K73" s="208">
        <f>' Capacity by Company'!K72*'Operating Efficiency.'!K75</f>
        <v>118.29336898395724</v>
      </c>
      <c r="L73" s="208">
        <f>' Capacity by Company'!L72*'Operating Efficiency.'!L75</f>
        <v>118.4021</v>
      </c>
      <c r="M73" s="208">
        <f>' Capacity by Company'!M72*'Operating Efficiency.'!M75</f>
        <v>118.54179999999999</v>
      </c>
      <c r="N73" s="208">
        <f>' Capacity by Company'!N72*'Operating Efficiency.'!N75</f>
        <v>118.8212</v>
      </c>
      <c r="O73" s="208">
        <f>' Capacity by Company'!O72*'Operating Efficiency.'!O75</f>
        <v>118.9228</v>
      </c>
      <c r="P73" s="208">
        <f>' Capacity by Company'!P72*'Operating Efficiency.'!P75</f>
        <v>119.3292</v>
      </c>
      <c r="Q73" s="208">
        <f>' Capacity by Company'!Q72*'Operating Efficiency.'!Q75</f>
        <v>119.6848</v>
      </c>
      <c r="R73" s="208">
        <f>' Capacity by Company'!R72*'Operating Efficiency.'!R75</f>
        <v>120.11659999999999</v>
      </c>
      <c r="S73" s="208">
        <f>' Capacity by Company'!S72*'Operating Efficiency.'!S75</f>
        <v>120.3325</v>
      </c>
    </row>
    <row r="74" spans="1:19">
      <c r="A74" s="127" t="s">
        <v>40</v>
      </c>
      <c r="B74" s="127" t="s">
        <v>36</v>
      </c>
      <c r="C74" s="165" t="s">
        <v>215</v>
      </c>
      <c r="D74" s="208">
        <f>' Capacity by Company'!D73*'Operating Efficiency.'!D76</f>
        <v>125.8</v>
      </c>
      <c r="E74" s="208">
        <f>' Capacity by Company'!E73*'Operating Efficiency.'!E76</f>
        <v>127.5</v>
      </c>
      <c r="F74" s="208">
        <f>' Capacity by Company'!F73*'Operating Efficiency.'!F76</f>
        <v>127.84</v>
      </c>
      <c r="G74" s="208">
        <f>' Capacity by Company'!G73*'Operating Efficiency.'!G76</f>
        <v>128.82599999999999</v>
      </c>
      <c r="H74" s="208">
        <f>' Capacity by Company'!H73*'Operating Efficiency.'!H76</f>
        <v>127.5</v>
      </c>
      <c r="I74" s="208">
        <f>' Capacity by Company'!I73*'Operating Efficiency.'!I76</f>
        <v>120.69999999999999</v>
      </c>
      <c r="J74" s="208">
        <f>' Capacity by Company'!J73*'Operating Efficiency.'!J76</f>
        <v>115.60000000000001</v>
      </c>
      <c r="K74" s="208">
        <f>' Capacity by Company'!K73*'Operating Efficiency.'!K76</f>
        <v>134.30000000000001</v>
      </c>
      <c r="L74" s="208">
        <f>' Capacity by Company'!L73*'Operating Efficiency.'!L76</f>
        <v>142.80000000000001</v>
      </c>
      <c r="M74" s="208">
        <f>' Capacity by Company'!M73*'Operating Efficiency.'!M76</f>
        <v>151.29999999999998</v>
      </c>
      <c r="N74" s="208">
        <f>' Capacity by Company'!N73*'Operating Efficiency.'!N76</f>
        <v>154.69999999999999</v>
      </c>
      <c r="O74" s="208">
        <f>' Capacity by Company'!O73*'Operating Efficiency.'!O76</f>
        <v>156.39999999999998</v>
      </c>
      <c r="P74" s="208">
        <f>' Capacity by Company'!P73*'Operating Efficiency.'!P76</f>
        <v>157.76</v>
      </c>
      <c r="Q74" s="208">
        <f>' Capacity by Company'!Q73*'Operating Efficiency.'!Q76</f>
        <v>158.82079999999999</v>
      </c>
      <c r="R74" s="208">
        <f>' Capacity by Company'!R73*'Operating Efficiency.'!R76</f>
        <v>163.19999999999999</v>
      </c>
      <c r="S74" s="208">
        <f>' Capacity by Company'!S73*'Operating Efficiency.'!S76</f>
        <v>166.6</v>
      </c>
    </row>
    <row r="75" spans="1:19">
      <c r="A75" s="128" t="s">
        <v>40</v>
      </c>
      <c r="B75" s="128" t="s">
        <v>36</v>
      </c>
      <c r="C75" s="170" t="s">
        <v>282</v>
      </c>
      <c r="D75" s="208">
        <f>' Capacity by Company'!D74*'Operating Efficiency.'!D77</f>
        <v>43.764705882352942</v>
      </c>
      <c r="E75" s="208">
        <f>' Capacity by Company'!E74*'Operating Efficiency.'!E77</f>
        <v>44.470588235294116</v>
      </c>
      <c r="F75" s="208">
        <f>' Capacity by Company'!F74*'Operating Efficiency.'!F77</f>
        <v>45</v>
      </c>
      <c r="G75" s="208">
        <f>' Capacity by Company'!G74*'Operating Efficiency.'!G77</f>
        <v>45.882352941176464</v>
      </c>
      <c r="H75" s="208">
        <f>' Capacity by Company'!H74*'Operating Efficiency.'!H77</f>
        <v>47.400000000000006</v>
      </c>
      <c r="I75" s="208">
        <f>' Capacity by Company'!I74*'Operating Efficiency.'!I77</f>
        <v>43.199999999999996</v>
      </c>
      <c r="J75" s="208">
        <f>' Capacity by Company'!J74*'Operating Efficiency.'!J77</f>
        <v>44.4</v>
      </c>
      <c r="K75" s="208">
        <f>' Capacity by Company'!K74*'Operating Efficiency.'!K77</f>
        <v>51.600000000000009</v>
      </c>
      <c r="L75" s="208">
        <f>' Capacity by Company'!L74*'Operating Efficiency.'!L77</f>
        <v>50.400000000000006</v>
      </c>
      <c r="M75" s="208">
        <f>' Capacity by Company'!M74*'Operating Efficiency.'!M77</f>
        <v>51.000000000000007</v>
      </c>
      <c r="N75" s="208">
        <f>' Capacity by Company'!N74*'Operating Efficiency.'!N77</f>
        <v>52.2</v>
      </c>
      <c r="O75" s="208">
        <f>' Capacity by Company'!O74*'Operating Efficiency.'!O77</f>
        <v>53.999999999999993</v>
      </c>
      <c r="P75" s="208">
        <f>' Capacity by Company'!P74*'Operating Efficiency.'!P77</f>
        <v>54.599999999999994</v>
      </c>
      <c r="Q75" s="208">
        <f>' Capacity by Company'!Q74*'Operating Efficiency.'!Q77</f>
        <v>56.4</v>
      </c>
      <c r="R75" s="208">
        <f>' Capacity by Company'!R74*'Operating Efficiency.'!R77</f>
        <v>57.599999999999994</v>
      </c>
      <c r="S75" s="208">
        <f>' Capacity by Company'!S74*'Operating Efficiency.'!S77</f>
        <v>59.4</v>
      </c>
    </row>
    <row r="76" spans="1:19">
      <c r="A76" s="128" t="s">
        <v>40</v>
      </c>
      <c r="B76" s="128" t="s">
        <v>36</v>
      </c>
      <c r="C76" s="173" t="s">
        <v>219</v>
      </c>
      <c r="D76" s="208">
        <f>' Capacity by Company'!D75*'Operating Efficiency.'!D78</f>
        <v>49</v>
      </c>
      <c r="E76" s="208">
        <f>' Capacity by Company'!E75*'Operating Efficiency.'!E78</f>
        <v>51.8</v>
      </c>
      <c r="F76" s="208">
        <f>' Capacity by Company'!F75*'Operating Efficiency.'!F78</f>
        <v>50.4</v>
      </c>
      <c r="G76" s="208">
        <f>' Capacity by Company'!G75*'Operating Efficiency.'!G78</f>
        <v>51.1</v>
      </c>
      <c r="H76" s="208">
        <f>' Capacity by Company'!H75*'Operating Efficiency.'!H78</f>
        <v>51.300000000000004</v>
      </c>
      <c r="I76" s="208">
        <f>' Capacity by Company'!I75*'Operating Efficiency.'!I78</f>
        <v>49</v>
      </c>
      <c r="J76" s="208">
        <f>' Capacity by Company'!J75*'Operating Efficiency.'!J78</f>
        <v>47.6</v>
      </c>
      <c r="K76" s="208">
        <f>' Capacity by Company'!K75*'Operating Efficiency.'!K78</f>
        <v>56</v>
      </c>
      <c r="L76" s="208">
        <f>' Capacity by Company'!L75*'Operating Efficiency.'!L78</f>
        <v>54.6</v>
      </c>
      <c r="M76" s="208">
        <f>' Capacity by Company'!M75*'Operating Efficiency.'!M78</f>
        <v>54.6</v>
      </c>
      <c r="N76" s="208">
        <f>' Capacity by Company'!N75*'Operating Efficiency.'!N78</f>
        <v>55.300000000000004</v>
      </c>
      <c r="O76" s="208">
        <f>' Capacity by Company'!O75*'Operating Efficiency.'!O78</f>
        <v>56.7</v>
      </c>
      <c r="P76" s="208">
        <f>' Capacity by Company'!P75*'Operating Efficiency.'!P78</f>
        <v>58.800000000000004</v>
      </c>
      <c r="Q76" s="208">
        <f>' Capacity by Company'!Q75*'Operating Efficiency.'!Q78</f>
        <v>60.20000000000001</v>
      </c>
      <c r="R76" s="208">
        <f>' Capacity by Company'!R75*'Operating Efficiency.'!R78</f>
        <v>62.999999999999993</v>
      </c>
      <c r="S76" s="208">
        <f>' Capacity by Company'!S75*'Operating Efficiency.'!S78</f>
        <v>64.399999999999991</v>
      </c>
    </row>
    <row r="77" spans="1:19">
      <c r="A77" s="128" t="s">
        <v>40</v>
      </c>
      <c r="B77" s="128" t="s">
        <v>36</v>
      </c>
      <c r="C77" s="169" t="s">
        <v>12</v>
      </c>
      <c r="D77" s="208">
        <f>' Capacity by Company'!D76*'Operating Efficiency.'!D79</f>
        <v>0</v>
      </c>
      <c r="E77" s="208">
        <f>' Capacity by Company'!E76*'Operating Efficiency.'!E79</f>
        <v>0</v>
      </c>
      <c r="F77" s="208">
        <f>' Capacity by Company'!F76*'Operating Efficiency.'!F79</f>
        <v>0</v>
      </c>
      <c r="G77" s="208">
        <f>' Capacity by Company'!G76*'Operating Efficiency.'!G79</f>
        <v>0</v>
      </c>
      <c r="H77" s="208">
        <f>' Capacity by Company'!H76*'Operating Efficiency.'!H79</f>
        <v>0</v>
      </c>
      <c r="I77" s="208">
        <f>' Capacity by Company'!I76*'Operating Efficiency.'!I79</f>
        <v>0</v>
      </c>
      <c r="J77" s="208">
        <f>' Capacity by Company'!J76*'Operating Efficiency.'!J79</f>
        <v>0</v>
      </c>
      <c r="K77" s="208">
        <f>' Capacity by Company'!K76*'Operating Efficiency.'!K79</f>
        <v>0</v>
      </c>
      <c r="L77" s="208">
        <f>' Capacity by Company'!L76*'Operating Efficiency.'!L79</f>
        <v>0</v>
      </c>
      <c r="M77" s="208">
        <f>' Capacity by Company'!M76*'Operating Efficiency.'!M79</f>
        <v>0</v>
      </c>
      <c r="N77" s="208">
        <f>' Capacity by Company'!N76*'Operating Efficiency.'!N79</f>
        <v>0</v>
      </c>
      <c r="O77" s="208">
        <f>' Capacity by Company'!O76*'Operating Efficiency.'!O79</f>
        <v>0</v>
      </c>
      <c r="P77" s="208">
        <f>' Capacity by Company'!P76*'Operating Efficiency.'!P79</f>
        <v>0</v>
      </c>
      <c r="Q77" s="208">
        <f>' Capacity by Company'!Q76*'Operating Efficiency.'!Q79</f>
        <v>0</v>
      </c>
      <c r="R77" s="208">
        <f>' Capacity by Company'!R76*'Operating Efficiency.'!R79</f>
        <v>0</v>
      </c>
      <c r="S77" s="208">
        <f>' Capacity by Company'!S76*'Operating Efficiency.'!S79</f>
        <v>0</v>
      </c>
    </row>
    <row r="78" spans="1:19" s="268" customFormat="1">
      <c r="A78" s="269" t="s">
        <v>40</v>
      </c>
      <c r="B78" s="269" t="s">
        <v>36</v>
      </c>
      <c r="C78" s="271" t="s">
        <v>60</v>
      </c>
      <c r="D78" s="284">
        <f t="shared" ref="D78:S78" si="31">SUM(D73:D77)</f>
        <v>321.43470588235294</v>
      </c>
      <c r="E78" s="284">
        <f t="shared" si="31"/>
        <v>330.45058823529411</v>
      </c>
      <c r="F78" s="284">
        <f t="shared" si="31"/>
        <v>328.65</v>
      </c>
      <c r="G78" s="284">
        <f t="shared" si="31"/>
        <v>333.7583529411765</v>
      </c>
      <c r="H78" s="284">
        <f t="shared" si="31"/>
        <v>329.07</v>
      </c>
      <c r="I78" s="284">
        <f t="shared" si="31"/>
        <v>306.88</v>
      </c>
      <c r="J78" s="284">
        <f t="shared" si="31"/>
        <v>299.04000000000002</v>
      </c>
      <c r="K78" s="284">
        <f t="shared" si="31"/>
        <v>360.19336898395727</v>
      </c>
      <c r="L78" s="284">
        <f t="shared" si="31"/>
        <v>366.20210000000009</v>
      </c>
      <c r="M78" s="284">
        <f t="shared" si="31"/>
        <v>375.4418</v>
      </c>
      <c r="N78" s="284">
        <f t="shared" si="31"/>
        <v>381.02120000000002</v>
      </c>
      <c r="O78" s="284">
        <f t="shared" si="31"/>
        <v>386.02279999999996</v>
      </c>
      <c r="P78" s="284">
        <f t="shared" si="31"/>
        <v>390.48920000000004</v>
      </c>
      <c r="Q78" s="284">
        <f t="shared" si="31"/>
        <v>395.10559999999992</v>
      </c>
      <c r="R78" s="284">
        <f t="shared" si="31"/>
        <v>403.91660000000002</v>
      </c>
      <c r="S78" s="284">
        <f t="shared" si="31"/>
        <v>410.73249999999996</v>
      </c>
    </row>
    <row r="79" spans="1:19" s="268" customFormat="1">
      <c r="A79" s="269" t="s">
        <v>40</v>
      </c>
      <c r="B79" s="265" t="s">
        <v>109</v>
      </c>
      <c r="C79" s="271" t="s">
        <v>60</v>
      </c>
      <c r="D79" s="286">
        <f>' Capacity by Company'!D78*'Operating Efficiency.'!D81</f>
        <v>0</v>
      </c>
      <c r="E79" s="286">
        <f>' Capacity by Company'!E78*'Operating Efficiency.'!E81</f>
        <v>0</v>
      </c>
      <c r="F79" s="286">
        <f>' Capacity by Company'!F78*'Operating Efficiency.'!F81</f>
        <v>0</v>
      </c>
      <c r="G79" s="286">
        <f>' Capacity by Company'!G78*'Operating Efficiency.'!G81</f>
        <v>0</v>
      </c>
      <c r="H79" s="286">
        <f>' Capacity by Company'!H78*'Operating Efficiency.'!H81</f>
        <v>0</v>
      </c>
      <c r="I79" s="286">
        <f>' Capacity by Company'!I78*'Operating Efficiency.'!I81</f>
        <v>0</v>
      </c>
      <c r="J79" s="286">
        <f>' Capacity by Company'!J78*'Operating Efficiency.'!J81</f>
        <v>0</v>
      </c>
      <c r="K79" s="286">
        <f>' Capacity by Company'!K78*'Operating Efficiency.'!K81</f>
        <v>0</v>
      </c>
      <c r="L79" s="286">
        <f>' Capacity by Company'!L78*'Operating Efficiency.'!L81</f>
        <v>0</v>
      </c>
      <c r="M79" s="286">
        <f>' Capacity by Company'!M78*'Operating Efficiency.'!M81</f>
        <v>0</v>
      </c>
      <c r="N79" s="286">
        <f>' Capacity by Company'!N78*'Operating Efficiency.'!N81</f>
        <v>0</v>
      </c>
      <c r="O79" s="286">
        <f>' Capacity by Company'!O78*'Operating Efficiency.'!O81</f>
        <v>0</v>
      </c>
      <c r="P79" s="286">
        <f>' Capacity by Company'!P78*'Operating Efficiency.'!P81</f>
        <v>0</v>
      </c>
      <c r="Q79" s="286">
        <f>' Capacity by Company'!Q78*'Operating Efficiency.'!Q81</f>
        <v>0</v>
      </c>
      <c r="R79" s="286">
        <f>' Capacity by Company'!R78*'Operating Efficiency.'!R81</f>
        <v>0</v>
      </c>
      <c r="S79" s="286">
        <f>' Capacity by Company'!S78*'Operating Efficiency.'!S81</f>
        <v>0</v>
      </c>
    </row>
    <row r="80" spans="1:19" s="268" customFormat="1">
      <c r="A80" s="269" t="s">
        <v>40</v>
      </c>
      <c r="B80" s="265" t="s">
        <v>304</v>
      </c>
      <c r="C80" s="271" t="s">
        <v>60</v>
      </c>
      <c r="D80" s="267">
        <f>' Capacity by Company'!D79*'Operating Efficiency.'!D82</f>
        <v>0</v>
      </c>
      <c r="E80" s="267">
        <f>' Capacity by Company'!E79*'Operating Efficiency.'!E82</f>
        <v>0</v>
      </c>
      <c r="F80" s="267">
        <f>' Capacity by Company'!F79*'Operating Efficiency.'!F82</f>
        <v>0</v>
      </c>
      <c r="G80" s="267">
        <f>' Capacity by Company'!G79*'Operating Efficiency.'!G82</f>
        <v>0</v>
      </c>
      <c r="H80" s="267">
        <f>' Capacity by Company'!H79*'Operating Efficiency.'!H82</f>
        <v>0</v>
      </c>
      <c r="I80" s="267">
        <f>' Capacity by Company'!I79*'Operating Efficiency.'!I82</f>
        <v>0</v>
      </c>
      <c r="J80" s="267">
        <f>' Capacity by Company'!J79*'Operating Efficiency.'!J82</f>
        <v>0</v>
      </c>
      <c r="K80" s="267">
        <f>' Capacity by Company'!K79*'Operating Efficiency.'!K82</f>
        <v>0</v>
      </c>
      <c r="L80" s="267">
        <f>' Capacity by Company'!L79*'Operating Efficiency.'!L82</f>
        <v>0</v>
      </c>
      <c r="M80" s="267">
        <f>' Capacity by Company'!M79*'Operating Efficiency.'!M82</f>
        <v>0</v>
      </c>
      <c r="N80" s="267">
        <f>' Capacity by Company'!N79*'Operating Efficiency.'!N82</f>
        <v>0</v>
      </c>
      <c r="O80" s="267">
        <f>' Capacity by Company'!O79*'Operating Efficiency.'!O82</f>
        <v>0</v>
      </c>
      <c r="P80" s="267">
        <f>' Capacity by Company'!P79*'Operating Efficiency.'!P82</f>
        <v>0</v>
      </c>
      <c r="Q80" s="267">
        <f>' Capacity by Company'!Q79*'Operating Efficiency.'!Q82</f>
        <v>0</v>
      </c>
      <c r="R80" s="267">
        <f>' Capacity by Company'!R79*'Operating Efficiency.'!R82</f>
        <v>0</v>
      </c>
      <c r="S80" s="267">
        <f>' Capacity by Company'!S79*'Operating Efficiency.'!S82</f>
        <v>0</v>
      </c>
    </row>
    <row r="81" spans="1:19" s="268" customFormat="1">
      <c r="A81" s="269" t="s">
        <v>40</v>
      </c>
      <c r="B81" s="265" t="s">
        <v>40</v>
      </c>
      <c r="C81" s="271" t="s">
        <v>60</v>
      </c>
      <c r="D81" s="285">
        <f t="shared" ref="D81:S81" si="32">D78+D79+D80</f>
        <v>321.43470588235294</v>
      </c>
      <c r="E81" s="285">
        <f t="shared" si="32"/>
        <v>330.45058823529411</v>
      </c>
      <c r="F81" s="285">
        <f t="shared" si="32"/>
        <v>328.65</v>
      </c>
      <c r="G81" s="285">
        <f t="shared" si="32"/>
        <v>333.7583529411765</v>
      </c>
      <c r="H81" s="285">
        <f t="shared" si="32"/>
        <v>329.07</v>
      </c>
      <c r="I81" s="285">
        <f t="shared" si="32"/>
        <v>306.88</v>
      </c>
      <c r="J81" s="285">
        <f t="shared" si="32"/>
        <v>299.04000000000002</v>
      </c>
      <c r="K81" s="285">
        <f t="shared" si="32"/>
        <v>360.19336898395727</v>
      </c>
      <c r="L81" s="285">
        <f t="shared" si="32"/>
        <v>366.20210000000009</v>
      </c>
      <c r="M81" s="285">
        <f t="shared" si="32"/>
        <v>375.4418</v>
      </c>
      <c r="N81" s="285">
        <f t="shared" si="32"/>
        <v>381.02120000000002</v>
      </c>
      <c r="O81" s="285">
        <f t="shared" si="32"/>
        <v>386.02279999999996</v>
      </c>
      <c r="P81" s="285">
        <f t="shared" si="32"/>
        <v>390.48920000000004</v>
      </c>
      <c r="Q81" s="285">
        <f t="shared" si="32"/>
        <v>395.10559999999992</v>
      </c>
      <c r="R81" s="285">
        <f t="shared" si="32"/>
        <v>403.91660000000002</v>
      </c>
      <c r="S81" s="285">
        <f t="shared" si="32"/>
        <v>410.73249999999996</v>
      </c>
    </row>
    <row r="82" spans="1:19">
      <c r="A82" s="127" t="s">
        <v>42</v>
      </c>
      <c r="B82" s="127" t="s">
        <v>18</v>
      </c>
      <c r="C82" s="169" t="s">
        <v>215</v>
      </c>
      <c r="D82" s="208">
        <f>' Capacity by Company'!D81*'Operating Efficiency.'!D84</f>
        <v>26</v>
      </c>
      <c r="E82" s="208">
        <f>' Capacity by Company'!E81*'Operating Efficiency.'!E84</f>
        <v>27.72</v>
      </c>
      <c r="F82" s="208">
        <f>' Capacity by Company'!F81*'Operating Efficiency.'!F84</f>
        <v>28.05</v>
      </c>
      <c r="G82" s="208">
        <f>' Capacity by Company'!G81*'Operating Efficiency.'!G84</f>
        <v>29</v>
      </c>
      <c r="H82" s="208">
        <f>' Capacity by Company'!H81*'Operating Efficiency.'!H84</f>
        <v>27.06</v>
      </c>
      <c r="I82" s="208">
        <f>' Capacity by Company'!I81*'Operating Efficiency.'!I84</f>
        <v>24.75</v>
      </c>
      <c r="J82" s="208">
        <f>' Capacity by Company'!J81*'Operating Efficiency.'!J84</f>
        <v>26.07</v>
      </c>
      <c r="K82" s="208">
        <f>' Capacity by Company'!K81*'Operating Efficiency.'!K84</f>
        <v>27.720000000000002</v>
      </c>
      <c r="L82" s="208">
        <f>' Capacity by Company'!L81*'Operating Efficiency.'!L84</f>
        <v>28.050000000000004</v>
      </c>
      <c r="M82" s="208">
        <f>' Capacity by Company'!M81*'Operating Efficiency.'!M84</f>
        <v>28.050000000000004</v>
      </c>
      <c r="N82" s="208">
        <f>' Capacity by Company'!N81*'Operating Efficiency.'!N84</f>
        <v>28.380000000000003</v>
      </c>
      <c r="O82" s="208">
        <f>' Capacity by Company'!O81*'Operating Efficiency.'!O84</f>
        <v>29.369999999999997</v>
      </c>
      <c r="P82" s="208">
        <f>' Capacity by Company'!P81*'Operating Efficiency.'!P84</f>
        <v>29.699999999999996</v>
      </c>
      <c r="Q82" s="208">
        <f>' Capacity by Company'!Q81*'Operating Efficiency.'!Q84</f>
        <v>31.02</v>
      </c>
      <c r="R82" s="208">
        <f>' Capacity by Company'!R81*'Operating Efficiency.'!R84</f>
        <v>31.68</v>
      </c>
      <c r="S82" s="208">
        <f>' Capacity by Company'!S81*'Operating Efficiency.'!S84</f>
        <v>32.339999999999996</v>
      </c>
    </row>
    <row r="83" spans="1:19" s="39" customFormat="1">
      <c r="A83" s="127" t="s">
        <v>42</v>
      </c>
      <c r="B83" s="127" t="s">
        <v>18</v>
      </c>
      <c r="C83" s="164" t="s">
        <v>219</v>
      </c>
      <c r="D83" s="208">
        <f>' Capacity by Company'!D82*'Operating Efficiency.'!D85</f>
        <v>6.8000000000000007</v>
      </c>
      <c r="E83" s="208">
        <f>' Capacity by Company'!E82*'Operating Efficiency.'!E85</f>
        <v>8.1000000000000014</v>
      </c>
      <c r="F83" s="208">
        <f>' Capacity by Company'!F82*'Operating Efficiency.'!F85</f>
        <v>7.1</v>
      </c>
      <c r="G83" s="208">
        <f>' Capacity by Company'!G82*'Operating Efficiency.'!G85</f>
        <v>7.4</v>
      </c>
      <c r="H83" s="208">
        <f>' Capacity by Company'!H82*'Operating Efficiency.'!H85</f>
        <v>7.1499999999999995</v>
      </c>
      <c r="I83" s="208">
        <f>' Capacity by Company'!I82*'Operating Efficiency.'!I85</f>
        <v>7.0000000000000009</v>
      </c>
      <c r="J83" s="208">
        <f>' Capacity by Company'!J82*'Operating Efficiency.'!J85</f>
        <v>6.9000000000000021</v>
      </c>
      <c r="K83" s="208">
        <f>' Capacity by Company'!K82*'Operating Efficiency.'!K85</f>
        <v>7.6</v>
      </c>
      <c r="L83" s="208">
        <f>' Capacity by Company'!L82*'Operating Efficiency.'!L85</f>
        <v>8.5</v>
      </c>
      <c r="M83" s="208">
        <f>' Capacity by Company'!M82*'Operating Efficiency.'!M85</f>
        <v>8.6000000000000014</v>
      </c>
      <c r="N83" s="208">
        <f>' Capacity by Company'!N82*'Operating Efficiency.'!N85</f>
        <v>8.7999999999999989</v>
      </c>
      <c r="O83" s="208">
        <f>' Capacity by Company'!O82*'Operating Efficiency.'!O85</f>
        <v>9.0000000000000018</v>
      </c>
      <c r="P83" s="208">
        <f>' Capacity by Company'!P82*'Operating Efficiency.'!P85</f>
        <v>9.4000000000000021</v>
      </c>
      <c r="Q83" s="208">
        <f>' Capacity by Company'!Q82*'Operating Efficiency.'!Q85</f>
        <v>9.6</v>
      </c>
      <c r="R83" s="208">
        <f>' Capacity by Company'!R82*'Operating Efficiency.'!R85</f>
        <v>9.8000000000000025</v>
      </c>
      <c r="S83" s="208">
        <f>' Capacity by Company'!S82*'Operating Efficiency.'!S85</f>
        <v>9.9</v>
      </c>
    </row>
    <row r="84" spans="1:19">
      <c r="A84" s="127" t="s">
        <v>42</v>
      </c>
      <c r="B84" s="127" t="s">
        <v>18</v>
      </c>
      <c r="C84" s="169" t="s">
        <v>12</v>
      </c>
      <c r="D84" s="208">
        <f>' Capacity by Company'!D83*'Operating Efficiency.'!D86</f>
        <v>0</v>
      </c>
      <c r="E84" s="208">
        <f>' Capacity by Company'!E83*'Operating Efficiency.'!E86</f>
        <v>0</v>
      </c>
      <c r="F84" s="208">
        <f>' Capacity by Company'!F83*'Operating Efficiency.'!F86</f>
        <v>0</v>
      </c>
      <c r="G84" s="208">
        <f>' Capacity by Company'!G83*'Operating Efficiency.'!G86</f>
        <v>0</v>
      </c>
      <c r="H84" s="208">
        <f>' Capacity by Company'!H83*'Operating Efficiency.'!H86</f>
        <v>0</v>
      </c>
      <c r="I84" s="208">
        <f>' Capacity by Company'!I83*'Operating Efficiency.'!I86</f>
        <v>0</v>
      </c>
      <c r="J84" s="208">
        <f>' Capacity by Company'!J83*'Operating Efficiency.'!J86</f>
        <v>0</v>
      </c>
      <c r="K84" s="208">
        <f>' Capacity by Company'!K83*'Operating Efficiency.'!K86</f>
        <v>0</v>
      </c>
      <c r="L84" s="208">
        <f>' Capacity by Company'!L83*'Operating Efficiency.'!L86</f>
        <v>0</v>
      </c>
      <c r="M84" s="208">
        <f>' Capacity by Company'!M83*'Operating Efficiency.'!M86</f>
        <v>0</v>
      </c>
      <c r="N84" s="208">
        <f>' Capacity by Company'!N83*'Operating Efficiency.'!N86</f>
        <v>0</v>
      </c>
      <c r="O84" s="208">
        <f>' Capacity by Company'!O83*'Operating Efficiency.'!O86</f>
        <v>0</v>
      </c>
      <c r="P84" s="208">
        <f>' Capacity by Company'!P83*'Operating Efficiency.'!P86</f>
        <v>0</v>
      </c>
      <c r="Q84" s="208">
        <f>' Capacity by Company'!Q83*'Operating Efficiency.'!Q86</f>
        <v>0</v>
      </c>
      <c r="R84" s="208">
        <f>' Capacity by Company'!R83*'Operating Efficiency.'!R86</f>
        <v>0</v>
      </c>
      <c r="S84" s="208">
        <f>' Capacity by Company'!S83*'Operating Efficiency.'!S86</f>
        <v>0</v>
      </c>
    </row>
    <row r="85" spans="1:19" s="268" customFormat="1">
      <c r="A85" s="265" t="s">
        <v>42</v>
      </c>
      <c r="B85" s="265" t="s">
        <v>18</v>
      </c>
      <c r="C85" s="271" t="s">
        <v>60</v>
      </c>
      <c r="D85" s="287">
        <f>SUM(D82:D84)</f>
        <v>32.799999999999997</v>
      </c>
      <c r="E85" s="287">
        <f t="shared" ref="E85:S85" si="33">SUM(E82:E84)</f>
        <v>35.82</v>
      </c>
      <c r="F85" s="287">
        <f t="shared" si="33"/>
        <v>35.15</v>
      </c>
      <c r="G85" s="287">
        <f t="shared" si="33"/>
        <v>36.4</v>
      </c>
      <c r="H85" s="287">
        <f t="shared" si="33"/>
        <v>34.21</v>
      </c>
      <c r="I85" s="287">
        <f t="shared" si="33"/>
        <v>31.75</v>
      </c>
      <c r="J85" s="287">
        <f t="shared" si="33"/>
        <v>32.97</v>
      </c>
      <c r="K85" s="287">
        <f t="shared" si="33"/>
        <v>35.32</v>
      </c>
      <c r="L85" s="287">
        <f t="shared" si="33"/>
        <v>36.550000000000004</v>
      </c>
      <c r="M85" s="287">
        <f t="shared" si="33"/>
        <v>36.650000000000006</v>
      </c>
      <c r="N85" s="287">
        <f t="shared" si="33"/>
        <v>37.18</v>
      </c>
      <c r="O85" s="287">
        <f t="shared" si="33"/>
        <v>38.369999999999997</v>
      </c>
      <c r="P85" s="287">
        <f t="shared" si="33"/>
        <v>39.099999999999994</v>
      </c>
      <c r="Q85" s="287">
        <f t="shared" si="33"/>
        <v>40.619999999999997</v>
      </c>
      <c r="R85" s="287">
        <f t="shared" si="33"/>
        <v>41.480000000000004</v>
      </c>
      <c r="S85" s="287">
        <f t="shared" si="33"/>
        <v>42.239999999999995</v>
      </c>
    </row>
    <row r="86" spans="1:19" s="268" customFormat="1">
      <c r="A86" s="265" t="s">
        <v>42</v>
      </c>
      <c r="B86" s="265" t="s">
        <v>107</v>
      </c>
      <c r="C86" s="271" t="s">
        <v>60</v>
      </c>
      <c r="D86" s="267">
        <f>' Capacity by Company'!D85*'Operating Efficiency.'!D88</f>
        <v>0</v>
      </c>
      <c r="E86" s="267">
        <f>' Capacity by Company'!E85*'Operating Efficiency.'!E88</f>
        <v>0</v>
      </c>
      <c r="F86" s="267">
        <f>' Capacity by Company'!F85*'Operating Efficiency.'!F88</f>
        <v>0</v>
      </c>
      <c r="G86" s="267">
        <f>' Capacity by Company'!G85*'Operating Efficiency.'!G88</f>
        <v>0</v>
      </c>
      <c r="H86" s="267">
        <f>' Capacity by Company'!H85*'Operating Efficiency.'!H88</f>
        <v>0</v>
      </c>
      <c r="I86" s="267">
        <f>' Capacity by Company'!I85*'Operating Efficiency.'!I88</f>
        <v>0</v>
      </c>
      <c r="J86" s="267">
        <f>' Capacity by Company'!J85*'Operating Efficiency.'!J88</f>
        <v>0</v>
      </c>
      <c r="K86" s="267">
        <f>' Capacity by Company'!K85*'Operating Efficiency.'!K88</f>
        <v>0</v>
      </c>
      <c r="L86" s="267">
        <f>' Capacity by Company'!L85*'Operating Efficiency.'!L88</f>
        <v>0</v>
      </c>
      <c r="M86" s="267">
        <f>' Capacity by Company'!M85*'Operating Efficiency.'!M88</f>
        <v>0</v>
      </c>
      <c r="N86" s="267">
        <f>' Capacity by Company'!N85*'Operating Efficiency.'!N88</f>
        <v>0</v>
      </c>
      <c r="O86" s="267">
        <f>' Capacity by Company'!O85*'Operating Efficiency.'!O88</f>
        <v>0</v>
      </c>
      <c r="P86" s="267">
        <f>' Capacity by Company'!P85*'Operating Efficiency.'!P88</f>
        <v>0</v>
      </c>
      <c r="Q86" s="267">
        <f>' Capacity by Company'!Q85*'Operating Efficiency.'!Q88</f>
        <v>0</v>
      </c>
      <c r="R86" s="267">
        <f>' Capacity by Company'!R85*'Operating Efficiency.'!R88</f>
        <v>0</v>
      </c>
      <c r="S86" s="267">
        <f>' Capacity by Company'!S85*'Operating Efficiency.'!S88</f>
        <v>0</v>
      </c>
    </row>
    <row r="87" spans="1:19" s="268" customFormat="1">
      <c r="A87" s="265" t="s">
        <v>42</v>
      </c>
      <c r="B87" s="265" t="s">
        <v>62</v>
      </c>
      <c r="C87" s="271" t="s">
        <v>60</v>
      </c>
      <c r="D87" s="267">
        <f>' Capacity by Company'!D86*'Operating Efficiency.'!D89</f>
        <v>0</v>
      </c>
      <c r="E87" s="267">
        <f>' Capacity by Company'!E86*'Operating Efficiency.'!E89</f>
        <v>0</v>
      </c>
      <c r="F87" s="267">
        <f>' Capacity by Company'!F86*'Operating Efficiency.'!F89</f>
        <v>0</v>
      </c>
      <c r="G87" s="267">
        <f>' Capacity by Company'!G86*'Operating Efficiency.'!G89</f>
        <v>0</v>
      </c>
      <c r="H87" s="267">
        <f>' Capacity by Company'!H86*'Operating Efficiency.'!H89</f>
        <v>0</v>
      </c>
      <c r="I87" s="267">
        <f>' Capacity by Company'!I86*'Operating Efficiency.'!I89</f>
        <v>0</v>
      </c>
      <c r="J87" s="267">
        <f>' Capacity by Company'!J86*'Operating Efficiency.'!J89</f>
        <v>0</v>
      </c>
      <c r="K87" s="267">
        <f>' Capacity by Company'!K86*'Operating Efficiency.'!K89</f>
        <v>0</v>
      </c>
      <c r="L87" s="267">
        <f>' Capacity by Company'!L86*'Operating Efficiency.'!L89</f>
        <v>0</v>
      </c>
      <c r="M87" s="267">
        <f>' Capacity by Company'!M86*'Operating Efficiency.'!M89</f>
        <v>0</v>
      </c>
      <c r="N87" s="267">
        <f>' Capacity by Company'!N86*'Operating Efficiency.'!N89</f>
        <v>0</v>
      </c>
      <c r="O87" s="267">
        <f>' Capacity by Company'!O86*'Operating Efficiency.'!O89</f>
        <v>0</v>
      </c>
      <c r="P87" s="267">
        <f>' Capacity by Company'!P86*'Operating Efficiency.'!P89</f>
        <v>0</v>
      </c>
      <c r="Q87" s="267">
        <f>' Capacity by Company'!Q86*'Operating Efficiency.'!Q89</f>
        <v>0</v>
      </c>
      <c r="R87" s="267">
        <f>' Capacity by Company'!R86*'Operating Efficiency.'!R89</f>
        <v>0</v>
      </c>
      <c r="S87" s="267">
        <f>' Capacity by Company'!S86*'Operating Efficiency.'!S89</f>
        <v>0</v>
      </c>
    </row>
    <row r="88" spans="1:19" s="268" customFormat="1">
      <c r="A88" s="265" t="s">
        <v>42</v>
      </c>
      <c r="B88" s="265" t="s">
        <v>42</v>
      </c>
      <c r="C88" s="271" t="s">
        <v>60</v>
      </c>
      <c r="D88" s="281">
        <f>SUM(D85:D87)</f>
        <v>32.799999999999997</v>
      </c>
      <c r="E88" s="281">
        <f t="shared" ref="E88:S88" si="34">SUM(E85:E87)</f>
        <v>35.82</v>
      </c>
      <c r="F88" s="281">
        <f t="shared" si="34"/>
        <v>35.15</v>
      </c>
      <c r="G88" s="281">
        <f t="shared" si="34"/>
        <v>36.4</v>
      </c>
      <c r="H88" s="281">
        <f t="shared" si="34"/>
        <v>34.21</v>
      </c>
      <c r="I88" s="281">
        <f t="shared" si="34"/>
        <v>31.75</v>
      </c>
      <c r="J88" s="281">
        <f t="shared" si="34"/>
        <v>32.97</v>
      </c>
      <c r="K88" s="281">
        <f t="shared" si="34"/>
        <v>35.32</v>
      </c>
      <c r="L88" s="281">
        <f t="shared" si="34"/>
        <v>36.550000000000004</v>
      </c>
      <c r="M88" s="281">
        <f t="shared" si="34"/>
        <v>36.650000000000006</v>
      </c>
      <c r="N88" s="281">
        <f t="shared" si="34"/>
        <v>37.18</v>
      </c>
      <c r="O88" s="281">
        <f t="shared" si="34"/>
        <v>38.369999999999997</v>
      </c>
      <c r="P88" s="281">
        <f t="shared" si="34"/>
        <v>39.099999999999994</v>
      </c>
      <c r="Q88" s="281">
        <f t="shared" si="34"/>
        <v>40.619999999999997</v>
      </c>
      <c r="R88" s="281">
        <f t="shared" si="34"/>
        <v>41.480000000000004</v>
      </c>
      <c r="S88" s="281">
        <f t="shared" si="34"/>
        <v>42.239999999999995</v>
      </c>
    </row>
    <row r="89" spans="1:19">
      <c r="A89" s="127" t="s">
        <v>39</v>
      </c>
      <c r="B89" s="127" t="s">
        <v>34</v>
      </c>
      <c r="C89" s="170" t="s">
        <v>267</v>
      </c>
      <c r="D89" s="208">
        <f>' Capacity by Company'!D88*'Operating Efficiency.'!D91</f>
        <v>90.983999999999995</v>
      </c>
      <c r="E89" s="208">
        <f>' Capacity by Company'!E88*'Operating Efficiency.'!E91</f>
        <v>98.399999999999991</v>
      </c>
      <c r="F89" s="208">
        <f>' Capacity by Company'!F88*'Operating Efficiency.'!F91</f>
        <v>96</v>
      </c>
      <c r="G89" s="208">
        <f>' Capacity by Company'!G88*'Operating Efficiency.'!G91</f>
        <v>97</v>
      </c>
      <c r="H89" s="208">
        <f>' Capacity by Company'!H88*'Operating Efficiency.'!H91</f>
        <v>96.36</v>
      </c>
      <c r="I89" s="208">
        <f>' Capacity by Company'!I88*'Operating Efficiency.'!I91</f>
        <v>90</v>
      </c>
      <c r="J89" s="208">
        <f>' Capacity by Company'!J88*'Operating Efficiency.'!J91</f>
        <v>87.6</v>
      </c>
      <c r="K89" s="208">
        <f>' Capacity by Company'!K88*'Operating Efficiency.'!K91</f>
        <v>98.4</v>
      </c>
      <c r="L89" s="208">
        <f>' Capacity by Company'!L88*'Operating Efficiency.'!L91</f>
        <v>98.4</v>
      </c>
      <c r="M89" s="208">
        <f>' Capacity by Company'!M88*'Operating Efficiency.'!M91</f>
        <v>98.4</v>
      </c>
      <c r="N89" s="208">
        <f>' Capacity by Company'!N88*'Operating Efficiency.'!N91</f>
        <v>102.00000000000001</v>
      </c>
      <c r="O89" s="208">
        <f>' Capacity by Company'!O88*'Operating Efficiency.'!O91</f>
        <v>106.79999999999998</v>
      </c>
      <c r="P89" s="208">
        <f>' Capacity by Company'!P88*'Operating Efficiency.'!P91</f>
        <v>109.19999999999999</v>
      </c>
      <c r="Q89" s="208">
        <f>' Capacity by Company'!Q88*'Operating Efficiency.'!Q91</f>
        <v>111.6</v>
      </c>
      <c r="R89" s="208">
        <f>' Capacity by Company'!R88*'Operating Efficiency.'!R91</f>
        <v>115.19999999999999</v>
      </c>
      <c r="S89" s="208">
        <f>' Capacity by Company'!S88*'Operating Efficiency.'!S91</f>
        <v>118.8</v>
      </c>
    </row>
    <row r="90" spans="1:19">
      <c r="A90" s="127" t="s">
        <v>39</v>
      </c>
      <c r="B90" s="127" t="s">
        <v>34</v>
      </c>
      <c r="C90" s="169" t="s">
        <v>12</v>
      </c>
      <c r="D90" s="208">
        <f>' Capacity by Company'!D89*'Operating Efficiency.'!D92</f>
        <v>0</v>
      </c>
      <c r="E90" s="208">
        <f>' Capacity by Company'!E89*'Operating Efficiency.'!E92</f>
        <v>0</v>
      </c>
      <c r="F90" s="208">
        <f>' Capacity by Company'!F89*'Operating Efficiency.'!F92</f>
        <v>0</v>
      </c>
      <c r="G90" s="208">
        <f>' Capacity by Company'!G89*'Operating Efficiency.'!G92</f>
        <v>0</v>
      </c>
      <c r="H90" s="208">
        <f>' Capacity by Company'!H89*'Operating Efficiency.'!H92</f>
        <v>0</v>
      </c>
      <c r="I90" s="208">
        <f>' Capacity by Company'!I89*'Operating Efficiency.'!I92</f>
        <v>0</v>
      </c>
      <c r="J90" s="208">
        <f>' Capacity by Company'!J89*'Operating Efficiency.'!J92</f>
        <v>0</v>
      </c>
      <c r="K90" s="208">
        <f>' Capacity by Company'!K89*'Operating Efficiency.'!K92</f>
        <v>0</v>
      </c>
      <c r="L90" s="208">
        <f>' Capacity by Company'!L89*'Operating Efficiency.'!L92</f>
        <v>0</v>
      </c>
      <c r="M90" s="208">
        <f>' Capacity by Company'!M89*'Operating Efficiency.'!M92</f>
        <v>0</v>
      </c>
      <c r="N90" s="208">
        <f>' Capacity by Company'!N89*'Operating Efficiency.'!N92</f>
        <v>0</v>
      </c>
      <c r="O90" s="208">
        <f>' Capacity by Company'!O89*'Operating Efficiency.'!O92</f>
        <v>0</v>
      </c>
      <c r="P90" s="208">
        <f>' Capacity by Company'!P89*'Operating Efficiency.'!P92</f>
        <v>0</v>
      </c>
      <c r="Q90" s="208">
        <f>' Capacity by Company'!Q89*'Operating Efficiency.'!Q92</f>
        <v>0</v>
      </c>
      <c r="R90" s="208">
        <f>' Capacity by Company'!R89*'Operating Efficiency.'!R92</f>
        <v>0</v>
      </c>
      <c r="S90" s="208">
        <f>' Capacity by Company'!S89*'Operating Efficiency.'!S92</f>
        <v>0</v>
      </c>
    </row>
    <row r="91" spans="1:19" s="268" customFormat="1">
      <c r="A91" s="265" t="s">
        <v>39</v>
      </c>
      <c r="B91" s="265" t="s">
        <v>34</v>
      </c>
      <c r="C91" s="271" t="s">
        <v>60</v>
      </c>
      <c r="D91" s="287">
        <f>SUM(D89:D90)</f>
        <v>90.983999999999995</v>
      </c>
      <c r="E91" s="287">
        <f t="shared" ref="E91:S91" si="35">SUM(E89:E90)</f>
        <v>98.399999999999991</v>
      </c>
      <c r="F91" s="287">
        <f t="shared" si="35"/>
        <v>96</v>
      </c>
      <c r="G91" s="287">
        <f t="shared" si="35"/>
        <v>97</v>
      </c>
      <c r="H91" s="287">
        <f t="shared" si="35"/>
        <v>96.36</v>
      </c>
      <c r="I91" s="287">
        <f t="shared" si="35"/>
        <v>90</v>
      </c>
      <c r="J91" s="287">
        <f t="shared" si="35"/>
        <v>87.6</v>
      </c>
      <c r="K91" s="287">
        <f t="shared" si="35"/>
        <v>98.4</v>
      </c>
      <c r="L91" s="287">
        <f t="shared" si="35"/>
        <v>98.4</v>
      </c>
      <c r="M91" s="287">
        <f t="shared" si="35"/>
        <v>98.4</v>
      </c>
      <c r="N91" s="287">
        <f t="shared" si="35"/>
        <v>102.00000000000001</v>
      </c>
      <c r="O91" s="287">
        <f t="shared" si="35"/>
        <v>106.79999999999998</v>
      </c>
      <c r="P91" s="287">
        <f t="shared" si="35"/>
        <v>109.19999999999999</v>
      </c>
      <c r="Q91" s="287">
        <f t="shared" si="35"/>
        <v>111.6</v>
      </c>
      <c r="R91" s="287">
        <f t="shared" si="35"/>
        <v>115.19999999999999</v>
      </c>
      <c r="S91" s="287">
        <f t="shared" si="35"/>
        <v>118.8</v>
      </c>
    </row>
    <row r="92" spans="1:19" s="268" customFormat="1">
      <c r="A92" s="265" t="s">
        <v>39</v>
      </c>
      <c r="B92" s="265" t="s">
        <v>207</v>
      </c>
      <c r="C92" s="271" t="s">
        <v>60</v>
      </c>
      <c r="D92" s="267">
        <f>' Capacity by Company'!D91*'Operating Efficiency.'!D94</f>
        <v>30.887999999999998</v>
      </c>
      <c r="E92" s="267">
        <f>' Capacity by Company'!E91*'Operating Efficiency.'!E94</f>
        <v>31.207999999999998</v>
      </c>
      <c r="F92" s="267">
        <f>' Capacity by Company'!F91*'Operating Efficiency.'!F94</f>
        <v>31.527999999999999</v>
      </c>
      <c r="G92" s="267">
        <f>' Capacity by Company'!G91*'Operating Efficiency.'!G94</f>
        <v>31.847999999999999</v>
      </c>
      <c r="H92" s="267">
        <f>' Capacity by Company'!H91*'Operating Efficiency.'!H94</f>
        <v>31.771999999999998</v>
      </c>
      <c r="I92" s="267">
        <f>' Capacity by Company'!I91*'Operating Efficiency.'!I94</f>
        <v>34.092000000000006</v>
      </c>
      <c r="J92" s="267">
        <f>' Capacity by Company'!J91*'Operating Efficiency.'!J94</f>
        <v>37.692000000000007</v>
      </c>
      <c r="K92" s="267">
        <f>' Capacity by Company'!K91*'Operating Efficiency.'!K94</f>
        <v>37.600000000000009</v>
      </c>
      <c r="L92" s="267">
        <f>' Capacity by Company'!L91*'Operating Efficiency.'!L94</f>
        <v>36.000000000000007</v>
      </c>
      <c r="M92" s="267">
        <f>' Capacity by Company'!M91*'Operating Efficiency.'!M94</f>
        <v>35.200000000000003</v>
      </c>
      <c r="N92" s="267">
        <f>' Capacity by Company'!N91*'Operating Efficiency.'!N94</f>
        <v>35.200000000000003</v>
      </c>
      <c r="O92" s="267">
        <f>' Capacity by Company'!O91*'Operating Efficiency.'!O94</f>
        <v>36</v>
      </c>
      <c r="P92" s="267">
        <f>' Capacity by Company'!P91*'Operating Efficiency.'!P94</f>
        <v>36</v>
      </c>
      <c r="Q92" s="267">
        <f>' Capacity by Company'!Q91*'Operating Efficiency.'!Q94</f>
        <v>37.199999999999996</v>
      </c>
      <c r="R92" s="267">
        <f>' Capacity by Company'!R91*'Operating Efficiency.'!R94</f>
        <v>38.4</v>
      </c>
      <c r="S92" s="267">
        <f>' Capacity by Company'!S91*'Operating Efficiency.'!S94</f>
        <v>38.4</v>
      </c>
    </row>
    <row r="93" spans="1:19" s="268" customFormat="1">
      <c r="A93" s="265" t="s">
        <v>39</v>
      </c>
      <c r="B93" s="265" t="s">
        <v>57</v>
      </c>
      <c r="C93" s="272" t="s">
        <v>60</v>
      </c>
      <c r="D93" s="267">
        <f>' Capacity by Company'!D92*'Operating Efficiency.'!D95</f>
        <v>44.7</v>
      </c>
      <c r="E93" s="267">
        <f>' Capacity by Company'!E92*'Operating Efficiency.'!E95</f>
        <v>45.846000000000004</v>
      </c>
      <c r="F93" s="267">
        <f>' Capacity by Company'!F92*'Operating Efficiency.'!F95</f>
        <v>44.525999999999996</v>
      </c>
      <c r="G93" s="267">
        <f>' Capacity by Company'!G92*'Operating Efficiency.'!G95</f>
        <v>45</v>
      </c>
      <c r="H93" s="267">
        <f>' Capacity by Company'!H92*'Operating Efficiency.'!H95</f>
        <v>42.636000000000003</v>
      </c>
      <c r="I93" s="267">
        <f>' Capacity by Company'!I92*'Operating Efficiency.'!I95</f>
        <v>47.256000000000007</v>
      </c>
      <c r="J93" s="267">
        <f>' Capacity by Company'!J92*'Operating Efficiency.'!J95</f>
        <v>51.924000000000007</v>
      </c>
      <c r="K93" s="267">
        <f>' Capacity by Company'!K92*'Operating Efficiency.'!K95</f>
        <v>51.600000000000009</v>
      </c>
      <c r="L93" s="267">
        <f>' Capacity by Company'!L92*'Operating Efficiency.'!L95</f>
        <v>49.2</v>
      </c>
      <c r="M93" s="267">
        <f>' Capacity by Company'!M92*'Operating Efficiency.'!M95</f>
        <v>48</v>
      </c>
      <c r="N93" s="267">
        <f>' Capacity by Company'!N92*'Operating Efficiency.'!N95</f>
        <v>48</v>
      </c>
      <c r="O93" s="267">
        <f>' Capacity by Company'!O92*'Operating Efficiency.'!O95</f>
        <v>49.800000000000004</v>
      </c>
      <c r="P93" s="267">
        <f>' Capacity by Company'!P92*'Operating Efficiency.'!P95</f>
        <v>49.800000000000004</v>
      </c>
      <c r="Q93" s="267">
        <f>' Capacity by Company'!Q92*'Operating Efficiency.'!Q95</f>
        <v>51.600000000000009</v>
      </c>
      <c r="R93" s="267">
        <f>' Capacity by Company'!R92*'Operating Efficiency.'!R95</f>
        <v>51.600000000000009</v>
      </c>
      <c r="S93" s="267">
        <f>' Capacity by Company'!S92*'Operating Efficiency.'!S95</f>
        <v>52.800000000000004</v>
      </c>
    </row>
    <row r="94" spans="1:19" s="268" customFormat="1">
      <c r="A94" s="265" t="s">
        <v>39</v>
      </c>
      <c r="B94" s="265" t="s">
        <v>39</v>
      </c>
      <c r="C94" s="129" t="s">
        <v>60</v>
      </c>
      <c r="D94" s="287">
        <f t="shared" ref="D94:S94" si="36">SUM(D91:D93)</f>
        <v>166.572</v>
      </c>
      <c r="E94" s="287">
        <f t="shared" si="36"/>
        <v>175.45400000000001</v>
      </c>
      <c r="F94" s="287">
        <f t="shared" si="36"/>
        <v>172.05399999999997</v>
      </c>
      <c r="G94" s="287">
        <f t="shared" si="36"/>
        <v>173.84800000000001</v>
      </c>
      <c r="H94" s="287">
        <f t="shared" si="36"/>
        <v>170.768</v>
      </c>
      <c r="I94" s="287">
        <f t="shared" si="36"/>
        <v>171.34800000000001</v>
      </c>
      <c r="J94" s="287">
        <f t="shared" si="36"/>
        <v>177.21600000000001</v>
      </c>
      <c r="K94" s="287">
        <f t="shared" si="36"/>
        <v>187.60000000000002</v>
      </c>
      <c r="L94" s="287">
        <f t="shared" si="36"/>
        <v>183.60000000000002</v>
      </c>
      <c r="M94" s="287">
        <f t="shared" si="36"/>
        <v>181.60000000000002</v>
      </c>
      <c r="N94" s="287">
        <f t="shared" si="36"/>
        <v>185.20000000000002</v>
      </c>
      <c r="O94" s="287">
        <f t="shared" si="36"/>
        <v>192.6</v>
      </c>
      <c r="P94" s="287">
        <f t="shared" si="36"/>
        <v>195</v>
      </c>
      <c r="Q94" s="287">
        <f t="shared" si="36"/>
        <v>200.39999999999998</v>
      </c>
      <c r="R94" s="287">
        <f t="shared" si="36"/>
        <v>205.2</v>
      </c>
      <c r="S94" s="287">
        <f t="shared" si="36"/>
        <v>210</v>
      </c>
    </row>
    <row r="95" spans="1:19" s="268" customFormat="1">
      <c r="A95" s="114" t="s">
        <v>59</v>
      </c>
      <c r="B95" s="114" t="s">
        <v>59</v>
      </c>
      <c r="C95" s="115" t="s">
        <v>60</v>
      </c>
      <c r="D95" s="116">
        <f t="shared" ref="D95:S95" si="37">SUM(D43+D72+D81+D88+D94)</f>
        <v>2571.7020206971679</v>
      </c>
      <c r="E95" s="116">
        <f t="shared" si="37"/>
        <v>2696.8115141612207</v>
      </c>
      <c r="F95" s="116">
        <f t="shared" si="37"/>
        <v>2833.0285862776386</v>
      </c>
      <c r="G95" s="116">
        <f t="shared" si="37"/>
        <v>2986.5148441569518</v>
      </c>
      <c r="H95" s="116">
        <f t="shared" si="37"/>
        <v>3171.9373474566278</v>
      </c>
      <c r="I95" s="116">
        <f t="shared" si="37"/>
        <v>2852.9357348282865</v>
      </c>
      <c r="J95" s="116">
        <f t="shared" si="37"/>
        <v>3053.0780949814853</v>
      </c>
      <c r="K95" s="116">
        <f t="shared" si="37"/>
        <v>3187.8734659359916</v>
      </c>
      <c r="L95" s="116">
        <f t="shared" si="37"/>
        <v>3211.682490789346</v>
      </c>
      <c r="M95" s="116">
        <f t="shared" si="37"/>
        <v>3346.9284097530585</v>
      </c>
      <c r="N95" s="116">
        <f t="shared" si="37"/>
        <v>3497.8732019595773</v>
      </c>
      <c r="O95" s="116">
        <f t="shared" si="37"/>
        <v>3589.220586686421</v>
      </c>
      <c r="P95" s="116">
        <f t="shared" si="37"/>
        <v>3673.3594168604209</v>
      </c>
      <c r="Q95" s="116">
        <f t="shared" si="37"/>
        <v>3793.2849485791353</v>
      </c>
      <c r="R95" s="116">
        <f t="shared" si="37"/>
        <v>3870.277842086467</v>
      </c>
      <c r="S95" s="116">
        <f t="shared" si="37"/>
        <v>3937.3990498214421</v>
      </c>
    </row>
    <row r="96" spans="1:19">
      <c r="D96" s="379"/>
      <c r="E96" s="379">
        <f>E95/D95-1</f>
        <v>4.8648518551980935E-2</v>
      </c>
      <c r="F96" s="379">
        <f t="shared" ref="F96:S96" si="38">F95/E95-1</f>
        <v>5.0510416245677092E-2</v>
      </c>
      <c r="G96" s="379">
        <f t="shared" si="38"/>
        <v>5.4177447634222942E-2</v>
      </c>
      <c r="H96" s="379">
        <f t="shared" si="38"/>
        <v>6.2086583518059735E-2</v>
      </c>
      <c r="I96" s="379">
        <f t="shared" si="38"/>
        <v>-0.10056996014884345</v>
      </c>
      <c r="J96" s="379">
        <f t="shared" si="38"/>
        <v>7.0153126027300727E-2</v>
      </c>
      <c r="K96" s="379">
        <f t="shared" si="38"/>
        <v>4.4150646253064085E-2</v>
      </c>
      <c r="L96" s="379">
        <f t="shared" si="38"/>
        <v>7.4686229261498038E-3</v>
      </c>
      <c r="M96" s="379">
        <f t="shared" si="38"/>
        <v>4.211061316041631E-2</v>
      </c>
      <c r="N96" s="379">
        <f t="shared" si="38"/>
        <v>4.5099498324093323E-2</v>
      </c>
      <c r="O96" s="379">
        <f t="shared" si="38"/>
        <v>2.6115121804778152E-2</v>
      </c>
      <c r="P96" s="379">
        <f t="shared" si="38"/>
        <v>2.3442089484858597E-2</v>
      </c>
      <c r="Q96" s="216">
        <f t="shared" si="38"/>
        <v>3.2647372094401161E-2</v>
      </c>
      <c r="R96" s="216">
        <f t="shared" si="38"/>
        <v>2.0297155249613175E-2</v>
      </c>
      <c r="S96" s="216">
        <f t="shared" si="38"/>
        <v>1.7342736225570254E-2</v>
      </c>
    </row>
    <row r="98" spans="4:6">
      <c r="D98" s="216"/>
      <c r="E98" s="378">
        <v>2.73</v>
      </c>
      <c r="F98" s="378">
        <v>2.8380000000000001</v>
      </c>
    </row>
  </sheetData>
  <sortState xmlns:xlrd2="http://schemas.microsoft.com/office/spreadsheetml/2017/richdata2" ref="A5:Q134">
    <sortCondition ref="A5:A134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9E2EA-9C52-4481-B305-4C874D7C35A1}">
  <dimension ref="A1:T97"/>
  <sheetViews>
    <sheetView workbookViewId="0">
      <selection activeCell="I4" sqref="I4"/>
    </sheetView>
  </sheetViews>
  <sheetFormatPr defaultRowHeight="15"/>
  <cols>
    <col min="3" max="3" width="36.5703125" bestFit="1" customWidth="1"/>
  </cols>
  <sheetData>
    <row r="1" spans="1:19">
      <c r="A1" s="27" t="s">
        <v>31</v>
      </c>
      <c r="B1" s="27" t="s">
        <v>15</v>
      </c>
      <c r="C1" s="27" t="s">
        <v>27</v>
      </c>
      <c r="D1" s="72">
        <v>2015</v>
      </c>
      <c r="E1" s="72">
        <v>2016</v>
      </c>
      <c r="F1" s="72">
        <v>2017</v>
      </c>
      <c r="G1" s="72">
        <v>2018</v>
      </c>
      <c r="H1" s="72">
        <v>2018.95</v>
      </c>
      <c r="I1" s="72">
        <v>2020</v>
      </c>
      <c r="J1" s="141" t="s">
        <v>30</v>
      </c>
      <c r="K1" s="141" t="s">
        <v>3</v>
      </c>
      <c r="L1" s="141" t="s">
        <v>4</v>
      </c>
      <c r="M1" s="141" t="s">
        <v>5</v>
      </c>
      <c r="N1" s="141" t="s">
        <v>6</v>
      </c>
      <c r="O1" s="141" t="s">
        <v>7</v>
      </c>
      <c r="P1" s="141" t="s">
        <v>8</v>
      </c>
      <c r="Q1" s="141" t="s">
        <v>9</v>
      </c>
      <c r="R1" s="141" t="s">
        <v>10</v>
      </c>
      <c r="S1" s="141" t="s">
        <v>16</v>
      </c>
    </row>
    <row r="2" spans="1:19">
      <c r="A2" s="127" t="s">
        <v>32</v>
      </c>
      <c r="B2" s="127" t="s">
        <v>33</v>
      </c>
      <c r="C2" s="176" t="s">
        <v>327</v>
      </c>
      <c r="D2" s="158">
        <v>0</v>
      </c>
      <c r="E2" s="158">
        <v>0</v>
      </c>
      <c r="F2" s="158">
        <v>0</v>
      </c>
      <c r="G2" s="158">
        <v>0</v>
      </c>
      <c r="H2" s="158">
        <v>0</v>
      </c>
      <c r="I2" s="158">
        <v>0.56000000000000005</v>
      </c>
      <c r="J2" s="158">
        <v>0.66230000000000011</v>
      </c>
      <c r="K2" s="158">
        <v>0.66780000000000006</v>
      </c>
      <c r="L2" s="158">
        <v>0.67110000000000003</v>
      </c>
      <c r="M2" s="158">
        <v>0.68</v>
      </c>
      <c r="N2" s="158">
        <v>0.73</v>
      </c>
      <c r="O2" s="158">
        <v>0.78</v>
      </c>
      <c r="P2" s="158">
        <v>0.83000000000000007</v>
      </c>
      <c r="Q2" s="158">
        <v>0.92</v>
      </c>
      <c r="R2" s="158">
        <v>0.95000000000000007</v>
      </c>
      <c r="S2" s="158">
        <v>0.96000000000000008</v>
      </c>
    </row>
    <row r="3" spans="1:19">
      <c r="A3" s="127" t="s">
        <v>32</v>
      </c>
      <c r="B3" s="127" t="s">
        <v>33</v>
      </c>
      <c r="C3" s="175" t="s">
        <v>274</v>
      </c>
      <c r="D3" s="158">
        <v>0.74</v>
      </c>
      <c r="E3" s="158">
        <v>0.77</v>
      </c>
      <c r="F3" s="158">
        <v>0.78</v>
      </c>
      <c r="G3" s="158">
        <v>0.73</v>
      </c>
      <c r="H3" s="158">
        <v>0.78</v>
      </c>
      <c r="I3" s="158">
        <v>0.7</v>
      </c>
      <c r="J3" s="158">
        <v>0.71552000000000016</v>
      </c>
      <c r="K3" s="158">
        <v>0.7400000000000001</v>
      </c>
      <c r="L3" s="158">
        <v>0.85000000000000009</v>
      </c>
      <c r="M3" s="158">
        <v>0.88575999999999999</v>
      </c>
      <c r="N3" s="158">
        <v>0.91953999999999991</v>
      </c>
      <c r="O3" s="158">
        <v>0.96457999999999988</v>
      </c>
      <c r="P3" s="158">
        <v>0.97</v>
      </c>
      <c r="Q3" s="158">
        <v>0.97560000000000002</v>
      </c>
      <c r="R3" s="158">
        <v>0.98109999999999997</v>
      </c>
      <c r="S3" s="158">
        <v>0.99</v>
      </c>
    </row>
    <row r="4" spans="1:19">
      <c r="A4" s="127" t="s">
        <v>32</v>
      </c>
      <c r="B4" s="127" t="s">
        <v>33</v>
      </c>
      <c r="C4" s="176" t="s">
        <v>272</v>
      </c>
      <c r="D4" s="158">
        <v>0.73</v>
      </c>
      <c r="E4" s="158">
        <v>0.75</v>
      </c>
      <c r="F4" s="158">
        <v>0.81</v>
      </c>
      <c r="G4" s="158">
        <v>0.8</v>
      </c>
      <c r="H4" s="158">
        <v>0.72</v>
      </c>
      <c r="I4" s="158">
        <v>0.65</v>
      </c>
      <c r="J4" s="158">
        <v>0.81000000000000016</v>
      </c>
      <c r="K4" s="158">
        <v>0.83000000000000007</v>
      </c>
      <c r="L4" s="158">
        <v>0.82000000000000006</v>
      </c>
      <c r="M4" s="158">
        <v>0.8</v>
      </c>
      <c r="N4" s="158">
        <v>0.85</v>
      </c>
      <c r="O4" s="158">
        <v>0.83000000000000018</v>
      </c>
      <c r="P4" s="158">
        <v>0.87</v>
      </c>
      <c r="Q4" s="158">
        <v>0.91</v>
      </c>
      <c r="R4" s="158">
        <v>0.92999999999999994</v>
      </c>
      <c r="S4" s="158">
        <v>0.94000000000000006</v>
      </c>
    </row>
    <row r="5" spans="1:19">
      <c r="A5" s="127" t="s">
        <v>32</v>
      </c>
      <c r="B5" s="127" t="s">
        <v>33</v>
      </c>
      <c r="C5" s="194" t="s">
        <v>405</v>
      </c>
      <c r="D5" s="158">
        <v>0</v>
      </c>
      <c r="E5" s="158">
        <v>0</v>
      </c>
      <c r="F5" s="158">
        <v>0</v>
      </c>
      <c r="G5" s="158">
        <v>0</v>
      </c>
      <c r="H5" s="158">
        <v>0</v>
      </c>
      <c r="I5" s="158">
        <v>0</v>
      </c>
      <c r="J5" s="158">
        <v>0</v>
      </c>
      <c r="K5" s="158">
        <v>0</v>
      </c>
      <c r="L5" s="158">
        <v>0</v>
      </c>
      <c r="M5" s="158">
        <v>0.6</v>
      </c>
      <c r="N5" s="158">
        <v>0.72670000000000001</v>
      </c>
      <c r="O5" s="158">
        <v>0.73</v>
      </c>
      <c r="P5" s="158">
        <v>0.75</v>
      </c>
      <c r="Q5" s="158">
        <v>0.83000000000000007</v>
      </c>
      <c r="R5" s="158">
        <v>0.84000000000000008</v>
      </c>
      <c r="S5" s="158">
        <v>0.86</v>
      </c>
    </row>
    <row r="6" spans="1:19">
      <c r="A6" s="127" t="s">
        <v>32</v>
      </c>
      <c r="B6" s="127" t="s">
        <v>33</v>
      </c>
      <c r="C6" s="176" t="s">
        <v>12</v>
      </c>
      <c r="D6" s="158">
        <v>0</v>
      </c>
      <c r="E6" s="158">
        <v>0</v>
      </c>
      <c r="F6" s="158">
        <v>0</v>
      </c>
      <c r="G6" s="158">
        <v>0</v>
      </c>
      <c r="H6" s="158">
        <v>0</v>
      </c>
      <c r="I6" s="158">
        <v>0</v>
      </c>
      <c r="J6" s="158">
        <v>0</v>
      </c>
      <c r="K6" s="158">
        <v>0</v>
      </c>
      <c r="L6" s="158">
        <v>0</v>
      </c>
      <c r="M6" s="158">
        <v>0</v>
      </c>
      <c r="N6" s="158">
        <v>0</v>
      </c>
      <c r="O6" s="158">
        <v>0</v>
      </c>
      <c r="P6" s="158">
        <v>0</v>
      </c>
      <c r="Q6" s="158">
        <v>0</v>
      </c>
      <c r="R6" s="158">
        <v>0</v>
      </c>
      <c r="S6" s="158">
        <v>0</v>
      </c>
    </row>
    <row r="7" spans="1:19">
      <c r="A7" s="127" t="s">
        <v>32</v>
      </c>
      <c r="B7" s="127" t="s">
        <v>33</v>
      </c>
      <c r="C7" s="176" t="s">
        <v>60</v>
      </c>
      <c r="D7" s="158"/>
      <c r="E7" s="158"/>
      <c r="F7" s="158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19">
      <c r="A8" s="127" t="s">
        <v>32</v>
      </c>
      <c r="B8" s="127" t="s">
        <v>35</v>
      </c>
      <c r="C8" s="166" t="str">
        <f>' Capacity by Company'!C8</f>
        <v>Jiangsu Sanmu Group</v>
      </c>
      <c r="D8" s="158">
        <v>0.73</v>
      </c>
      <c r="E8" s="158">
        <v>0.7407407407407407</v>
      </c>
      <c r="F8" s="158">
        <v>0.75</v>
      </c>
      <c r="G8" s="158">
        <v>0.78</v>
      </c>
      <c r="H8" s="158">
        <v>0.82333333333333336</v>
      </c>
      <c r="I8" s="158">
        <v>0.71</v>
      </c>
      <c r="J8" s="158">
        <v>0.69190476190476202</v>
      </c>
      <c r="K8" s="158">
        <v>0.70523809523809522</v>
      </c>
      <c r="L8" s="158">
        <v>0.73</v>
      </c>
      <c r="M8" s="158">
        <v>0.8</v>
      </c>
      <c r="N8" s="158">
        <v>0.85</v>
      </c>
      <c r="O8" s="158">
        <v>0.85</v>
      </c>
      <c r="P8" s="158">
        <v>0.85</v>
      </c>
      <c r="Q8" s="158">
        <v>0.85</v>
      </c>
      <c r="R8" s="158">
        <v>0.85</v>
      </c>
      <c r="S8" s="158">
        <v>0.85</v>
      </c>
    </row>
    <row r="9" spans="1:19">
      <c r="A9" s="127" t="s">
        <v>32</v>
      </c>
      <c r="B9" s="128" t="s">
        <v>35</v>
      </c>
      <c r="C9" s="166" t="str">
        <f>' Capacity by Company'!C9</f>
        <v>Nan Ya Electronic Material (Kunshan) Co. Ltd.</v>
      </c>
      <c r="D9" s="158">
        <v>0.74</v>
      </c>
      <c r="E9" s="158">
        <v>0.75</v>
      </c>
      <c r="F9" s="158">
        <v>0.77</v>
      </c>
      <c r="G9" s="158">
        <v>0.819620253164557</v>
      </c>
      <c r="H9" s="158">
        <v>0.81278481012658232</v>
      </c>
      <c r="I9" s="158">
        <v>0.75</v>
      </c>
      <c r="J9" s="158">
        <v>0.82</v>
      </c>
      <c r="K9" s="158">
        <v>0.81</v>
      </c>
      <c r="L9" s="158">
        <v>0.85000000000000009</v>
      </c>
      <c r="M9" s="158">
        <v>0.8600000000000001</v>
      </c>
      <c r="N9" s="158">
        <v>0.88000000000000012</v>
      </c>
      <c r="O9" s="158">
        <v>0.8899999999999999</v>
      </c>
      <c r="P9" s="158">
        <v>0.90999999999999992</v>
      </c>
      <c r="Q9" s="158">
        <v>0.96000000000000019</v>
      </c>
      <c r="R9" s="158">
        <v>0.97</v>
      </c>
      <c r="S9" s="158">
        <v>0.98</v>
      </c>
    </row>
    <row r="10" spans="1:19">
      <c r="A10" s="127" t="s">
        <v>32</v>
      </c>
      <c r="B10" s="128" t="s">
        <v>35</v>
      </c>
      <c r="C10" s="166" t="str">
        <f>' Capacity by Company'!C10</f>
        <v>Nantong Xincheng Synthetic Material Co Ltd</v>
      </c>
      <c r="D10" s="158">
        <v>0.71</v>
      </c>
      <c r="E10" s="158">
        <v>0.75</v>
      </c>
      <c r="F10" s="158">
        <v>0.75</v>
      </c>
      <c r="G10" s="158">
        <v>0.75</v>
      </c>
      <c r="H10" s="158">
        <v>0.74609756097560975</v>
      </c>
      <c r="I10" s="158">
        <v>0.7</v>
      </c>
      <c r="J10" s="158">
        <v>0.74000000000000021</v>
      </c>
      <c r="K10" s="158">
        <v>0.75</v>
      </c>
      <c r="L10" s="158">
        <v>0.74</v>
      </c>
      <c r="M10" s="158">
        <v>0.71</v>
      </c>
      <c r="N10" s="158">
        <v>0.76</v>
      </c>
      <c r="O10" s="158">
        <v>0.78</v>
      </c>
      <c r="P10" s="158">
        <v>0.81</v>
      </c>
      <c r="Q10" s="158">
        <v>0.82000000000000006</v>
      </c>
      <c r="R10" s="158">
        <v>0.84000000000000008</v>
      </c>
      <c r="S10" s="158">
        <v>0.8600000000000001</v>
      </c>
    </row>
    <row r="11" spans="1:19">
      <c r="A11" s="127" t="s">
        <v>32</v>
      </c>
      <c r="B11" s="128" t="s">
        <v>35</v>
      </c>
      <c r="C11" s="166" t="str">
        <f>' Capacity by Company'!C11</f>
        <v>Kukdo Chemical (Kunshan) Co., Ltd.</v>
      </c>
      <c r="D11" s="158">
        <v>0.79918518518518522</v>
      </c>
      <c r="E11" s="158">
        <v>0.8</v>
      </c>
      <c r="F11" s="158">
        <v>0.67376947040498447</v>
      </c>
      <c r="G11" s="158">
        <v>0.68971962616822424</v>
      </c>
      <c r="H11" s="158">
        <v>0.68314641744548288</v>
      </c>
      <c r="I11" s="158">
        <v>0.64</v>
      </c>
      <c r="J11" s="158">
        <v>0.60679127725856707</v>
      </c>
      <c r="K11" s="158">
        <v>0.60579439252336453</v>
      </c>
      <c r="L11" s="158">
        <v>0.61102803738317768</v>
      </c>
      <c r="M11" s="158">
        <v>0.64</v>
      </c>
      <c r="N11" s="158">
        <v>0.66</v>
      </c>
      <c r="O11" s="158">
        <v>0.69</v>
      </c>
      <c r="P11" s="158">
        <v>0.72</v>
      </c>
      <c r="Q11" s="158">
        <v>0.75</v>
      </c>
      <c r="R11" s="158">
        <v>0.78</v>
      </c>
      <c r="S11" s="158">
        <v>0.81</v>
      </c>
    </row>
    <row r="12" spans="1:19">
      <c r="A12" s="127" t="s">
        <v>32</v>
      </c>
      <c r="B12" s="128" t="s">
        <v>35</v>
      </c>
      <c r="C12" s="166" t="str">
        <f>' Capacity by Company'!C12</f>
        <v>Jiangsu Yangnong Kumho Chemical Co., Ltd.</v>
      </c>
      <c r="D12" s="158">
        <v>0.74</v>
      </c>
      <c r="E12" s="158">
        <v>0.76</v>
      </c>
      <c r="F12" s="158">
        <v>0.66599999999999993</v>
      </c>
      <c r="G12" s="158">
        <v>0.75</v>
      </c>
      <c r="H12" s="158">
        <v>0.78280000000000005</v>
      </c>
      <c r="I12" s="158">
        <v>0.68000000000000016</v>
      </c>
      <c r="J12" s="158">
        <v>0.73</v>
      </c>
      <c r="K12" s="158">
        <v>0.80750000000000011</v>
      </c>
      <c r="L12" s="158">
        <v>0.77524999999999999</v>
      </c>
      <c r="M12" s="158">
        <v>0.8</v>
      </c>
      <c r="N12" s="158">
        <v>0.84624999999999995</v>
      </c>
      <c r="O12" s="158">
        <v>0.87400000000000011</v>
      </c>
      <c r="P12" s="158">
        <v>0.89250000000000007</v>
      </c>
      <c r="Q12" s="158">
        <v>0.90175000000000005</v>
      </c>
      <c r="R12" s="158">
        <v>0.90500000000000003</v>
      </c>
      <c r="S12" s="158">
        <v>0.91500000000000004</v>
      </c>
    </row>
    <row r="13" spans="1:19">
      <c r="A13" s="127" t="s">
        <v>32</v>
      </c>
      <c r="B13" s="128" t="s">
        <v>35</v>
      </c>
      <c r="C13" s="166" t="str">
        <f>' Capacity by Company'!C13</f>
        <v>Sinopec Baling Petrochemical Co.,Ltd</v>
      </c>
      <c r="D13" s="158">
        <v>0.78</v>
      </c>
      <c r="E13" s="158">
        <v>0.8</v>
      </c>
      <c r="F13" s="158">
        <v>0.82</v>
      </c>
      <c r="G13" s="158">
        <v>0.81</v>
      </c>
      <c r="H13" s="158">
        <v>0.85399999999999998</v>
      </c>
      <c r="I13" s="158">
        <v>0.76000000000000012</v>
      </c>
      <c r="J13" s="158">
        <v>0.78</v>
      </c>
      <c r="K13" s="158">
        <v>0.81</v>
      </c>
      <c r="L13" s="158">
        <v>0.78</v>
      </c>
      <c r="M13" s="158">
        <v>0.76</v>
      </c>
      <c r="N13" s="158">
        <v>0.8600000000000001</v>
      </c>
      <c r="O13" s="158">
        <v>0.87999999999999989</v>
      </c>
      <c r="P13" s="158">
        <v>0.90999999999999992</v>
      </c>
      <c r="Q13" s="158">
        <v>0.95</v>
      </c>
      <c r="R13" s="158">
        <v>0.96</v>
      </c>
      <c r="S13" s="158">
        <v>1</v>
      </c>
    </row>
    <row r="14" spans="1:19">
      <c r="A14" s="127" t="s">
        <v>32</v>
      </c>
      <c r="B14" s="128" t="s">
        <v>35</v>
      </c>
      <c r="C14" s="166" t="str">
        <f>' Capacity by Company'!C14</f>
        <v>Zhuhai Hongchang Electronic Material Co Ltd</v>
      </c>
      <c r="D14" s="158">
        <v>0.79000000000000015</v>
      </c>
      <c r="E14" s="158">
        <v>0.84</v>
      </c>
      <c r="F14" s="158">
        <v>0.8</v>
      </c>
      <c r="G14" s="158">
        <v>0.85</v>
      </c>
      <c r="H14" s="158">
        <v>0.89</v>
      </c>
      <c r="I14" s="158">
        <v>0.70500000000000007</v>
      </c>
      <c r="J14" s="158">
        <v>0.76333333333333342</v>
      </c>
      <c r="K14" s="158">
        <v>0.76</v>
      </c>
      <c r="L14" s="158">
        <v>0.77</v>
      </c>
      <c r="M14" s="158">
        <v>0.7699999999999998</v>
      </c>
      <c r="N14" s="158">
        <v>0.87999999999999989</v>
      </c>
      <c r="O14" s="158">
        <v>0.89999999999999991</v>
      </c>
      <c r="P14" s="158">
        <v>0.91999999999999993</v>
      </c>
      <c r="Q14" s="158">
        <v>0.96</v>
      </c>
      <c r="R14" s="158">
        <v>0.99</v>
      </c>
      <c r="S14" s="158">
        <v>1</v>
      </c>
    </row>
    <row r="15" spans="1:19">
      <c r="A15" s="127" t="s">
        <v>32</v>
      </c>
      <c r="B15" s="128" t="s">
        <v>35</v>
      </c>
      <c r="C15" s="166" t="str">
        <f>' Capacity by Company'!C15</f>
        <v>Changchun Chemical (Jiangsu) Co., Ltd.</v>
      </c>
      <c r="D15" s="158">
        <v>0.78</v>
      </c>
      <c r="E15" s="158">
        <v>0.83</v>
      </c>
      <c r="F15" s="158">
        <v>0.86</v>
      </c>
      <c r="G15" s="158">
        <v>0.82</v>
      </c>
      <c r="H15" s="158">
        <v>0.77</v>
      </c>
      <c r="I15" s="158">
        <v>0.69</v>
      </c>
      <c r="J15" s="158">
        <v>0.70000000000000018</v>
      </c>
      <c r="K15" s="158">
        <v>0.75</v>
      </c>
      <c r="L15" s="158">
        <v>0.75</v>
      </c>
      <c r="M15" s="158">
        <v>0.76</v>
      </c>
      <c r="N15" s="158">
        <v>0.85000000000000009</v>
      </c>
      <c r="O15" s="158">
        <v>0.8600000000000001</v>
      </c>
      <c r="P15" s="158">
        <v>0.89999999999999991</v>
      </c>
      <c r="Q15" s="158">
        <v>0.94</v>
      </c>
      <c r="R15" s="158">
        <v>0.96</v>
      </c>
      <c r="S15" s="158">
        <v>0.98</v>
      </c>
    </row>
    <row r="16" spans="1:19">
      <c r="A16" s="127" t="s">
        <v>32</v>
      </c>
      <c r="B16" s="128" t="s">
        <v>35</v>
      </c>
      <c r="C16" s="166" t="str">
        <f>' Capacity by Company'!C16</f>
        <v>Anhui Shanfu New Material Technology Co., Ltd.</v>
      </c>
      <c r="D16" s="158">
        <v>0.7</v>
      </c>
      <c r="E16" s="158">
        <v>0.77</v>
      </c>
      <c r="F16" s="158">
        <v>0.76</v>
      </c>
      <c r="G16" s="158">
        <v>0.8</v>
      </c>
      <c r="H16" s="158">
        <v>0.80120000000000002</v>
      </c>
      <c r="I16" s="158">
        <v>0.75</v>
      </c>
      <c r="J16" s="158">
        <v>0.78</v>
      </c>
      <c r="K16" s="158">
        <v>0.84000000000000008</v>
      </c>
      <c r="L16" s="158">
        <v>0.84000000000000008</v>
      </c>
      <c r="M16" s="158">
        <v>0.84000000000000008</v>
      </c>
      <c r="N16" s="158">
        <v>0.8600000000000001</v>
      </c>
      <c r="O16" s="158">
        <v>0.87999999999999989</v>
      </c>
      <c r="P16" s="158">
        <v>0.91999999999999993</v>
      </c>
      <c r="Q16" s="158">
        <v>0.94</v>
      </c>
      <c r="R16" s="158">
        <v>0.98</v>
      </c>
      <c r="S16" s="158">
        <v>1</v>
      </c>
    </row>
    <row r="17" spans="1:19">
      <c r="A17" s="127" t="s">
        <v>32</v>
      </c>
      <c r="B17" s="128" t="s">
        <v>35</v>
      </c>
      <c r="C17" s="166" t="str">
        <f>' Capacity by Company'!C17</f>
        <v>Dalian Qihua New Material Co. Ltd.</v>
      </c>
      <c r="D17" s="158">
        <v>0.75</v>
      </c>
      <c r="E17" s="158">
        <v>0.76</v>
      </c>
      <c r="F17" s="158">
        <v>0.79</v>
      </c>
      <c r="G17" s="158">
        <v>0.76</v>
      </c>
      <c r="H17" s="158">
        <v>0.8</v>
      </c>
      <c r="I17" s="158">
        <v>0.74</v>
      </c>
      <c r="J17" s="158">
        <v>0.71230000000000016</v>
      </c>
      <c r="K17" s="158">
        <v>0.71779999999999999</v>
      </c>
      <c r="L17" s="158">
        <v>0.70110000000000006</v>
      </c>
      <c r="M17" s="158">
        <v>0.71</v>
      </c>
      <c r="N17" s="158">
        <v>0.76</v>
      </c>
      <c r="O17" s="158">
        <v>0.81</v>
      </c>
      <c r="P17" s="158">
        <v>0.8600000000000001</v>
      </c>
      <c r="Q17" s="158">
        <v>0.95</v>
      </c>
      <c r="R17" s="158">
        <v>0.98</v>
      </c>
      <c r="S17" s="158">
        <v>0.99</v>
      </c>
    </row>
    <row r="18" spans="1:19">
      <c r="A18" s="127" t="s">
        <v>32</v>
      </c>
      <c r="B18" s="128" t="s">
        <v>35</v>
      </c>
      <c r="C18" s="166" t="str">
        <f>' Capacity by Company'!C18</f>
        <v>Olin Corporation</v>
      </c>
      <c r="D18" s="158">
        <v>0.72</v>
      </c>
      <c r="E18" s="158">
        <v>0.79</v>
      </c>
      <c r="F18" s="158">
        <v>0.75</v>
      </c>
      <c r="G18" s="158">
        <v>0.765625</v>
      </c>
      <c r="H18" s="158">
        <v>0.78687499999999999</v>
      </c>
      <c r="I18" s="158">
        <v>0.73000000000000009</v>
      </c>
      <c r="J18" s="158">
        <v>0.78937500000000016</v>
      </c>
      <c r="K18" s="158">
        <v>0.82000000000000006</v>
      </c>
      <c r="L18" s="158">
        <v>0.8</v>
      </c>
      <c r="M18" s="158">
        <v>0.83</v>
      </c>
      <c r="N18" s="158">
        <v>0.85</v>
      </c>
      <c r="O18" s="158">
        <v>0.85</v>
      </c>
      <c r="P18" s="158">
        <v>0.8600000000000001</v>
      </c>
      <c r="Q18" s="158">
        <v>0.87999999999999989</v>
      </c>
      <c r="R18" s="158">
        <v>0.89999999999999991</v>
      </c>
      <c r="S18" s="158">
        <v>0.95</v>
      </c>
    </row>
    <row r="19" spans="1:19">
      <c r="A19" s="127" t="s">
        <v>32</v>
      </c>
      <c r="B19" s="127" t="s">
        <v>35</v>
      </c>
      <c r="C19" s="166" t="str">
        <f>' Capacity by Company'!C19</f>
        <v>The Dow Chemical Company</v>
      </c>
      <c r="D19" s="158">
        <v>0.75</v>
      </c>
      <c r="E19" s="158">
        <v>0.81</v>
      </c>
      <c r="F19" s="158">
        <v>0.74</v>
      </c>
      <c r="G19" s="158">
        <v>0.75</v>
      </c>
      <c r="H19" s="158">
        <v>0.74</v>
      </c>
      <c r="I19" s="158">
        <v>0.78000000000000014</v>
      </c>
      <c r="J19" s="158">
        <v>0.8600000000000001</v>
      </c>
      <c r="K19" s="158">
        <v>0.88000000000000012</v>
      </c>
      <c r="L19" s="158">
        <v>0.85000000000000009</v>
      </c>
      <c r="M19" s="158">
        <v>0.83000000000000007</v>
      </c>
      <c r="N19" s="158">
        <v>0.87999999999999989</v>
      </c>
      <c r="O19" s="158">
        <v>0.8600000000000001</v>
      </c>
      <c r="P19" s="158">
        <v>0.89999999999999991</v>
      </c>
      <c r="Q19" s="158">
        <v>0.94</v>
      </c>
      <c r="R19" s="158">
        <v>0.96</v>
      </c>
      <c r="S19" s="158">
        <v>0.97</v>
      </c>
    </row>
    <row r="20" spans="1:19">
      <c r="A20" s="127" t="s">
        <v>32</v>
      </c>
      <c r="B20" s="127" t="s">
        <v>35</v>
      </c>
      <c r="C20" s="166" t="str">
        <f>' Capacity by Company'!C20</f>
        <v>Huntsman Corporation</v>
      </c>
      <c r="D20" s="158">
        <v>0.72</v>
      </c>
      <c r="E20" s="158">
        <v>0.75</v>
      </c>
      <c r="F20" s="158">
        <v>0.74073170731707316</v>
      </c>
      <c r="G20" s="158">
        <v>0.74829268292682927</v>
      </c>
      <c r="H20" s="158">
        <v>0.75170731707317073</v>
      </c>
      <c r="I20" s="158">
        <v>0.68</v>
      </c>
      <c r="J20" s="158">
        <v>0.663658536585366</v>
      </c>
      <c r="K20" s="158">
        <v>0.6739024390243904</v>
      </c>
      <c r="L20" s="158">
        <v>0.65170731707317064</v>
      </c>
      <c r="M20" s="158">
        <v>0.63439024390243914</v>
      </c>
      <c r="N20" s="158">
        <v>0.72414634146341461</v>
      </c>
      <c r="O20" s="158">
        <v>0.7780487804878049</v>
      </c>
      <c r="P20" s="158">
        <v>0.79317073170731711</v>
      </c>
      <c r="Q20" s="158">
        <v>0.82341463414634153</v>
      </c>
      <c r="R20" s="158">
        <v>0.83853658536585374</v>
      </c>
      <c r="S20" s="158">
        <v>0.84609756097560984</v>
      </c>
    </row>
    <row r="21" spans="1:19">
      <c r="A21" s="127" t="s">
        <v>32</v>
      </c>
      <c r="B21" s="128" t="s">
        <v>35</v>
      </c>
      <c r="C21" s="166" t="str">
        <f>' Capacity by Company'!C21</f>
        <v>Others</v>
      </c>
      <c r="D21" s="158">
        <v>0.72</v>
      </c>
      <c r="E21" s="158">
        <v>0.74285714285714288</v>
      </c>
      <c r="F21" s="158">
        <v>0.8</v>
      </c>
      <c r="G21" s="158">
        <v>0.75</v>
      </c>
      <c r="H21" s="158">
        <v>0.79</v>
      </c>
      <c r="I21" s="158">
        <v>0.72</v>
      </c>
      <c r="J21" s="158">
        <v>0.75</v>
      </c>
      <c r="K21" s="158">
        <v>0.8</v>
      </c>
      <c r="L21" s="158">
        <v>0.84</v>
      </c>
      <c r="M21" s="158">
        <v>0.84857142857142853</v>
      </c>
      <c r="N21" s="158">
        <v>0.88285714285714278</v>
      </c>
      <c r="O21" s="158">
        <v>0.89428571428571435</v>
      </c>
      <c r="P21" s="158">
        <v>0.89999999999999991</v>
      </c>
      <c r="Q21" s="158">
        <v>0.91142857142857148</v>
      </c>
      <c r="R21" s="158">
        <v>0.93142857142857149</v>
      </c>
      <c r="S21" s="158">
        <v>0.94857142857142862</v>
      </c>
    </row>
    <row r="22" spans="1:19">
      <c r="A22" s="127" t="s">
        <v>32</v>
      </c>
      <c r="B22" s="128" t="s">
        <v>35</v>
      </c>
      <c r="C22" s="179" t="s">
        <v>60</v>
      </c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</row>
    <row r="23" spans="1:19">
      <c r="A23" s="127" t="s">
        <v>32</v>
      </c>
      <c r="B23" s="127" t="s">
        <v>43</v>
      </c>
      <c r="C23" s="179" t="s">
        <v>225</v>
      </c>
      <c r="D23" s="158">
        <v>0.72</v>
      </c>
      <c r="E23" s="158">
        <v>0.74</v>
      </c>
      <c r="F23" s="158">
        <v>0.76</v>
      </c>
      <c r="G23" s="158">
        <v>0.78</v>
      </c>
      <c r="H23" s="158">
        <v>0.75</v>
      </c>
      <c r="I23" s="158">
        <v>0.78000000000000014</v>
      </c>
      <c r="J23" s="158">
        <v>0.74</v>
      </c>
      <c r="K23" s="158">
        <v>0.7</v>
      </c>
      <c r="L23" s="158">
        <v>0.72</v>
      </c>
      <c r="M23" s="158">
        <v>0.75</v>
      </c>
      <c r="N23" s="158">
        <v>0.78</v>
      </c>
      <c r="O23" s="158">
        <v>0.82</v>
      </c>
      <c r="P23" s="158">
        <v>0.85</v>
      </c>
      <c r="Q23" s="158">
        <v>0.85</v>
      </c>
      <c r="R23" s="158">
        <v>0.85</v>
      </c>
      <c r="S23" s="158">
        <v>0.85</v>
      </c>
    </row>
    <row r="24" spans="1:19">
      <c r="A24" s="127" t="s">
        <v>32</v>
      </c>
      <c r="B24" s="127" t="s">
        <v>43</v>
      </c>
      <c r="C24" s="179" t="s">
        <v>283</v>
      </c>
      <c r="D24" s="158">
        <v>0.74</v>
      </c>
      <c r="E24" s="158">
        <v>0.78</v>
      </c>
      <c r="F24" s="158">
        <v>0.75</v>
      </c>
      <c r="G24" s="158">
        <v>0.72</v>
      </c>
      <c r="H24" s="158">
        <v>0.74</v>
      </c>
      <c r="I24" s="158">
        <v>0.71</v>
      </c>
      <c r="J24" s="158">
        <v>0.71000000000000019</v>
      </c>
      <c r="K24" s="158">
        <v>0.7017500000000001</v>
      </c>
      <c r="L24" s="158">
        <v>0.74</v>
      </c>
      <c r="M24" s="158">
        <v>0.75</v>
      </c>
      <c r="N24" s="158">
        <v>0.75</v>
      </c>
      <c r="O24" s="158">
        <v>0.75</v>
      </c>
      <c r="P24" s="158">
        <v>0.75</v>
      </c>
      <c r="Q24" s="158">
        <v>0.75</v>
      </c>
      <c r="R24" s="158">
        <v>0.75</v>
      </c>
      <c r="S24" s="158">
        <v>0.75</v>
      </c>
    </row>
    <row r="25" spans="1:19">
      <c r="A25" s="127" t="s">
        <v>32</v>
      </c>
      <c r="B25" s="127" t="s">
        <v>43</v>
      </c>
      <c r="C25" s="179" t="s">
        <v>12</v>
      </c>
      <c r="D25" s="158">
        <v>0.82</v>
      </c>
      <c r="E25" s="158">
        <v>0.83120000000000005</v>
      </c>
      <c r="F25" s="158">
        <v>0.84</v>
      </c>
      <c r="G25" s="158">
        <v>0.85560000000000003</v>
      </c>
      <c r="H25" s="158">
        <v>0.85219999999999996</v>
      </c>
      <c r="I25" s="158">
        <v>0.74</v>
      </c>
      <c r="J25" s="158">
        <v>0.78</v>
      </c>
      <c r="K25" s="158">
        <v>0.82</v>
      </c>
      <c r="L25" s="158">
        <v>0.85</v>
      </c>
      <c r="M25" s="158">
        <v>0.85</v>
      </c>
      <c r="N25" s="158">
        <v>0.85</v>
      </c>
      <c r="O25" s="158">
        <v>0.85</v>
      </c>
      <c r="P25" s="158">
        <v>0.85</v>
      </c>
      <c r="Q25" s="158">
        <v>0.85</v>
      </c>
      <c r="R25" s="158">
        <v>0.85</v>
      </c>
      <c r="S25" s="158">
        <v>0.85</v>
      </c>
    </row>
    <row r="26" spans="1:19">
      <c r="A26" s="127" t="s">
        <v>32</v>
      </c>
      <c r="B26" s="127" t="s">
        <v>43</v>
      </c>
      <c r="C26" s="128" t="s">
        <v>60</v>
      </c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</row>
    <row r="27" spans="1:19">
      <c r="A27" s="127" t="s">
        <v>32</v>
      </c>
      <c r="B27" s="127" t="s">
        <v>51</v>
      </c>
      <c r="C27" s="179" t="s">
        <v>225</v>
      </c>
      <c r="D27" s="158">
        <v>0.72</v>
      </c>
      <c r="E27" s="158">
        <v>0.75</v>
      </c>
      <c r="F27" s="158">
        <v>0.75</v>
      </c>
      <c r="G27" s="158">
        <v>0.73333333333333328</v>
      </c>
      <c r="H27" s="158">
        <v>0.80333333333333323</v>
      </c>
      <c r="I27" s="158">
        <v>0.72000000000000008</v>
      </c>
      <c r="J27" s="158">
        <v>0.78</v>
      </c>
      <c r="K27" s="158">
        <v>0.78233333333333355</v>
      </c>
      <c r="L27" s="158">
        <v>0.74066666666666658</v>
      </c>
      <c r="M27" s="158">
        <v>0.70833333333333326</v>
      </c>
      <c r="N27" s="158">
        <v>0.72666666666666657</v>
      </c>
      <c r="O27" s="158">
        <v>0.73799999999999999</v>
      </c>
      <c r="P27" s="158">
        <v>0.74500000000000011</v>
      </c>
      <c r="Q27" s="158">
        <v>0.7526666666666666</v>
      </c>
      <c r="R27" s="158">
        <v>0.77499999999999991</v>
      </c>
      <c r="S27" s="158">
        <v>0.80466666666666664</v>
      </c>
    </row>
    <row r="28" spans="1:19">
      <c r="A28" s="127" t="s">
        <v>32</v>
      </c>
      <c r="B28" s="127" t="s">
        <v>51</v>
      </c>
      <c r="C28" s="166" t="s">
        <v>215</v>
      </c>
      <c r="D28" s="158">
        <v>0.75</v>
      </c>
      <c r="E28" s="158">
        <v>0.78</v>
      </c>
      <c r="F28" s="158">
        <v>0.75</v>
      </c>
      <c r="G28" s="158">
        <v>0.75</v>
      </c>
      <c r="H28" s="158">
        <v>0.78</v>
      </c>
      <c r="I28" s="158">
        <v>0.67000000000000015</v>
      </c>
      <c r="J28" s="158">
        <v>0.74000000000000021</v>
      </c>
      <c r="K28" s="158">
        <v>0.75</v>
      </c>
      <c r="L28" s="158">
        <v>0.74</v>
      </c>
      <c r="M28" s="158">
        <v>0.71</v>
      </c>
      <c r="N28" s="158">
        <v>0.76</v>
      </c>
      <c r="O28" s="158">
        <v>0.78</v>
      </c>
      <c r="P28" s="158">
        <v>0.81</v>
      </c>
      <c r="Q28" s="158">
        <v>0.82000000000000006</v>
      </c>
      <c r="R28" s="158">
        <v>0.84000000000000008</v>
      </c>
      <c r="S28" s="158">
        <v>0.8600000000000001</v>
      </c>
    </row>
    <row r="29" spans="1:19">
      <c r="A29" s="127" t="s">
        <v>32</v>
      </c>
      <c r="B29" s="127" t="s">
        <v>51</v>
      </c>
      <c r="C29" s="58" t="s">
        <v>262</v>
      </c>
      <c r="D29" s="158">
        <v>0.71</v>
      </c>
      <c r="E29" s="158">
        <v>0.72</v>
      </c>
      <c r="F29" s="158">
        <v>0.67376947040498447</v>
      </c>
      <c r="G29" s="158">
        <v>0.68971962616822424</v>
      </c>
      <c r="H29" s="158">
        <v>0.7</v>
      </c>
      <c r="I29" s="158">
        <v>0.54277258566978193</v>
      </c>
      <c r="J29" s="158">
        <v>0.60679127725856707</v>
      </c>
      <c r="K29" s="158">
        <v>0.60579439252336453</v>
      </c>
      <c r="L29" s="158">
        <v>0.65</v>
      </c>
      <c r="M29" s="158">
        <v>0.68</v>
      </c>
      <c r="N29" s="158">
        <v>0.72</v>
      </c>
      <c r="O29" s="158">
        <v>0.75</v>
      </c>
      <c r="P29" s="158">
        <v>0.75</v>
      </c>
      <c r="Q29" s="158">
        <v>0.75</v>
      </c>
      <c r="R29" s="158">
        <v>0.75</v>
      </c>
      <c r="S29" s="158">
        <v>0.75</v>
      </c>
    </row>
    <row r="30" spans="1:19">
      <c r="A30" s="127" t="s">
        <v>32</v>
      </c>
      <c r="B30" s="127" t="s">
        <v>51</v>
      </c>
      <c r="C30" s="58" t="s">
        <v>249</v>
      </c>
      <c r="D30" s="158">
        <v>0.79</v>
      </c>
      <c r="E30" s="158">
        <v>0.83</v>
      </c>
      <c r="F30" s="158">
        <v>0.84099999999999997</v>
      </c>
      <c r="G30" s="158">
        <v>0.82</v>
      </c>
      <c r="H30" s="158">
        <v>0.87</v>
      </c>
      <c r="I30" s="158">
        <v>0.71518518518518526</v>
      </c>
      <c r="J30" s="158">
        <v>0.77703703703703719</v>
      </c>
      <c r="K30" s="158">
        <v>0.77481481481481485</v>
      </c>
      <c r="L30" s="158">
        <v>0.74</v>
      </c>
      <c r="M30" s="158">
        <v>0.76</v>
      </c>
      <c r="N30" s="158">
        <v>0.81</v>
      </c>
      <c r="O30" s="158">
        <v>0.8600000000000001</v>
      </c>
      <c r="P30" s="158">
        <v>0.87</v>
      </c>
      <c r="Q30" s="158">
        <v>0.87</v>
      </c>
      <c r="R30" s="158">
        <v>0.87</v>
      </c>
      <c r="S30" s="158">
        <v>0.87</v>
      </c>
    </row>
    <row r="31" spans="1:19">
      <c r="A31" s="127" t="s">
        <v>32</v>
      </c>
      <c r="B31" s="127" t="s">
        <v>51</v>
      </c>
      <c r="C31" s="166" t="s">
        <v>12</v>
      </c>
      <c r="D31" s="158">
        <v>0.73450000000000004</v>
      </c>
      <c r="E31" s="158">
        <v>0.84</v>
      </c>
      <c r="F31" s="158">
        <v>0.84560000000000002</v>
      </c>
      <c r="G31" s="158">
        <v>0.08</v>
      </c>
      <c r="H31" s="158">
        <v>0.8548648648648649</v>
      </c>
      <c r="I31" s="158">
        <v>0.75</v>
      </c>
      <c r="J31" s="158">
        <v>0.77</v>
      </c>
      <c r="K31" s="158">
        <v>0.79</v>
      </c>
      <c r="L31" s="158">
        <v>0.82</v>
      </c>
      <c r="M31" s="158">
        <v>0.84</v>
      </c>
      <c r="N31" s="158">
        <v>0.85</v>
      </c>
      <c r="O31" s="158">
        <v>0.85</v>
      </c>
      <c r="P31" s="158">
        <v>0.85</v>
      </c>
      <c r="Q31" s="158">
        <v>0.85</v>
      </c>
      <c r="R31" s="158">
        <v>0.85</v>
      </c>
      <c r="S31" s="158">
        <v>0.85000000000000009</v>
      </c>
    </row>
    <row r="32" spans="1:19">
      <c r="A32" s="127" t="s">
        <v>32</v>
      </c>
      <c r="B32" s="127" t="s">
        <v>51</v>
      </c>
      <c r="C32" s="176" t="s">
        <v>60</v>
      </c>
      <c r="D32" s="158">
        <v>0.6956</v>
      </c>
      <c r="E32" s="158">
        <v>0.72399999999999998</v>
      </c>
      <c r="F32" s="158">
        <v>0.73</v>
      </c>
      <c r="G32" s="158">
        <v>0.73672316384180792</v>
      </c>
      <c r="H32" s="158">
        <v>0.75</v>
      </c>
      <c r="I32" s="158">
        <v>0.72</v>
      </c>
      <c r="J32" s="158">
        <v>0.74</v>
      </c>
      <c r="K32" s="158">
        <v>0.77</v>
      </c>
      <c r="L32" s="158">
        <v>0.77</v>
      </c>
      <c r="M32" s="158">
        <v>0.77</v>
      </c>
      <c r="N32" s="158">
        <v>0.77</v>
      </c>
      <c r="O32" s="158">
        <v>0.77</v>
      </c>
      <c r="P32" s="158">
        <v>0.77</v>
      </c>
      <c r="Q32" s="158">
        <v>0.77</v>
      </c>
      <c r="R32" s="158">
        <v>0.77</v>
      </c>
      <c r="S32" s="158">
        <v>0.77</v>
      </c>
    </row>
    <row r="33" spans="1:19">
      <c r="A33" s="127" t="s">
        <v>32</v>
      </c>
      <c r="B33" s="127" t="s">
        <v>108</v>
      </c>
      <c r="C33" s="176" t="s">
        <v>60</v>
      </c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</row>
    <row r="34" spans="1:19">
      <c r="A34" s="127" t="s">
        <v>32</v>
      </c>
      <c r="B34" s="127" t="s">
        <v>53</v>
      </c>
      <c r="C34" s="195" t="s">
        <v>216</v>
      </c>
      <c r="D34" s="158">
        <v>0.75</v>
      </c>
      <c r="E34" s="158">
        <v>0.77</v>
      </c>
      <c r="F34" s="158">
        <v>0.81</v>
      </c>
      <c r="G34" s="158">
        <v>0.75</v>
      </c>
      <c r="H34" s="158">
        <v>0.84</v>
      </c>
      <c r="I34" s="158">
        <v>0.76000000000000012</v>
      </c>
      <c r="J34" s="158">
        <v>0.83000000000000007</v>
      </c>
      <c r="K34" s="158">
        <v>0.81714285714285717</v>
      </c>
      <c r="L34" s="158">
        <v>0.77619047619047632</v>
      </c>
      <c r="M34" s="158">
        <v>0.75</v>
      </c>
      <c r="N34" s="158">
        <v>0.8</v>
      </c>
      <c r="O34" s="158">
        <v>0.83000000000000007</v>
      </c>
      <c r="P34" s="158">
        <v>0.8600000000000001</v>
      </c>
      <c r="Q34" s="158">
        <v>0.87999999999999989</v>
      </c>
      <c r="R34" s="158">
        <v>0.90000000000000013</v>
      </c>
      <c r="S34" s="158">
        <v>0.91999999999999993</v>
      </c>
    </row>
    <row r="35" spans="1:19">
      <c r="A35" s="127" t="s">
        <v>32</v>
      </c>
      <c r="B35" s="128" t="s">
        <v>53</v>
      </c>
      <c r="C35" s="195" t="s">
        <v>217</v>
      </c>
      <c r="D35" s="158">
        <v>0.73</v>
      </c>
      <c r="E35" s="158">
        <v>0.76</v>
      </c>
      <c r="F35" s="158">
        <v>0.76300000000000001</v>
      </c>
      <c r="G35" s="158">
        <v>0.77</v>
      </c>
      <c r="H35" s="158">
        <v>0.77</v>
      </c>
      <c r="I35" s="158">
        <v>0.69000000000000017</v>
      </c>
      <c r="J35" s="158">
        <v>0.77</v>
      </c>
      <c r="K35" s="158">
        <v>0.78</v>
      </c>
      <c r="L35" s="158">
        <v>0.75</v>
      </c>
      <c r="M35" s="158">
        <v>0.74</v>
      </c>
      <c r="N35" s="158">
        <v>0.76</v>
      </c>
      <c r="O35" s="158">
        <v>0.79</v>
      </c>
      <c r="P35" s="158">
        <v>0.84000000000000008</v>
      </c>
      <c r="Q35" s="158">
        <v>0.8899999999999999</v>
      </c>
      <c r="R35" s="158">
        <v>0.94</v>
      </c>
      <c r="S35" s="158">
        <v>0.95779999999999998</v>
      </c>
    </row>
    <row r="36" spans="1:19">
      <c r="A36" s="127" t="s">
        <v>32</v>
      </c>
      <c r="B36" s="128" t="s">
        <v>53</v>
      </c>
      <c r="C36" s="166" t="s">
        <v>12</v>
      </c>
      <c r="D36" s="158">
        <v>0.75</v>
      </c>
      <c r="E36" s="158">
        <v>0.76666666666666672</v>
      </c>
      <c r="F36" s="158">
        <v>0.79</v>
      </c>
      <c r="G36" s="158">
        <v>0.72</v>
      </c>
      <c r="H36" s="158">
        <v>0.85666666666666669</v>
      </c>
      <c r="I36" s="158">
        <v>0.71</v>
      </c>
      <c r="J36" s="158">
        <v>0.75</v>
      </c>
      <c r="K36" s="158">
        <v>0.75</v>
      </c>
      <c r="L36" s="158">
        <v>0.75</v>
      </c>
      <c r="M36" s="158">
        <v>0.75</v>
      </c>
      <c r="N36" s="158">
        <v>0.75</v>
      </c>
      <c r="O36" s="158">
        <v>0.75</v>
      </c>
      <c r="P36" s="158">
        <v>0.78</v>
      </c>
      <c r="Q36" s="158">
        <v>0.8600000000000001</v>
      </c>
      <c r="R36" s="158">
        <v>0.87000000000000011</v>
      </c>
      <c r="S36" s="158">
        <v>0.8899999999999999</v>
      </c>
    </row>
    <row r="37" spans="1:19">
      <c r="A37" s="127" t="s">
        <v>32</v>
      </c>
      <c r="B37" s="128" t="s">
        <v>53</v>
      </c>
      <c r="C37" s="176" t="s">
        <v>60</v>
      </c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</row>
    <row r="38" spans="1:19">
      <c r="A38" s="127" t="s">
        <v>32</v>
      </c>
      <c r="B38" s="128" t="s">
        <v>17</v>
      </c>
      <c r="C38" s="176" t="s">
        <v>60</v>
      </c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</row>
    <row r="39" spans="1:19">
      <c r="A39" s="127" t="s">
        <v>32</v>
      </c>
      <c r="B39" s="127" t="s">
        <v>52</v>
      </c>
      <c r="C39" s="176" t="s">
        <v>265</v>
      </c>
      <c r="D39" s="158">
        <v>0.78</v>
      </c>
      <c r="E39" s="158">
        <v>0.81</v>
      </c>
      <c r="F39" s="158">
        <v>0.84</v>
      </c>
      <c r="G39" s="158">
        <v>0.8</v>
      </c>
      <c r="H39" s="158">
        <v>0.80099999999999993</v>
      </c>
      <c r="I39" s="158">
        <v>0.72000000000000008</v>
      </c>
      <c r="J39" s="158">
        <v>0.8</v>
      </c>
      <c r="K39" s="158">
        <v>0.94000000000000017</v>
      </c>
      <c r="L39" s="158">
        <v>0.89000000000000012</v>
      </c>
      <c r="M39" s="158">
        <v>0.87999999999999989</v>
      </c>
      <c r="N39" s="158">
        <v>0.90999999999999992</v>
      </c>
      <c r="O39" s="158">
        <v>0.95</v>
      </c>
      <c r="P39" s="158">
        <v>0.97</v>
      </c>
      <c r="Q39" s="158">
        <v>0.97109999999999996</v>
      </c>
      <c r="R39" s="158">
        <v>0.97560000000000002</v>
      </c>
      <c r="S39" s="158">
        <v>0.98</v>
      </c>
    </row>
    <row r="40" spans="1:19">
      <c r="A40" s="127" t="s">
        <v>32</v>
      </c>
      <c r="B40" s="127" t="s">
        <v>52</v>
      </c>
      <c r="C40" s="166" t="s">
        <v>12</v>
      </c>
      <c r="D40" s="158">
        <v>0.73099999999999998</v>
      </c>
      <c r="E40" s="158">
        <v>0.73199999999999998</v>
      </c>
      <c r="F40" s="158">
        <v>0.74</v>
      </c>
      <c r="G40" s="158">
        <v>0.77</v>
      </c>
      <c r="H40" s="158">
        <v>0.82</v>
      </c>
      <c r="I40" s="158">
        <v>0.78000000000000014</v>
      </c>
      <c r="J40" s="158">
        <v>0.8600000000000001</v>
      </c>
      <c r="K40" s="158">
        <v>0.8600000000000001</v>
      </c>
      <c r="L40" s="158">
        <v>0.84000000000000008</v>
      </c>
      <c r="M40" s="158">
        <v>0.85000000000000009</v>
      </c>
      <c r="N40" s="158">
        <v>0.8600000000000001</v>
      </c>
      <c r="O40" s="158">
        <v>0.8899999999999999</v>
      </c>
      <c r="P40" s="158">
        <v>0.90999999999999992</v>
      </c>
      <c r="Q40" s="158">
        <v>0.96</v>
      </c>
      <c r="R40" s="158">
        <v>0.97340000000000004</v>
      </c>
      <c r="S40" s="158">
        <v>0.99</v>
      </c>
    </row>
    <row r="41" spans="1:19">
      <c r="A41" s="127" t="s">
        <v>32</v>
      </c>
      <c r="B41" s="127" t="s">
        <v>52</v>
      </c>
      <c r="C41" s="176" t="s">
        <v>60</v>
      </c>
      <c r="D41" s="158">
        <v>0.72</v>
      </c>
      <c r="E41" s="158">
        <v>0.72399999999999998</v>
      </c>
      <c r="F41" s="158">
        <v>0.70199999999999996</v>
      </c>
      <c r="G41" s="158">
        <v>0.75</v>
      </c>
      <c r="H41" s="158">
        <v>0.78</v>
      </c>
      <c r="I41" s="158">
        <v>0.83826666666666672</v>
      </c>
      <c r="J41" s="158">
        <v>0.94956666666666689</v>
      </c>
      <c r="K41" s="158">
        <v>0.74766222222222245</v>
      </c>
      <c r="L41" s="158">
        <v>0.69814944444444449</v>
      </c>
      <c r="M41" s="158">
        <v>0.66863666666666677</v>
      </c>
      <c r="N41" s="158">
        <v>0.67912388888888886</v>
      </c>
      <c r="O41" s="158">
        <v>0.68961111111111117</v>
      </c>
      <c r="P41" s="158">
        <v>0.70009833333333327</v>
      </c>
      <c r="Q41" s="158">
        <v>0.71058555555555558</v>
      </c>
      <c r="R41" s="158">
        <v>0.7210727777777779</v>
      </c>
      <c r="S41" s="158">
        <v>0.73155999999999999</v>
      </c>
    </row>
    <row r="42" spans="1:19">
      <c r="A42" s="127" t="s">
        <v>32</v>
      </c>
      <c r="B42" s="127" t="s">
        <v>54</v>
      </c>
      <c r="C42" s="176" t="s">
        <v>60</v>
      </c>
      <c r="D42" s="158">
        <v>0.63</v>
      </c>
      <c r="E42" s="158">
        <v>0.68</v>
      </c>
      <c r="F42" s="158">
        <v>0.74219999999999997</v>
      </c>
      <c r="G42" s="158">
        <v>0.82</v>
      </c>
      <c r="H42" s="158">
        <v>0.85590432432432439</v>
      </c>
      <c r="I42" s="158">
        <v>0.83100540540540535</v>
      </c>
      <c r="J42" s="158">
        <v>0.96322702702702712</v>
      </c>
      <c r="K42" s="158">
        <v>0.77377260643821399</v>
      </c>
      <c r="L42" s="158">
        <v>0.77593811007268942</v>
      </c>
      <c r="M42" s="158">
        <v>0.75529781931464179</v>
      </c>
      <c r="N42" s="158">
        <v>0.77481544132917968</v>
      </c>
      <c r="O42" s="158">
        <v>0.79433306334371756</v>
      </c>
      <c r="P42" s="158">
        <v>0.81385068535825544</v>
      </c>
      <c r="Q42" s="158">
        <v>0.83336830737279333</v>
      </c>
      <c r="R42" s="158">
        <v>0.85288592938733121</v>
      </c>
      <c r="S42" s="158">
        <v>0.87240355140186909</v>
      </c>
    </row>
    <row r="43" spans="1:19">
      <c r="A43" s="127" t="s">
        <v>32</v>
      </c>
      <c r="B43" s="127" t="s">
        <v>32</v>
      </c>
      <c r="C43" s="176" t="s">
        <v>60</v>
      </c>
      <c r="D43" s="40">
        <v>0.73211136363636353</v>
      </c>
      <c r="E43" s="40">
        <v>0.82097727272727272</v>
      </c>
      <c r="F43" s="40">
        <v>0.86661363636363642</v>
      </c>
      <c r="G43" s="40">
        <v>0.82</v>
      </c>
      <c r="H43" s="158">
        <v>0.84</v>
      </c>
      <c r="I43" s="158">
        <v>0.9107727272727274</v>
      </c>
      <c r="J43" s="158">
        <v>0.82465909090909117</v>
      </c>
      <c r="K43" s="158">
        <v>0.8325535353535356</v>
      </c>
      <c r="L43" s="158">
        <v>0.82044797979798001</v>
      </c>
      <c r="M43" s="158">
        <v>0.80834242424242442</v>
      </c>
      <c r="N43" s="158">
        <v>0.83623686868686886</v>
      </c>
      <c r="O43" s="158">
        <v>0.86413131313131331</v>
      </c>
      <c r="P43" s="158">
        <v>0.89202575757575775</v>
      </c>
      <c r="Q43" s="158">
        <v>0.91992020202020219</v>
      </c>
      <c r="R43" s="158">
        <v>0.94781464646464664</v>
      </c>
      <c r="S43" s="158">
        <v>0.97570909090909108</v>
      </c>
    </row>
    <row r="44" spans="1:19">
      <c r="A44" s="127" t="s">
        <v>41</v>
      </c>
      <c r="B44" s="127" t="s">
        <v>38</v>
      </c>
      <c r="C44" s="166" t="s">
        <v>215</v>
      </c>
      <c r="D44" s="157">
        <v>0.69</v>
      </c>
      <c r="E44" s="157">
        <v>0.75</v>
      </c>
      <c r="F44" s="157">
        <v>0.8</v>
      </c>
      <c r="G44" s="157">
        <v>0.82</v>
      </c>
      <c r="H44" s="158">
        <v>0.84660377358490568</v>
      </c>
      <c r="I44" s="158">
        <v>0.51</v>
      </c>
      <c r="J44" s="158">
        <v>0.60000000000000009</v>
      </c>
      <c r="K44" s="158">
        <v>0.63000000000000012</v>
      </c>
      <c r="L44" s="158">
        <v>0.63000000000000012</v>
      </c>
      <c r="M44" s="158">
        <v>0.65999999999999992</v>
      </c>
      <c r="N44" s="158">
        <v>0.7</v>
      </c>
      <c r="O44" s="158">
        <v>0.72</v>
      </c>
      <c r="P44" s="158">
        <v>0.76</v>
      </c>
      <c r="Q44" s="158">
        <v>0.8600000000000001</v>
      </c>
      <c r="R44" s="158">
        <v>0.89999999999999991</v>
      </c>
      <c r="S44" s="158">
        <v>0.92999999999999994</v>
      </c>
    </row>
    <row r="45" spans="1:19">
      <c r="A45" s="127" t="s">
        <v>41</v>
      </c>
      <c r="B45" s="127" t="s">
        <v>38</v>
      </c>
      <c r="C45" s="166" t="s">
        <v>218</v>
      </c>
      <c r="D45" s="157">
        <v>0.7</v>
      </c>
      <c r="E45" s="157">
        <v>0.75</v>
      </c>
      <c r="F45" s="157">
        <v>0.8</v>
      </c>
      <c r="G45" s="157">
        <v>0.85</v>
      </c>
      <c r="H45" s="158">
        <v>0.87888888888888883</v>
      </c>
      <c r="I45" s="158">
        <v>0.73000000000000009</v>
      </c>
      <c r="J45" s="158">
        <v>0.75</v>
      </c>
      <c r="K45" s="158">
        <v>0.78</v>
      </c>
      <c r="L45" s="158">
        <v>0.78</v>
      </c>
      <c r="M45" s="158">
        <v>0.76</v>
      </c>
      <c r="N45" s="158">
        <v>0.8600000000000001</v>
      </c>
      <c r="O45" s="158">
        <v>0.99</v>
      </c>
      <c r="P45" s="158">
        <v>0.99339999999999995</v>
      </c>
      <c r="Q45" s="158">
        <v>0.99509999999999998</v>
      </c>
      <c r="R45" s="158">
        <v>0.99670000000000003</v>
      </c>
      <c r="S45" s="158">
        <v>0.99890000000000001</v>
      </c>
    </row>
    <row r="46" spans="1:19">
      <c r="A46" s="127" t="s">
        <v>41</v>
      </c>
      <c r="B46" s="127" t="s">
        <v>38</v>
      </c>
      <c r="C46" s="166" t="s">
        <v>258</v>
      </c>
      <c r="D46" s="157">
        <v>0.75</v>
      </c>
      <c r="E46" s="157">
        <v>0.76666666666666672</v>
      </c>
      <c r="F46" s="157">
        <v>0.8</v>
      </c>
      <c r="G46" s="157">
        <v>0.85</v>
      </c>
      <c r="H46" s="158">
        <v>0.85666666666666669</v>
      </c>
      <c r="I46" s="158">
        <v>0.59</v>
      </c>
      <c r="J46" s="158">
        <v>0.66000000000000014</v>
      </c>
      <c r="K46" s="158">
        <v>0.65000000000000013</v>
      </c>
      <c r="L46" s="158">
        <v>0.66000000000000014</v>
      </c>
      <c r="M46" s="158">
        <v>0.65999999999999992</v>
      </c>
      <c r="N46" s="158">
        <v>0.72</v>
      </c>
      <c r="O46" s="158">
        <v>0.76</v>
      </c>
      <c r="P46" s="158">
        <v>0.78</v>
      </c>
      <c r="Q46" s="158">
        <v>0.8600000000000001</v>
      </c>
      <c r="R46" s="158">
        <v>0.87000000000000011</v>
      </c>
      <c r="S46" s="158">
        <v>0.8899999999999999</v>
      </c>
    </row>
    <row r="47" spans="1:19">
      <c r="A47" s="127" t="s">
        <v>41</v>
      </c>
      <c r="B47" s="127" t="s">
        <v>38</v>
      </c>
      <c r="C47" s="176" t="s">
        <v>297</v>
      </c>
      <c r="D47" s="157">
        <v>0.7</v>
      </c>
      <c r="E47" s="157">
        <v>0.72</v>
      </c>
      <c r="F47" s="157">
        <v>0.74</v>
      </c>
      <c r="G47" s="157">
        <v>0.75</v>
      </c>
      <c r="H47" s="158">
        <v>0.86499999999999999</v>
      </c>
      <c r="I47" s="158">
        <v>0.85000000000000009</v>
      </c>
      <c r="J47" s="158">
        <v>0.8</v>
      </c>
      <c r="K47" s="158">
        <v>0.82</v>
      </c>
      <c r="L47" s="158">
        <v>0.85</v>
      </c>
      <c r="M47" s="158">
        <v>0.85</v>
      </c>
      <c r="N47" s="158">
        <v>0.85</v>
      </c>
      <c r="O47" s="158">
        <v>0.85</v>
      </c>
      <c r="P47" s="158">
        <v>0.85</v>
      </c>
      <c r="Q47" s="158">
        <v>0.85</v>
      </c>
      <c r="R47" s="158">
        <v>0.85</v>
      </c>
      <c r="S47" s="158">
        <v>0.85</v>
      </c>
    </row>
    <row r="48" spans="1:19">
      <c r="A48" s="127" t="s">
        <v>41</v>
      </c>
      <c r="B48" s="127" t="s">
        <v>38</v>
      </c>
      <c r="C48" s="166" t="s">
        <v>12</v>
      </c>
      <c r="D48" s="157">
        <v>0.78220000000000001</v>
      </c>
      <c r="E48" s="157">
        <v>0.79359999999999997</v>
      </c>
      <c r="F48" s="157">
        <v>0.8</v>
      </c>
      <c r="G48" s="157">
        <v>0.82</v>
      </c>
      <c r="H48" s="158">
        <v>0.82340000000000002</v>
      </c>
      <c r="I48" s="158">
        <v>0.71000000000000008</v>
      </c>
      <c r="J48" s="158">
        <v>0.78</v>
      </c>
      <c r="K48" s="158">
        <v>0.84000000000000008</v>
      </c>
      <c r="L48" s="158">
        <v>0.8600000000000001</v>
      </c>
      <c r="M48" s="158">
        <v>0.87999999999999989</v>
      </c>
      <c r="N48" s="158">
        <v>0.90999999999999992</v>
      </c>
      <c r="O48" s="158">
        <v>0.92999999999999994</v>
      </c>
      <c r="P48" s="158">
        <v>0.94</v>
      </c>
      <c r="Q48" s="158">
        <v>0.96</v>
      </c>
      <c r="R48" s="158">
        <v>0.96209999999999996</v>
      </c>
      <c r="S48" s="158">
        <v>0.9788</v>
      </c>
    </row>
    <row r="49" spans="1:20">
      <c r="A49" s="127" t="s">
        <v>41</v>
      </c>
      <c r="B49" s="127" t="s">
        <v>38</v>
      </c>
      <c r="C49" s="176" t="s">
        <v>60</v>
      </c>
      <c r="D49" s="40"/>
      <c r="E49" s="40"/>
      <c r="F49" s="40"/>
      <c r="G49" s="40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</row>
    <row r="50" spans="1:20">
      <c r="A50" s="127" t="s">
        <v>41</v>
      </c>
      <c r="B50" s="127" t="s">
        <v>37</v>
      </c>
      <c r="C50" s="166" t="s">
        <v>218</v>
      </c>
      <c r="D50" s="157">
        <v>0.7</v>
      </c>
      <c r="E50" s="157">
        <v>0.75</v>
      </c>
      <c r="F50" s="157">
        <v>0.78899999999999992</v>
      </c>
      <c r="G50" s="157">
        <v>0.75</v>
      </c>
      <c r="H50" s="158">
        <v>0.76437500000000003</v>
      </c>
      <c r="I50" s="158">
        <v>0.69</v>
      </c>
      <c r="J50" s="158">
        <v>0.75</v>
      </c>
      <c r="K50" s="158">
        <v>0.79</v>
      </c>
      <c r="L50" s="158">
        <v>0.84000000000000008</v>
      </c>
      <c r="M50" s="158">
        <v>0.8899999999999999</v>
      </c>
      <c r="N50" s="158">
        <v>0.90999999999999992</v>
      </c>
      <c r="O50" s="158">
        <v>0.91999999999999993</v>
      </c>
      <c r="P50" s="158">
        <v>0.93500000000000005</v>
      </c>
      <c r="Q50" s="158">
        <v>0.9453125</v>
      </c>
      <c r="R50" s="158">
        <v>0.96</v>
      </c>
      <c r="S50" s="158">
        <v>0.98</v>
      </c>
    </row>
    <row r="51" spans="1:20">
      <c r="A51" s="127" t="s">
        <v>41</v>
      </c>
      <c r="B51" s="127" t="s">
        <v>37</v>
      </c>
      <c r="C51" s="166" t="s">
        <v>12</v>
      </c>
      <c r="D51" s="157">
        <v>0.811680487804878</v>
      </c>
      <c r="E51" s="157">
        <v>0.82797560975609752</v>
      </c>
      <c r="F51" s="157">
        <v>0.85273658536585373</v>
      </c>
      <c r="G51" s="157">
        <v>0.85468780487804885</v>
      </c>
      <c r="H51" s="158">
        <v>0.86958536585365853</v>
      </c>
      <c r="I51" s="355">
        <v>0.81</v>
      </c>
      <c r="J51" s="355">
        <v>0.84</v>
      </c>
      <c r="K51" s="355">
        <v>0.84</v>
      </c>
      <c r="L51" s="355">
        <v>0.9</v>
      </c>
      <c r="M51" s="355">
        <v>0.9</v>
      </c>
      <c r="N51" s="355">
        <v>0.9</v>
      </c>
      <c r="O51" s="355">
        <v>0.9</v>
      </c>
      <c r="P51" s="355">
        <v>0.9</v>
      </c>
      <c r="Q51" s="355">
        <v>0.9</v>
      </c>
      <c r="R51" s="355">
        <v>0.9</v>
      </c>
      <c r="S51" s="355">
        <v>0.9</v>
      </c>
      <c r="T51" s="354"/>
    </row>
    <row r="52" spans="1:20">
      <c r="A52" s="127" t="s">
        <v>41</v>
      </c>
      <c r="B52" s="127" t="s">
        <v>37</v>
      </c>
      <c r="C52" s="176" t="s">
        <v>60</v>
      </c>
      <c r="D52" s="40"/>
      <c r="E52" s="40"/>
      <c r="F52" s="40"/>
      <c r="G52" s="40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</row>
    <row r="53" spans="1:20">
      <c r="A53" s="127" t="s">
        <v>41</v>
      </c>
      <c r="B53" s="127" t="s">
        <v>44</v>
      </c>
      <c r="C53" s="166" t="s">
        <v>215</v>
      </c>
      <c r="D53" s="157">
        <v>0.7</v>
      </c>
      <c r="E53" s="157">
        <v>0.72</v>
      </c>
      <c r="F53" s="157">
        <v>0.72670000000000001</v>
      </c>
      <c r="G53" s="157">
        <v>0.74</v>
      </c>
      <c r="H53" s="158">
        <v>0.75</v>
      </c>
      <c r="I53" s="158">
        <v>0.68</v>
      </c>
      <c r="J53" s="158">
        <v>0.71000000000000019</v>
      </c>
      <c r="K53" s="158">
        <v>0.75</v>
      </c>
      <c r="L53" s="158">
        <v>0.79</v>
      </c>
      <c r="M53" s="158">
        <v>0.8</v>
      </c>
      <c r="N53" s="158">
        <v>0.85000000000000009</v>
      </c>
      <c r="O53" s="158">
        <v>0.8899999999999999</v>
      </c>
      <c r="P53" s="158">
        <v>0.90999999999999992</v>
      </c>
      <c r="Q53" s="158">
        <v>0.92999999999999994</v>
      </c>
      <c r="R53" s="158">
        <v>0.96</v>
      </c>
      <c r="S53" s="158">
        <v>0.99</v>
      </c>
    </row>
    <row r="54" spans="1:20">
      <c r="A54" s="127" t="s">
        <v>41</v>
      </c>
      <c r="B54" s="127" t="s">
        <v>44</v>
      </c>
      <c r="C54" s="166" t="s">
        <v>289</v>
      </c>
      <c r="D54" s="158">
        <v>0.73099999999999998</v>
      </c>
      <c r="E54" s="158">
        <v>0.73199999999999998</v>
      </c>
      <c r="F54" s="158">
        <v>0.74</v>
      </c>
      <c r="G54" s="158">
        <v>0.79</v>
      </c>
      <c r="H54" s="158">
        <v>0.82110000000000005</v>
      </c>
      <c r="I54" s="158">
        <v>0.76</v>
      </c>
      <c r="J54" s="158">
        <v>0.77</v>
      </c>
      <c r="K54" s="158">
        <v>0.78890000000000005</v>
      </c>
      <c r="L54" s="158">
        <v>0.8</v>
      </c>
      <c r="M54" s="158">
        <v>0.83220000000000005</v>
      </c>
      <c r="N54" s="158">
        <v>0.8600000000000001</v>
      </c>
      <c r="O54" s="158">
        <v>0.8899999999999999</v>
      </c>
      <c r="P54" s="158">
        <v>0.90999999999999992</v>
      </c>
      <c r="Q54" s="158">
        <v>0.96</v>
      </c>
      <c r="R54" s="158">
        <v>0.97230000000000005</v>
      </c>
      <c r="S54" s="158">
        <v>0.98</v>
      </c>
    </row>
    <row r="55" spans="1:20">
      <c r="A55" s="127" t="s">
        <v>41</v>
      </c>
      <c r="B55" s="127" t="s">
        <v>44</v>
      </c>
      <c r="C55" s="166" t="s">
        <v>12</v>
      </c>
      <c r="D55" s="157">
        <v>0.74</v>
      </c>
      <c r="E55" s="157">
        <v>0.76</v>
      </c>
      <c r="F55" s="157">
        <v>0.77329999999999999</v>
      </c>
      <c r="G55" s="157">
        <v>0.79</v>
      </c>
      <c r="H55" s="158">
        <v>0.79559999999999997</v>
      </c>
      <c r="I55" s="158">
        <v>0.71</v>
      </c>
      <c r="J55" s="158">
        <v>0.75</v>
      </c>
      <c r="K55" s="158">
        <v>0.75</v>
      </c>
      <c r="L55" s="158">
        <v>0.78</v>
      </c>
      <c r="M55" s="158">
        <v>0.82</v>
      </c>
      <c r="N55" s="158">
        <v>0.88000000000000012</v>
      </c>
      <c r="O55" s="158">
        <v>0.89999999999999991</v>
      </c>
      <c r="P55" s="158">
        <v>0.91999999999999993</v>
      </c>
      <c r="Q55" s="158">
        <v>0.96</v>
      </c>
      <c r="R55" s="158">
        <v>0.98</v>
      </c>
      <c r="S55" s="158">
        <v>1</v>
      </c>
    </row>
    <row r="56" spans="1:20">
      <c r="A56" s="127" t="s">
        <v>41</v>
      </c>
      <c r="B56" s="127" t="s">
        <v>44</v>
      </c>
      <c r="C56" s="176" t="s">
        <v>60</v>
      </c>
      <c r="D56" s="40"/>
      <c r="E56" s="40"/>
      <c r="F56" s="40"/>
      <c r="G56" s="40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</row>
    <row r="57" spans="1:20">
      <c r="A57" s="127" t="s">
        <v>41</v>
      </c>
      <c r="B57" s="179" t="s">
        <v>113</v>
      </c>
      <c r="C57" s="176" t="s">
        <v>219</v>
      </c>
      <c r="D57" s="157">
        <v>0.74</v>
      </c>
      <c r="E57" s="157">
        <v>0.75</v>
      </c>
      <c r="F57" s="157">
        <v>0.76219999999999999</v>
      </c>
      <c r="G57" s="157">
        <v>0.76575000000000004</v>
      </c>
      <c r="H57" s="158">
        <v>0.75666666666666671</v>
      </c>
      <c r="I57" s="158">
        <v>0.6100000000000001</v>
      </c>
      <c r="J57" s="158">
        <v>0.65000000000000013</v>
      </c>
      <c r="K57" s="158">
        <v>0.73</v>
      </c>
      <c r="L57" s="158">
        <v>0.74</v>
      </c>
      <c r="M57" s="158">
        <v>0.72</v>
      </c>
      <c r="N57" s="158">
        <v>0.75</v>
      </c>
      <c r="O57" s="158">
        <v>0.78</v>
      </c>
      <c r="P57" s="158">
        <v>0.81</v>
      </c>
      <c r="Q57" s="158">
        <v>0.8600000000000001</v>
      </c>
      <c r="R57" s="158">
        <v>0.87999999999999989</v>
      </c>
      <c r="S57" s="158">
        <v>0.8899999999999999</v>
      </c>
    </row>
    <row r="58" spans="1:20">
      <c r="A58" s="127" t="s">
        <v>41</v>
      </c>
      <c r="B58" s="179" t="s">
        <v>113</v>
      </c>
      <c r="C58" s="166" t="s">
        <v>12</v>
      </c>
      <c r="D58" s="157">
        <v>0.75</v>
      </c>
      <c r="E58" s="157">
        <v>0.73</v>
      </c>
      <c r="F58" s="157">
        <v>0.89712153846153841</v>
      </c>
      <c r="G58" s="157">
        <v>0.9266446153846154</v>
      </c>
      <c r="H58" s="158">
        <v>0.93326153846153836</v>
      </c>
      <c r="I58" s="158">
        <v>0.87020000000000008</v>
      </c>
      <c r="J58" s="158">
        <v>0.99430769230769234</v>
      </c>
      <c r="K58" s="158">
        <v>0.98950427350427361</v>
      </c>
      <c r="L58" s="158">
        <v>0.96470085470085465</v>
      </c>
      <c r="M58" s="158">
        <v>0.93989743589743591</v>
      </c>
      <c r="N58" s="158">
        <v>0.95509401709401698</v>
      </c>
      <c r="O58" s="158">
        <v>0.97029059829059827</v>
      </c>
      <c r="P58" s="158">
        <v>0.98548717948717957</v>
      </c>
      <c r="Q58" s="158">
        <v>0.9889</v>
      </c>
      <c r="R58" s="158">
        <v>0.99</v>
      </c>
      <c r="S58" s="158">
        <v>0.99339999999999995</v>
      </c>
    </row>
    <row r="59" spans="1:20">
      <c r="A59" s="127" t="s">
        <v>41</v>
      </c>
      <c r="B59" s="179" t="s">
        <v>113</v>
      </c>
      <c r="C59" s="176" t="s">
        <v>60</v>
      </c>
      <c r="D59" s="40"/>
      <c r="E59" s="40"/>
      <c r="F59" s="40"/>
      <c r="G59" s="40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</row>
    <row r="60" spans="1:20">
      <c r="A60" s="127" t="s">
        <v>41</v>
      </c>
      <c r="B60" s="127" t="s">
        <v>110</v>
      </c>
      <c r="C60" s="166" t="s">
        <v>218</v>
      </c>
      <c r="D60" s="157">
        <v>0.71</v>
      </c>
      <c r="E60" s="157">
        <v>0.74</v>
      </c>
      <c r="F60" s="157">
        <v>0.78</v>
      </c>
      <c r="G60" s="157">
        <v>0.73</v>
      </c>
      <c r="H60" s="158">
        <v>0.75</v>
      </c>
      <c r="I60" s="158">
        <v>0.72000000000000008</v>
      </c>
      <c r="J60" s="158">
        <v>0.82000000000000006</v>
      </c>
      <c r="K60" s="158">
        <v>0.83000000000000007</v>
      </c>
      <c r="L60" s="158">
        <v>0.82000000000000006</v>
      </c>
      <c r="M60" s="158">
        <v>0.84000000000000008</v>
      </c>
      <c r="N60" s="158">
        <v>0.87999999999999989</v>
      </c>
      <c r="O60" s="158">
        <v>0.89999999999999991</v>
      </c>
      <c r="P60" s="158">
        <v>0.91999999999999993</v>
      </c>
      <c r="Q60" s="158">
        <v>0.94</v>
      </c>
      <c r="R60" s="158">
        <v>0.96</v>
      </c>
      <c r="S60" s="158">
        <v>0.99</v>
      </c>
    </row>
    <row r="61" spans="1:20">
      <c r="A61" s="127" t="s">
        <v>41</v>
      </c>
      <c r="B61" s="127" t="s">
        <v>110</v>
      </c>
      <c r="C61" s="166" t="s">
        <v>215</v>
      </c>
      <c r="D61" s="157">
        <v>0.74109999999999998</v>
      </c>
      <c r="E61" s="157">
        <v>0.75</v>
      </c>
      <c r="F61" s="157">
        <v>0.8</v>
      </c>
      <c r="G61" s="157">
        <v>0.81</v>
      </c>
      <c r="H61" s="158">
        <v>0.84</v>
      </c>
      <c r="I61" s="158">
        <v>0.73000000000000009</v>
      </c>
      <c r="J61" s="158">
        <v>0.75</v>
      </c>
      <c r="K61" s="158">
        <v>0.78</v>
      </c>
      <c r="L61" s="158">
        <v>0.78</v>
      </c>
      <c r="M61" s="158">
        <v>0.76</v>
      </c>
      <c r="N61" s="355">
        <v>0.8</v>
      </c>
      <c r="O61" s="355">
        <v>0.92999999999999994</v>
      </c>
      <c r="P61" s="355">
        <v>0.95999999999999974</v>
      </c>
      <c r="Q61" s="355">
        <v>0.98</v>
      </c>
      <c r="R61" s="355">
        <v>0.99</v>
      </c>
      <c r="S61" s="355">
        <v>1</v>
      </c>
    </row>
    <row r="62" spans="1:20">
      <c r="A62" s="127" t="s">
        <v>41</v>
      </c>
      <c r="B62" s="127" t="s">
        <v>110</v>
      </c>
      <c r="C62" s="166" t="s">
        <v>12</v>
      </c>
      <c r="D62" s="157">
        <v>0.72119999999999995</v>
      </c>
      <c r="E62" s="157">
        <v>0.74280000000000002</v>
      </c>
      <c r="F62" s="157">
        <v>0.78700000000000003</v>
      </c>
      <c r="G62" s="157">
        <v>0.82</v>
      </c>
      <c r="H62" s="158">
        <v>0.85</v>
      </c>
      <c r="I62" s="158">
        <v>0.74900000000000011</v>
      </c>
      <c r="J62" s="158">
        <v>0.77</v>
      </c>
      <c r="K62" s="158">
        <v>0.8</v>
      </c>
      <c r="L62" s="158">
        <v>0.82</v>
      </c>
      <c r="M62" s="158">
        <v>0.85613333333333341</v>
      </c>
      <c r="N62" s="158">
        <v>0.84701111111111116</v>
      </c>
      <c r="O62" s="158">
        <v>0.83788888888888891</v>
      </c>
      <c r="P62" s="158">
        <v>0.82876666666666665</v>
      </c>
      <c r="Q62" s="158">
        <v>0.8196444444444444</v>
      </c>
      <c r="R62" s="158">
        <v>0.81052222222222237</v>
      </c>
      <c r="S62" s="158">
        <v>0.80140000000000011</v>
      </c>
    </row>
    <row r="63" spans="1:20">
      <c r="A63" s="127" t="s">
        <v>41</v>
      </c>
      <c r="B63" s="127" t="s">
        <v>110</v>
      </c>
      <c r="C63" s="176" t="s">
        <v>60</v>
      </c>
      <c r="D63" s="40"/>
      <c r="E63" s="40"/>
      <c r="F63" s="40"/>
      <c r="G63" s="40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</row>
    <row r="64" spans="1:20">
      <c r="A64" s="127" t="s">
        <v>41</v>
      </c>
      <c r="B64" s="127" t="s">
        <v>100</v>
      </c>
      <c r="C64" s="176" t="s">
        <v>287</v>
      </c>
      <c r="D64" s="157">
        <v>0.65</v>
      </c>
      <c r="E64" s="157">
        <v>0.68</v>
      </c>
      <c r="F64" s="157">
        <v>0.69</v>
      </c>
      <c r="G64" s="157">
        <v>0.7</v>
      </c>
      <c r="H64" s="158">
        <v>0.70899999999999996</v>
      </c>
      <c r="I64" s="158">
        <v>0.68</v>
      </c>
      <c r="J64" s="158">
        <v>0.78</v>
      </c>
      <c r="K64" s="158">
        <v>0.78</v>
      </c>
      <c r="L64" s="158">
        <v>0.77</v>
      </c>
      <c r="M64" s="158">
        <v>0.75</v>
      </c>
      <c r="N64" s="158">
        <v>0.7699999999999998</v>
      </c>
      <c r="O64" s="158">
        <v>0.77499999999999991</v>
      </c>
      <c r="P64" s="158">
        <v>0.78</v>
      </c>
      <c r="Q64" s="158">
        <v>0.81</v>
      </c>
      <c r="R64" s="158">
        <v>0.83000000000000007</v>
      </c>
      <c r="S64" s="158">
        <v>0.8600000000000001</v>
      </c>
    </row>
    <row r="65" spans="1:20">
      <c r="A65" s="127" t="s">
        <v>41</v>
      </c>
      <c r="B65" s="127" t="s">
        <v>100</v>
      </c>
      <c r="C65" s="166" t="s">
        <v>12</v>
      </c>
      <c r="D65" s="157">
        <v>0.68</v>
      </c>
      <c r="E65" s="157">
        <v>0.77115</v>
      </c>
      <c r="F65" s="157">
        <v>0.8715949999999999</v>
      </c>
      <c r="G65" s="157">
        <v>0.84</v>
      </c>
      <c r="H65" s="158">
        <v>0.86</v>
      </c>
      <c r="I65" s="158">
        <v>0.81615000000000004</v>
      </c>
      <c r="J65" s="158">
        <v>0.83</v>
      </c>
      <c r="K65" s="158">
        <v>0.85</v>
      </c>
      <c r="L65" s="158">
        <v>0.85</v>
      </c>
      <c r="M65" s="158">
        <v>0.85</v>
      </c>
      <c r="N65" s="158">
        <v>0.85</v>
      </c>
      <c r="O65" s="158">
        <v>0.85</v>
      </c>
      <c r="P65" s="158">
        <v>0.85</v>
      </c>
      <c r="Q65" s="158">
        <v>0.85</v>
      </c>
      <c r="R65" s="158">
        <v>0.85</v>
      </c>
      <c r="S65" s="158">
        <v>0.85</v>
      </c>
      <c r="T65" s="354"/>
    </row>
    <row r="66" spans="1:20">
      <c r="A66" s="127" t="s">
        <v>41</v>
      </c>
      <c r="B66" s="127" t="s">
        <v>100</v>
      </c>
      <c r="C66" s="176" t="s">
        <v>60</v>
      </c>
      <c r="D66" s="40"/>
      <c r="E66" s="40"/>
      <c r="F66" s="40"/>
      <c r="G66" s="40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</row>
    <row r="67" spans="1:20">
      <c r="A67" s="127" t="s">
        <v>41</v>
      </c>
      <c r="B67" s="128" t="s">
        <v>223</v>
      </c>
      <c r="C67" s="1" t="s">
        <v>224</v>
      </c>
      <c r="D67" s="157">
        <v>0.74</v>
      </c>
      <c r="E67" s="157">
        <v>0.76</v>
      </c>
      <c r="F67" s="157">
        <v>0.8</v>
      </c>
      <c r="G67" s="157">
        <v>0.82000000000000006</v>
      </c>
      <c r="H67" s="158">
        <v>0.81183333333333341</v>
      </c>
      <c r="I67" s="158">
        <v>0.74</v>
      </c>
      <c r="J67" s="158">
        <v>0.75</v>
      </c>
      <c r="K67" s="158">
        <v>0.82000000000000006</v>
      </c>
      <c r="L67" s="158">
        <v>0.90000000000000013</v>
      </c>
      <c r="M67" s="158">
        <v>0.87</v>
      </c>
      <c r="N67" s="158">
        <v>0.88000000000000012</v>
      </c>
      <c r="O67" s="158">
        <v>0.89999999999999991</v>
      </c>
      <c r="P67" s="158">
        <v>0.91999999999999993</v>
      </c>
      <c r="Q67" s="158">
        <v>0.96</v>
      </c>
      <c r="R67" s="158">
        <v>0.98</v>
      </c>
      <c r="S67" s="158">
        <v>1</v>
      </c>
    </row>
    <row r="68" spans="1:20">
      <c r="A68" s="127" t="s">
        <v>41</v>
      </c>
      <c r="B68" s="128" t="s">
        <v>223</v>
      </c>
      <c r="C68" s="166" t="s">
        <v>12</v>
      </c>
      <c r="D68" s="157">
        <v>0.72175376344086017</v>
      </c>
      <c r="E68" s="157">
        <v>0.74325913978494618</v>
      </c>
      <c r="F68" s="157">
        <v>0.76679569892473121</v>
      </c>
      <c r="G68" s="157">
        <v>0.7981827956989247</v>
      </c>
      <c r="H68" s="158">
        <v>0.82238709677419364</v>
      </c>
      <c r="I68" s="158">
        <v>0.71</v>
      </c>
      <c r="J68" s="158">
        <v>0.73560000000000003</v>
      </c>
      <c r="K68" s="158">
        <v>0.79</v>
      </c>
      <c r="L68" s="158">
        <v>0.80961481481481479</v>
      </c>
      <c r="M68" s="158">
        <v>0.79458888888888879</v>
      </c>
      <c r="N68" s="158">
        <v>0.81956296296296305</v>
      </c>
      <c r="O68" s="158">
        <v>0.84453703703703709</v>
      </c>
      <c r="P68" s="158">
        <v>0.86951111111111112</v>
      </c>
      <c r="Q68" s="158">
        <v>0.89448518518518516</v>
      </c>
      <c r="R68" s="158">
        <v>0.91945925925925942</v>
      </c>
      <c r="S68" s="158">
        <v>0.94443333333333346</v>
      </c>
    </row>
    <row r="69" spans="1:20">
      <c r="A69" s="127" t="s">
        <v>41</v>
      </c>
      <c r="B69" s="128" t="s">
        <v>223</v>
      </c>
      <c r="C69" s="176" t="s">
        <v>60</v>
      </c>
      <c r="D69" s="40"/>
      <c r="E69" s="40"/>
      <c r="F69" s="40"/>
      <c r="G69" s="40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</row>
    <row r="70" spans="1:20">
      <c r="A70" s="127" t="s">
        <v>41</v>
      </c>
      <c r="B70" s="127" t="s">
        <v>111</v>
      </c>
      <c r="C70" s="176" t="s">
        <v>260</v>
      </c>
      <c r="D70" s="157">
        <v>0.69</v>
      </c>
      <c r="E70" s="157">
        <v>0.75</v>
      </c>
      <c r="F70" s="157">
        <v>0.73</v>
      </c>
      <c r="G70" s="157">
        <v>0.68</v>
      </c>
      <c r="H70" s="158">
        <v>0.74</v>
      </c>
      <c r="I70" s="158">
        <v>0.70000000000000007</v>
      </c>
      <c r="J70" s="158">
        <v>0.79</v>
      </c>
      <c r="K70" s="158">
        <v>0.84000000000000008</v>
      </c>
      <c r="L70" s="158">
        <v>0.85000000000000009</v>
      </c>
      <c r="M70" s="158">
        <v>0.85000000000000009</v>
      </c>
      <c r="N70" s="158">
        <v>0.8600000000000001</v>
      </c>
      <c r="O70" s="158">
        <v>0.8899999999999999</v>
      </c>
      <c r="P70" s="158">
        <v>0.89999999999999991</v>
      </c>
      <c r="Q70" s="158">
        <v>0.94</v>
      </c>
      <c r="R70" s="158">
        <v>0.96</v>
      </c>
      <c r="S70" s="158">
        <v>0.98</v>
      </c>
    </row>
    <row r="71" spans="1:20">
      <c r="A71" s="127" t="s">
        <v>41</v>
      </c>
      <c r="B71" s="127" t="s">
        <v>111</v>
      </c>
      <c r="C71" s="166" t="s">
        <v>12</v>
      </c>
      <c r="D71" s="157">
        <v>0.68</v>
      </c>
      <c r="E71" s="157">
        <v>0.73</v>
      </c>
      <c r="F71" s="157">
        <v>0.67</v>
      </c>
      <c r="G71" s="157">
        <v>0.61</v>
      </c>
      <c r="H71" s="158">
        <v>0.64</v>
      </c>
      <c r="I71" s="158">
        <v>0.5033333333333333</v>
      </c>
      <c r="J71" s="158">
        <v>0.57333333333333336</v>
      </c>
      <c r="K71" s="158">
        <v>0.66000000000000014</v>
      </c>
      <c r="L71" s="158">
        <v>0.62666666666666671</v>
      </c>
      <c r="M71" s="158">
        <v>0.60666666666666669</v>
      </c>
      <c r="N71" s="158">
        <v>0.62666666666666671</v>
      </c>
      <c r="O71" s="158">
        <v>0.65333333333333332</v>
      </c>
      <c r="P71" s="158">
        <v>0.66666666666666674</v>
      </c>
      <c r="Q71" s="158">
        <v>0.68666666666666654</v>
      </c>
      <c r="R71" s="158">
        <v>0.69333333333333336</v>
      </c>
      <c r="S71" s="158">
        <v>0.70666666666666655</v>
      </c>
    </row>
    <row r="72" spans="1:20">
      <c r="A72" s="127" t="s">
        <v>41</v>
      </c>
      <c r="B72" s="127" t="s">
        <v>111</v>
      </c>
      <c r="C72" s="176" t="s">
        <v>60</v>
      </c>
      <c r="D72" s="40"/>
      <c r="E72" s="40"/>
      <c r="F72" s="40"/>
      <c r="G72" s="40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</row>
    <row r="73" spans="1:20">
      <c r="A73" s="127" t="s">
        <v>41</v>
      </c>
      <c r="B73" s="127" t="s">
        <v>56</v>
      </c>
      <c r="C73" s="176" t="s">
        <v>60</v>
      </c>
      <c r="D73" s="157">
        <v>0.65</v>
      </c>
      <c r="E73" s="157">
        <v>0.69</v>
      </c>
      <c r="F73" s="157">
        <v>0.7</v>
      </c>
      <c r="G73" s="157">
        <v>0.68</v>
      </c>
      <c r="H73" s="158">
        <v>0.68</v>
      </c>
      <c r="I73" s="158">
        <v>0.64</v>
      </c>
      <c r="J73" s="158">
        <v>0.68</v>
      </c>
      <c r="K73" s="158">
        <v>0.73</v>
      </c>
      <c r="L73" s="158">
        <v>0.75</v>
      </c>
      <c r="M73" s="158">
        <v>0.78916666666666657</v>
      </c>
      <c r="N73" s="158">
        <v>0.79999999999999982</v>
      </c>
      <c r="O73" s="158">
        <v>0.83000000000000007</v>
      </c>
      <c r="P73" s="158">
        <v>0.8600000000000001</v>
      </c>
      <c r="Q73" s="158">
        <v>0.87999999999999989</v>
      </c>
      <c r="R73" s="158">
        <v>0.89999999999999991</v>
      </c>
      <c r="S73" s="158">
        <v>0.91999999999999993</v>
      </c>
    </row>
    <row r="74" spans="1:20">
      <c r="A74" s="127" t="s">
        <v>41</v>
      </c>
      <c r="B74" s="127" t="s">
        <v>41</v>
      </c>
      <c r="C74" s="176" t="s">
        <v>60</v>
      </c>
      <c r="D74" s="40"/>
      <c r="E74" s="40"/>
      <c r="F74" s="40"/>
      <c r="G74" s="40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</row>
    <row r="75" spans="1:20">
      <c r="A75" s="127" t="s">
        <v>40</v>
      </c>
      <c r="B75" s="127" t="s">
        <v>36</v>
      </c>
      <c r="C75" s="166" t="s">
        <v>218</v>
      </c>
      <c r="D75" s="157">
        <v>0.81</v>
      </c>
      <c r="E75" s="157">
        <v>0.84</v>
      </c>
      <c r="F75" s="157">
        <v>0.83</v>
      </c>
      <c r="G75" s="157">
        <v>0.85</v>
      </c>
      <c r="H75" s="158">
        <v>0.81</v>
      </c>
      <c r="I75" s="158">
        <v>0.74</v>
      </c>
      <c r="J75" s="158">
        <v>0.72</v>
      </c>
      <c r="K75" s="158">
        <v>0.93144385026737986</v>
      </c>
      <c r="L75" s="158">
        <v>0.93230000000000002</v>
      </c>
      <c r="M75" s="158">
        <v>0.93340000000000001</v>
      </c>
      <c r="N75" s="158">
        <v>0.93559999999999999</v>
      </c>
      <c r="O75" s="158">
        <v>0.93640000000000001</v>
      </c>
      <c r="P75" s="158">
        <v>0.93959999999999999</v>
      </c>
      <c r="Q75" s="158">
        <v>0.94240000000000002</v>
      </c>
      <c r="R75" s="158">
        <v>0.94579999999999997</v>
      </c>
      <c r="S75" s="158">
        <v>0.94750000000000001</v>
      </c>
    </row>
    <row r="76" spans="1:20">
      <c r="A76" s="127" t="s">
        <v>40</v>
      </c>
      <c r="B76" s="127" t="s">
        <v>36</v>
      </c>
      <c r="C76" s="166" t="s">
        <v>215</v>
      </c>
      <c r="D76" s="157">
        <v>0.74</v>
      </c>
      <c r="E76" s="157">
        <v>0.75</v>
      </c>
      <c r="F76" s="157">
        <v>0.752</v>
      </c>
      <c r="G76" s="157">
        <v>0.75779999999999992</v>
      </c>
      <c r="H76" s="158">
        <v>0.75</v>
      </c>
      <c r="I76" s="158">
        <v>0.71</v>
      </c>
      <c r="J76" s="158">
        <v>0.68</v>
      </c>
      <c r="K76" s="158">
        <v>0.79</v>
      </c>
      <c r="L76" s="158">
        <v>0.84000000000000008</v>
      </c>
      <c r="M76" s="158">
        <v>0.8899999999999999</v>
      </c>
      <c r="N76" s="158">
        <v>0.90999999999999992</v>
      </c>
      <c r="O76" s="158">
        <v>0.91999999999999993</v>
      </c>
      <c r="P76" s="158">
        <v>0.92799999999999994</v>
      </c>
      <c r="Q76" s="158">
        <v>0.93423999999999996</v>
      </c>
      <c r="R76" s="158">
        <v>0.96</v>
      </c>
      <c r="S76" s="158">
        <v>0.98</v>
      </c>
    </row>
    <row r="77" spans="1:20">
      <c r="A77" s="128" t="s">
        <v>40</v>
      </c>
      <c r="B77" s="128" t="s">
        <v>36</v>
      </c>
      <c r="C77" s="58" t="s">
        <v>282</v>
      </c>
      <c r="D77" s="157">
        <v>0.72941176470588232</v>
      </c>
      <c r="E77" s="157">
        <v>0.74117647058823533</v>
      </c>
      <c r="F77" s="157">
        <v>0.75</v>
      </c>
      <c r="G77" s="157">
        <v>0.76470588235294112</v>
      </c>
      <c r="H77" s="158">
        <v>0.79</v>
      </c>
      <c r="I77" s="158">
        <v>0.72</v>
      </c>
      <c r="J77" s="158">
        <v>0.74</v>
      </c>
      <c r="K77" s="158">
        <v>0.8600000000000001</v>
      </c>
      <c r="L77" s="158">
        <v>0.84000000000000008</v>
      </c>
      <c r="M77" s="158">
        <v>0.85000000000000009</v>
      </c>
      <c r="N77" s="158">
        <v>0.87000000000000011</v>
      </c>
      <c r="O77" s="158">
        <v>0.89999999999999991</v>
      </c>
      <c r="P77" s="158">
        <v>0.90999999999999992</v>
      </c>
      <c r="Q77" s="158">
        <v>0.94</v>
      </c>
      <c r="R77" s="158">
        <v>0.96</v>
      </c>
      <c r="S77" s="158">
        <v>0.99</v>
      </c>
    </row>
    <row r="78" spans="1:20">
      <c r="A78" s="128" t="s">
        <v>40</v>
      </c>
      <c r="B78" s="128" t="s">
        <v>36</v>
      </c>
      <c r="C78" s="176" t="s">
        <v>219</v>
      </c>
      <c r="D78" s="157">
        <v>0.7</v>
      </c>
      <c r="E78" s="157">
        <v>0.74</v>
      </c>
      <c r="F78" s="157">
        <v>0.72</v>
      </c>
      <c r="G78" s="157">
        <v>0.73</v>
      </c>
      <c r="H78" s="158">
        <v>0.73285714285714287</v>
      </c>
      <c r="I78" s="158">
        <v>0.7</v>
      </c>
      <c r="J78" s="158">
        <v>0.68</v>
      </c>
      <c r="K78" s="158">
        <v>0.8</v>
      </c>
      <c r="L78" s="158">
        <v>0.78</v>
      </c>
      <c r="M78" s="158">
        <v>0.78</v>
      </c>
      <c r="N78" s="158">
        <v>0.79</v>
      </c>
      <c r="O78" s="158">
        <v>0.81</v>
      </c>
      <c r="P78" s="158">
        <v>0.84000000000000008</v>
      </c>
      <c r="Q78" s="158">
        <v>0.8600000000000001</v>
      </c>
      <c r="R78" s="158">
        <v>0.89999999999999991</v>
      </c>
      <c r="S78" s="158">
        <v>0.91999999999999993</v>
      </c>
    </row>
    <row r="79" spans="1:20">
      <c r="A79" s="128" t="s">
        <v>40</v>
      </c>
      <c r="B79" s="128" t="s">
        <v>36</v>
      </c>
      <c r="C79" s="166" t="s">
        <v>12</v>
      </c>
      <c r="D79" s="157">
        <v>0.69333333333333336</v>
      </c>
      <c r="E79" s="157">
        <v>0.72</v>
      </c>
      <c r="F79" s="157">
        <v>0.75</v>
      </c>
      <c r="G79" s="157">
        <v>0.7533333333333333</v>
      </c>
      <c r="H79" s="158">
        <v>0.76333333333333331</v>
      </c>
      <c r="I79" s="158">
        <v>0.71</v>
      </c>
      <c r="J79" s="158">
        <v>0.73</v>
      </c>
      <c r="K79" s="158">
        <v>0.81</v>
      </c>
      <c r="L79" s="158">
        <v>0.83000000000000007</v>
      </c>
      <c r="M79" s="158">
        <v>0.81</v>
      </c>
      <c r="N79" s="158">
        <v>0.85000000000000009</v>
      </c>
      <c r="O79" s="158">
        <v>0.87000000000000011</v>
      </c>
      <c r="P79" s="158">
        <v>0.8899999999999999</v>
      </c>
      <c r="Q79" s="158">
        <v>0.92999999999999994</v>
      </c>
      <c r="R79" s="158">
        <v>0.99</v>
      </c>
      <c r="S79" s="158">
        <v>0.99560000000000004</v>
      </c>
    </row>
    <row r="80" spans="1:20">
      <c r="A80" s="128" t="s">
        <v>40</v>
      </c>
      <c r="B80" s="128" t="s">
        <v>36</v>
      </c>
      <c r="C80" s="176" t="s">
        <v>60</v>
      </c>
      <c r="D80" s="40"/>
      <c r="E80" s="40"/>
      <c r="F80" s="40"/>
      <c r="G80" s="40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</row>
    <row r="81" spans="1:20">
      <c r="A81" s="128" t="s">
        <v>40</v>
      </c>
      <c r="B81" s="127" t="s">
        <v>109</v>
      </c>
      <c r="C81" s="176" t="s">
        <v>60</v>
      </c>
      <c r="D81" s="157">
        <v>0.73432290000000011</v>
      </c>
      <c r="E81" s="157">
        <v>0.81344000000000005</v>
      </c>
      <c r="F81" s="157">
        <v>0.83467999999999987</v>
      </c>
      <c r="G81" s="157">
        <v>0.82651399999999997</v>
      </c>
      <c r="H81" s="158">
        <v>0.82965999999999995</v>
      </c>
      <c r="I81" s="158">
        <v>0.83549090000000004</v>
      </c>
      <c r="J81" s="158">
        <v>0.94425900000000018</v>
      </c>
      <c r="K81" s="158">
        <v>0.93822133333333357</v>
      </c>
      <c r="L81" s="158">
        <v>0.91218366666666673</v>
      </c>
      <c r="M81" s="158">
        <v>0.8861460000000001</v>
      </c>
      <c r="N81" s="158">
        <v>0.90010833333333329</v>
      </c>
      <c r="O81" s="158">
        <v>0.9140706666666667</v>
      </c>
      <c r="P81" s="158">
        <v>0.92803299999999989</v>
      </c>
      <c r="Q81" s="158">
        <v>0.94199533333333352</v>
      </c>
      <c r="R81" s="158">
        <v>0.95595766666666671</v>
      </c>
      <c r="S81" s="158">
        <v>0.96992000000000012</v>
      </c>
    </row>
    <row r="82" spans="1:20">
      <c r="A82" s="128" t="s">
        <v>40</v>
      </c>
      <c r="B82" s="127" t="s">
        <v>304</v>
      </c>
      <c r="C82" s="164" t="s">
        <v>60</v>
      </c>
      <c r="D82" s="157">
        <v>0.64</v>
      </c>
      <c r="E82" s="157">
        <v>0.73</v>
      </c>
      <c r="F82" s="157">
        <v>0.70192857142857135</v>
      </c>
      <c r="G82" s="157">
        <v>0.7161171428571429</v>
      </c>
      <c r="H82" s="158">
        <v>0.72030571428571422</v>
      </c>
      <c r="I82" s="158">
        <v>0.85449428571428576</v>
      </c>
      <c r="J82" s="158">
        <v>0.91868285714285736</v>
      </c>
      <c r="K82" s="158">
        <v>0.91287142857142856</v>
      </c>
      <c r="L82" s="158">
        <v>0.88705999999999996</v>
      </c>
      <c r="M82" s="158">
        <v>0.86124857142857136</v>
      </c>
      <c r="N82" s="158">
        <v>0.8754371428571428</v>
      </c>
      <c r="O82" s="158">
        <v>0.88962571428571446</v>
      </c>
      <c r="P82" s="158">
        <v>0.90381428571428568</v>
      </c>
      <c r="Q82" s="158">
        <v>0.91800285714285712</v>
      </c>
      <c r="R82" s="158">
        <v>0.93219142857142856</v>
      </c>
      <c r="S82" s="158">
        <v>0.94638</v>
      </c>
    </row>
    <row r="83" spans="1:20">
      <c r="A83" s="128" t="s">
        <v>40</v>
      </c>
      <c r="B83" s="127" t="s">
        <v>40</v>
      </c>
      <c r="C83" s="164" t="s">
        <v>60</v>
      </c>
      <c r="D83" s="40"/>
      <c r="E83" s="40"/>
      <c r="F83" s="40"/>
      <c r="G83" s="40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</row>
    <row r="84" spans="1:20">
      <c r="A84" s="127" t="s">
        <v>42</v>
      </c>
      <c r="B84" s="127" t="s">
        <v>18</v>
      </c>
      <c r="C84" s="169" t="s">
        <v>215</v>
      </c>
      <c r="D84" s="157">
        <v>0.78787878787878785</v>
      </c>
      <c r="E84" s="157">
        <v>0.84</v>
      </c>
      <c r="F84" s="157">
        <v>0.85</v>
      </c>
      <c r="G84" s="157">
        <v>0.87878787878787878</v>
      </c>
      <c r="H84" s="158">
        <v>0.82</v>
      </c>
      <c r="I84" s="158">
        <v>0.75</v>
      </c>
      <c r="J84" s="158">
        <v>0.79</v>
      </c>
      <c r="K84" s="158">
        <v>0.84000000000000008</v>
      </c>
      <c r="L84" s="158">
        <v>0.85000000000000009</v>
      </c>
      <c r="M84" s="158">
        <v>0.85000000000000009</v>
      </c>
      <c r="N84" s="158">
        <v>0.8600000000000001</v>
      </c>
      <c r="O84" s="158">
        <v>0.8899999999999999</v>
      </c>
      <c r="P84" s="158">
        <v>0.89999999999999991</v>
      </c>
      <c r="Q84" s="158">
        <v>0.94</v>
      </c>
      <c r="R84" s="158">
        <v>0.96</v>
      </c>
      <c r="S84" s="158">
        <v>0.98</v>
      </c>
    </row>
    <row r="85" spans="1:20">
      <c r="A85" s="127" t="s">
        <v>42</v>
      </c>
      <c r="B85" s="127" t="s">
        <v>18</v>
      </c>
      <c r="C85" s="164" t="s">
        <v>219</v>
      </c>
      <c r="D85" s="157">
        <v>0.68</v>
      </c>
      <c r="E85" s="157">
        <v>0.81</v>
      </c>
      <c r="F85" s="157">
        <v>0.71</v>
      </c>
      <c r="G85" s="157">
        <v>0.74</v>
      </c>
      <c r="H85" s="158">
        <v>0.71499999999999997</v>
      </c>
      <c r="I85" s="158">
        <v>0.70000000000000007</v>
      </c>
      <c r="J85" s="158">
        <v>0.69000000000000017</v>
      </c>
      <c r="K85" s="158">
        <v>0.76</v>
      </c>
      <c r="L85" s="158">
        <v>0.85000000000000009</v>
      </c>
      <c r="M85" s="158">
        <v>0.8600000000000001</v>
      </c>
      <c r="N85" s="158">
        <v>0.87999999999999989</v>
      </c>
      <c r="O85" s="158">
        <v>0.90000000000000013</v>
      </c>
      <c r="P85" s="158">
        <v>0.94000000000000017</v>
      </c>
      <c r="Q85" s="158">
        <v>0.96</v>
      </c>
      <c r="R85" s="158">
        <v>0.9800000000000002</v>
      </c>
      <c r="S85" s="158">
        <v>0.99</v>
      </c>
      <c r="T85" s="356"/>
    </row>
    <row r="86" spans="1:20">
      <c r="A86" s="127" t="s">
        <v>42</v>
      </c>
      <c r="B86" s="127" t="s">
        <v>18</v>
      </c>
      <c r="C86" s="169" t="s">
        <v>12</v>
      </c>
      <c r="D86" s="157">
        <v>0.73297499999999993</v>
      </c>
      <c r="E86" s="157">
        <v>0.78210000000000002</v>
      </c>
      <c r="F86" s="157">
        <v>0.83729999999999993</v>
      </c>
      <c r="G86" s="157">
        <v>0.88677499999999987</v>
      </c>
      <c r="H86" s="158">
        <v>0.94797500000000001</v>
      </c>
      <c r="I86" s="158">
        <v>0.84631750000000006</v>
      </c>
      <c r="J86" s="356">
        <v>0.88</v>
      </c>
      <c r="K86" s="356">
        <v>0.92</v>
      </c>
      <c r="L86" s="356">
        <v>0.92559999999999998</v>
      </c>
      <c r="M86" s="356">
        <v>0.93109999999999982</v>
      </c>
      <c r="N86" s="356">
        <v>0.94055</v>
      </c>
      <c r="O86" s="356">
        <v>0.95</v>
      </c>
      <c r="P86" s="356">
        <v>0.95944999999999991</v>
      </c>
      <c r="Q86" s="356">
        <v>0.96889999999999987</v>
      </c>
      <c r="R86" s="356">
        <v>0.97834999999999983</v>
      </c>
      <c r="S86" s="356">
        <v>0.98780000000000001</v>
      </c>
    </row>
    <row r="87" spans="1:20">
      <c r="A87" s="127" t="s">
        <v>42</v>
      </c>
      <c r="B87" s="127" t="s">
        <v>18</v>
      </c>
      <c r="C87" s="164" t="s">
        <v>60</v>
      </c>
      <c r="D87" s="40"/>
      <c r="E87" s="40"/>
      <c r="F87" s="40"/>
      <c r="G87" s="40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</row>
    <row r="88" spans="1:20">
      <c r="A88" s="127" t="s">
        <v>42</v>
      </c>
      <c r="B88" s="127" t="s">
        <v>107</v>
      </c>
      <c r="C88" s="164" t="s">
        <v>60</v>
      </c>
      <c r="D88" s="157">
        <v>0.79208196721311475</v>
      </c>
      <c r="E88" s="157">
        <v>0.84095081967213114</v>
      </c>
      <c r="F88" s="157">
        <v>0.9065245901639345</v>
      </c>
      <c r="G88" s="157">
        <v>0.93910163934426238</v>
      </c>
      <c r="H88" s="158">
        <v>0.92736065573770499</v>
      </c>
      <c r="I88" s="158">
        <v>0.83586885245901643</v>
      </c>
      <c r="J88" s="158">
        <v>0.67295081967213122</v>
      </c>
      <c r="K88" s="158">
        <v>0.73</v>
      </c>
      <c r="L88" s="158">
        <v>0.78</v>
      </c>
      <c r="M88" s="158">
        <v>0.79</v>
      </c>
      <c r="N88" s="158">
        <v>0.82</v>
      </c>
      <c r="O88" s="158">
        <v>0.83</v>
      </c>
      <c r="P88" s="158">
        <v>0.84</v>
      </c>
      <c r="Q88" s="158">
        <v>0.85</v>
      </c>
      <c r="R88" s="158">
        <v>0.85</v>
      </c>
      <c r="S88" s="158">
        <v>0.85</v>
      </c>
    </row>
    <row r="89" spans="1:20">
      <c r="A89" s="127" t="s">
        <v>42</v>
      </c>
      <c r="B89" s="127" t="s">
        <v>62</v>
      </c>
      <c r="C89" s="164" t="s">
        <v>60</v>
      </c>
      <c r="D89" s="157">
        <v>0.75</v>
      </c>
      <c r="E89" s="157">
        <v>0.77</v>
      </c>
      <c r="F89" s="157">
        <v>0.67</v>
      </c>
      <c r="G89" s="157">
        <v>0.64</v>
      </c>
      <c r="H89" s="158">
        <v>0.68</v>
      </c>
      <c r="I89" s="158">
        <v>0.72</v>
      </c>
      <c r="J89" s="158">
        <v>0.75</v>
      </c>
      <c r="K89" s="158">
        <v>0.8</v>
      </c>
      <c r="L89" s="158">
        <v>0.84</v>
      </c>
      <c r="M89" s="158">
        <v>0.84</v>
      </c>
      <c r="N89" s="158">
        <v>0.84</v>
      </c>
      <c r="O89" s="158">
        <v>0.84</v>
      </c>
      <c r="P89" s="158">
        <v>0.84</v>
      </c>
      <c r="Q89" s="158">
        <v>0.84</v>
      </c>
      <c r="R89" s="158">
        <v>0.84</v>
      </c>
      <c r="S89" s="158">
        <v>0.84</v>
      </c>
    </row>
    <row r="90" spans="1:20">
      <c r="A90" s="127" t="s">
        <v>42</v>
      </c>
      <c r="B90" s="127" t="s">
        <v>42</v>
      </c>
      <c r="C90" s="164" t="s">
        <v>60</v>
      </c>
      <c r="D90" s="40"/>
      <c r="E90" s="40"/>
      <c r="F90" s="40"/>
      <c r="G90" s="40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</row>
    <row r="91" spans="1:20">
      <c r="A91" s="127" t="s">
        <v>39</v>
      </c>
      <c r="B91" s="127" t="s">
        <v>34</v>
      </c>
      <c r="C91" s="170" t="s">
        <v>267</v>
      </c>
      <c r="D91" s="157">
        <v>0.75819999999999999</v>
      </c>
      <c r="E91" s="157">
        <v>0.82</v>
      </c>
      <c r="F91" s="157">
        <v>0.8</v>
      </c>
      <c r="G91" s="157">
        <v>0.80833333333333335</v>
      </c>
      <c r="H91" s="158">
        <v>0.80300000000000005</v>
      </c>
      <c r="I91" s="158">
        <v>0.75</v>
      </c>
      <c r="J91" s="158">
        <v>0.73</v>
      </c>
      <c r="K91" s="158">
        <v>0.82000000000000006</v>
      </c>
      <c r="L91" s="158">
        <v>0.82000000000000006</v>
      </c>
      <c r="M91" s="158">
        <v>0.82000000000000006</v>
      </c>
      <c r="N91" s="158">
        <v>0.85000000000000009</v>
      </c>
      <c r="O91" s="158">
        <v>0.8899999999999999</v>
      </c>
      <c r="P91" s="158">
        <v>0.90999999999999992</v>
      </c>
      <c r="Q91" s="158">
        <v>0.92999999999999994</v>
      </c>
      <c r="R91" s="158">
        <v>0.96</v>
      </c>
      <c r="S91" s="158">
        <v>0.99</v>
      </c>
    </row>
    <row r="92" spans="1:20">
      <c r="A92" s="127" t="s">
        <v>39</v>
      </c>
      <c r="B92" s="127" t="s">
        <v>34</v>
      </c>
      <c r="C92" s="169" t="s">
        <v>12</v>
      </c>
      <c r="D92" s="157">
        <v>0.73432290000000011</v>
      </c>
      <c r="E92" s="157">
        <v>0.81344000000000005</v>
      </c>
      <c r="F92" s="157">
        <v>0.83467999999999987</v>
      </c>
      <c r="G92" s="157">
        <v>0.82651399999999997</v>
      </c>
      <c r="H92" s="158">
        <v>0.82965999999999995</v>
      </c>
      <c r="I92" s="158">
        <v>0.83549090000000004</v>
      </c>
      <c r="J92" s="158">
        <v>0.94425900000000018</v>
      </c>
      <c r="K92" s="158">
        <v>0.93822133333333357</v>
      </c>
      <c r="L92" s="158">
        <v>0.91218366666666673</v>
      </c>
      <c r="M92" s="158">
        <v>0.8861460000000001</v>
      </c>
      <c r="N92" s="158">
        <v>0.90010833333333329</v>
      </c>
      <c r="O92" s="158">
        <v>0.9140706666666667</v>
      </c>
      <c r="P92" s="158">
        <v>0.92803299999999989</v>
      </c>
      <c r="Q92" s="158">
        <v>0.94199533333333352</v>
      </c>
      <c r="R92" s="158">
        <v>0.95595766666666671</v>
      </c>
      <c r="S92" s="158">
        <v>0.96992000000000012</v>
      </c>
    </row>
    <row r="93" spans="1:20">
      <c r="A93" s="127" t="s">
        <v>39</v>
      </c>
      <c r="B93" s="127" t="s">
        <v>34</v>
      </c>
      <c r="C93" s="164" t="s">
        <v>60</v>
      </c>
      <c r="D93" s="40"/>
      <c r="E93" s="40"/>
      <c r="F93" s="40"/>
      <c r="G93" s="40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</row>
    <row r="94" spans="1:20">
      <c r="A94" s="127" t="s">
        <v>39</v>
      </c>
      <c r="B94" s="127" t="s">
        <v>207</v>
      </c>
      <c r="C94" s="164" t="s">
        <v>60</v>
      </c>
      <c r="D94" s="264">
        <v>0.7722</v>
      </c>
      <c r="E94" s="264">
        <v>0.7802</v>
      </c>
      <c r="F94" s="264">
        <v>0.78820000000000001</v>
      </c>
      <c r="G94" s="264">
        <v>0.79620000000000002</v>
      </c>
      <c r="H94" s="158">
        <v>0.79430000000000001</v>
      </c>
      <c r="I94" s="158">
        <v>0.85230000000000017</v>
      </c>
      <c r="J94" s="158">
        <v>0.94230000000000014</v>
      </c>
      <c r="K94" s="158">
        <v>0.94000000000000017</v>
      </c>
      <c r="L94" s="158">
        <v>0.90000000000000013</v>
      </c>
      <c r="M94" s="158">
        <v>0.88000000000000012</v>
      </c>
      <c r="N94" s="158">
        <v>0.88000000000000012</v>
      </c>
      <c r="O94" s="158">
        <v>0.89999999999999991</v>
      </c>
      <c r="P94" s="158">
        <v>0.89999999999999991</v>
      </c>
      <c r="Q94" s="158">
        <v>0.92999999999999994</v>
      </c>
      <c r="R94" s="158">
        <v>0.96</v>
      </c>
      <c r="S94" s="158">
        <v>0.96</v>
      </c>
    </row>
    <row r="95" spans="1:20">
      <c r="A95" s="127" t="s">
        <v>39</v>
      </c>
      <c r="B95" s="127" t="s">
        <v>57</v>
      </c>
      <c r="C95" s="171" t="s">
        <v>60</v>
      </c>
      <c r="D95" s="264">
        <v>0.745</v>
      </c>
      <c r="E95" s="264">
        <v>0.7641</v>
      </c>
      <c r="F95" s="264">
        <v>0.74209999999999998</v>
      </c>
      <c r="G95" s="264">
        <v>0.75</v>
      </c>
      <c r="H95" s="158">
        <v>0.71060000000000001</v>
      </c>
      <c r="I95" s="158">
        <v>0.78760000000000008</v>
      </c>
      <c r="J95" s="158">
        <v>0.86540000000000017</v>
      </c>
      <c r="K95" s="158">
        <v>0.8600000000000001</v>
      </c>
      <c r="L95" s="158">
        <v>0.82000000000000006</v>
      </c>
      <c r="M95" s="158">
        <v>0.8</v>
      </c>
      <c r="N95" s="158">
        <v>0.8</v>
      </c>
      <c r="O95" s="158">
        <v>0.83000000000000007</v>
      </c>
      <c r="P95" s="158">
        <v>0.83000000000000007</v>
      </c>
      <c r="Q95" s="158">
        <v>0.8600000000000001</v>
      </c>
      <c r="R95" s="158">
        <v>0.8600000000000001</v>
      </c>
      <c r="S95" s="158">
        <v>0.88000000000000012</v>
      </c>
    </row>
    <row r="96" spans="1:20">
      <c r="A96" s="127" t="s">
        <v>39</v>
      </c>
      <c r="B96" s="127" t="s">
        <v>39</v>
      </c>
      <c r="C96" s="129" t="s">
        <v>60</v>
      </c>
      <c r="D96" s="157">
        <v>0.72</v>
      </c>
      <c r="E96" s="157">
        <v>0.75</v>
      </c>
      <c r="F96" s="157">
        <v>0.8</v>
      </c>
      <c r="G96" s="157">
        <v>0.80833333333333335</v>
      </c>
      <c r="H96" s="280">
        <v>0.80300000000000005</v>
      </c>
      <c r="I96" s="280">
        <v>0.6100000000000001</v>
      </c>
      <c r="J96" s="280">
        <v>0.71000000000000019</v>
      </c>
      <c r="K96" s="158">
        <v>0.82000000000000006</v>
      </c>
      <c r="L96" s="158">
        <v>0.82000000000000006</v>
      </c>
      <c r="M96" s="158">
        <v>0.82000000000000006</v>
      </c>
      <c r="N96" s="158">
        <v>0.85000000000000009</v>
      </c>
      <c r="O96" s="158">
        <v>0.8899999999999999</v>
      </c>
      <c r="P96" s="158">
        <v>0.90999999999999992</v>
      </c>
      <c r="Q96" s="158">
        <v>0.92999999999999994</v>
      </c>
      <c r="R96" s="158">
        <v>0.96</v>
      </c>
      <c r="S96" s="158">
        <v>0.99</v>
      </c>
    </row>
    <row r="97" spans="1:19">
      <c r="A97" s="114" t="s">
        <v>59</v>
      </c>
      <c r="B97" s="114" t="s">
        <v>59</v>
      </c>
      <c r="C97" s="115" t="s">
        <v>60</v>
      </c>
      <c r="D97" s="185"/>
      <c r="E97" s="185"/>
      <c r="F97" s="185"/>
      <c r="G97" s="185"/>
      <c r="H97" s="185"/>
      <c r="I97" s="158"/>
      <c r="J97" s="185"/>
      <c r="K97" s="185"/>
      <c r="L97" s="185"/>
      <c r="M97" s="185"/>
      <c r="N97" s="185"/>
      <c r="O97" s="185"/>
      <c r="P97" s="185"/>
      <c r="Q97" s="185"/>
      <c r="R97" s="185"/>
      <c r="S97" s="18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AAA5B-041E-4D22-9B5D-E0207C037278}">
  <dimension ref="A1:AM106"/>
  <sheetViews>
    <sheetView topLeftCell="R89" workbookViewId="0">
      <selection activeCell="V103" sqref="V103:AK104"/>
    </sheetView>
  </sheetViews>
  <sheetFormatPr defaultColWidth="9" defaultRowHeight="12.75"/>
  <cols>
    <col min="1" max="1" width="4.140625" style="28" customWidth="1"/>
    <col min="2" max="2" width="10.42578125" style="28" customWidth="1"/>
    <col min="3" max="3" width="23.85546875" style="28" bestFit="1" customWidth="1"/>
    <col min="4" max="4" width="7.5703125" style="94" bestFit="1" customWidth="1"/>
    <col min="5" max="5" width="9.5703125" style="94" bestFit="1" customWidth="1"/>
    <col min="6" max="9" width="7.5703125" style="94" bestFit="1" customWidth="1"/>
    <col min="10" max="12" width="8.5703125" style="94" bestFit="1" customWidth="1"/>
    <col min="13" max="19" width="7.5703125" style="94" bestFit="1" customWidth="1"/>
    <col min="20" max="20" width="6.5703125" style="94" bestFit="1" customWidth="1"/>
    <col min="21" max="21" width="6" style="316" bestFit="1" customWidth="1"/>
    <col min="22" max="23" width="9.5703125" style="28" customWidth="1"/>
    <col min="24" max="24" width="10.5703125" style="28" bestFit="1" customWidth="1"/>
    <col min="25" max="25" width="10.140625" style="28" customWidth="1"/>
    <col min="26" max="26" width="9.85546875" style="28" customWidth="1"/>
    <col min="27" max="27" width="9.42578125" style="28" customWidth="1"/>
    <col min="28" max="28" width="9.5703125" style="28" customWidth="1"/>
    <col min="29" max="29" width="10.28515625" style="28" customWidth="1"/>
    <col min="30" max="30" width="10.42578125" style="28" customWidth="1"/>
    <col min="31" max="31" width="8" style="28" customWidth="1"/>
    <col min="32" max="32" width="8.42578125" style="28" customWidth="1"/>
    <col min="33" max="33" width="9.140625" style="28" customWidth="1"/>
    <col min="34" max="35" width="9.7109375" style="28" customWidth="1"/>
    <col min="36" max="37" width="9.42578125" style="28" customWidth="1"/>
    <col min="38" max="16384" width="9" style="28"/>
  </cols>
  <sheetData>
    <row r="1" spans="1:39">
      <c r="A1" s="29" t="s">
        <v>31</v>
      </c>
      <c r="B1" s="29" t="s">
        <v>15</v>
      </c>
      <c r="C1" s="29" t="s">
        <v>374</v>
      </c>
      <c r="D1" s="223">
        <v>2015</v>
      </c>
      <c r="E1" s="223">
        <v>2016</v>
      </c>
      <c r="F1" s="223">
        <v>2017</v>
      </c>
      <c r="G1" s="223">
        <v>2018</v>
      </c>
      <c r="H1" s="223">
        <v>2019</v>
      </c>
      <c r="I1" s="223">
        <v>2020</v>
      </c>
      <c r="J1" s="223" t="s">
        <v>30</v>
      </c>
      <c r="K1" s="223" t="s">
        <v>3</v>
      </c>
      <c r="L1" s="223" t="s">
        <v>4</v>
      </c>
      <c r="M1" s="223" t="s">
        <v>5</v>
      </c>
      <c r="N1" s="223" t="s">
        <v>6</v>
      </c>
      <c r="O1" s="223" t="s">
        <v>7</v>
      </c>
      <c r="P1" s="223" t="s">
        <v>8</v>
      </c>
      <c r="Q1" s="223" t="s">
        <v>9</v>
      </c>
      <c r="R1" s="223" t="s">
        <v>10</v>
      </c>
      <c r="S1" s="224" t="s">
        <v>16</v>
      </c>
      <c r="T1" s="294"/>
      <c r="U1" s="227"/>
      <c r="V1" s="225">
        <v>2015</v>
      </c>
      <c r="W1" s="226">
        <v>2016</v>
      </c>
      <c r="X1" s="226">
        <v>2017</v>
      </c>
      <c r="Y1" s="226">
        <v>2018</v>
      </c>
      <c r="Z1" s="226">
        <v>2019</v>
      </c>
      <c r="AA1" s="226">
        <v>2020</v>
      </c>
      <c r="AB1" s="226" t="s">
        <v>30</v>
      </c>
      <c r="AC1" s="226" t="s">
        <v>3</v>
      </c>
      <c r="AD1" s="226" t="s">
        <v>4</v>
      </c>
      <c r="AE1" s="226" t="s">
        <v>5</v>
      </c>
      <c r="AF1" s="226" t="s">
        <v>6</v>
      </c>
      <c r="AG1" s="226" t="s">
        <v>7</v>
      </c>
      <c r="AH1" s="226" t="s">
        <v>8</v>
      </c>
      <c r="AI1" s="226" t="s">
        <v>9</v>
      </c>
      <c r="AJ1" s="226" t="s">
        <v>10</v>
      </c>
      <c r="AK1" s="31" t="s">
        <v>16</v>
      </c>
    </row>
    <row r="2" spans="1:39">
      <c r="A2" s="32" t="s">
        <v>32</v>
      </c>
      <c r="B2" s="32" t="s">
        <v>33</v>
      </c>
      <c r="C2" s="32" t="s">
        <v>376</v>
      </c>
      <c r="D2" s="34">
        <f>ROUND(V2*' Demand-Supply Gap'!D$8,2)</f>
        <v>76.94</v>
      </c>
      <c r="E2" s="34">
        <f>ROUND(W2*' Demand-Supply Gap'!E$8,2)</f>
        <v>78.98</v>
      </c>
      <c r="F2" s="34">
        <f>ROUND(X2*' Demand-Supply Gap'!F$8,2)</f>
        <v>80.05</v>
      </c>
      <c r="G2" s="34">
        <f>ROUND(Y2*' Demand-Supply Gap'!G$8,2)</f>
        <v>76.39</v>
      </c>
      <c r="H2" s="34">
        <f>ROUND(Z2*' Demand-Supply Gap'!H$8,2)</f>
        <v>85.09</v>
      </c>
      <c r="I2" s="34">
        <f>ROUND(AA2*' Demand-Supply Gap'!I$8,2)</f>
        <v>84.17</v>
      </c>
      <c r="J2" s="34">
        <f>ROUND(AB2*' Demand-Supply Gap'!J$8,2)</f>
        <v>89.5</v>
      </c>
      <c r="K2" s="34">
        <f>ROUND(AC2*' Demand-Supply Gap'!K$8,2)</f>
        <v>96.18</v>
      </c>
      <c r="L2" s="34">
        <f>ROUND(AD2*' Demand-Supply Gap'!L$8,2)</f>
        <v>103.6</v>
      </c>
      <c r="M2" s="34">
        <f>ROUND(AE2*' Demand-Supply Gap'!M$8,2)</f>
        <v>110.88</v>
      </c>
      <c r="N2" s="34">
        <f>ROUND(AF2*' Demand-Supply Gap'!N$8,2)</f>
        <v>118.39</v>
      </c>
      <c r="O2" s="34">
        <f>ROUND(AG2*' Demand-Supply Gap'!O$8,2)</f>
        <v>126.25</v>
      </c>
      <c r="P2" s="34">
        <f>ROUND(AH2*' Demand-Supply Gap'!P$8,2)</f>
        <v>134.28</v>
      </c>
      <c r="Q2" s="34">
        <f>ROUND(AI2*' Demand-Supply Gap'!Q$8,2)</f>
        <v>142.56</v>
      </c>
      <c r="R2" s="34">
        <f>ROUND(AJ2*' Demand-Supply Gap'!R$8,2)</f>
        <v>151.13999999999999</v>
      </c>
      <c r="S2" s="34">
        <f>ROUND(AK2*' Demand-Supply Gap'!S$8,2)</f>
        <v>160</v>
      </c>
      <c r="T2" s="34"/>
      <c r="U2" s="227"/>
      <c r="V2" s="227">
        <v>0.91000000000000014</v>
      </c>
      <c r="W2" s="227">
        <v>0.91106666666666669</v>
      </c>
      <c r="X2" s="227">
        <v>0.91213333333333346</v>
      </c>
      <c r="Y2" s="227">
        <v>0.91320000000000001</v>
      </c>
      <c r="Z2" s="227">
        <v>0.91426666666666678</v>
      </c>
      <c r="AA2" s="227">
        <v>0.91533333333333333</v>
      </c>
      <c r="AB2" s="227">
        <v>0.9164000000000001</v>
      </c>
      <c r="AC2" s="227">
        <v>0.91746666666666665</v>
      </c>
      <c r="AD2" s="227">
        <v>0.91853333333333342</v>
      </c>
      <c r="AE2" s="227">
        <v>0.91959999999999997</v>
      </c>
      <c r="AF2" s="227">
        <v>0.92066666666666674</v>
      </c>
      <c r="AG2" s="227">
        <v>0.92173333333333352</v>
      </c>
      <c r="AH2" s="227">
        <v>0.92280000000000006</v>
      </c>
      <c r="AI2" s="227">
        <v>0.92386666666666684</v>
      </c>
      <c r="AJ2" s="227">
        <v>0.92493333333333339</v>
      </c>
      <c r="AK2" s="227">
        <v>0.92600000000000016</v>
      </c>
    </row>
    <row r="3" spans="1:39">
      <c r="A3" s="32" t="s">
        <v>32</v>
      </c>
      <c r="B3" s="32" t="s">
        <v>33</v>
      </c>
      <c r="C3" s="32" t="s">
        <v>377</v>
      </c>
      <c r="D3" s="34">
        <f>ROUND(V3*' Demand-Supply Gap'!D$8,2)</f>
        <v>7.61</v>
      </c>
      <c r="E3" s="34">
        <f>ROUND(W3*' Demand-Supply Gap'!E$8,2)</f>
        <v>7.71</v>
      </c>
      <c r="F3" s="34">
        <f>ROUND(X3*' Demand-Supply Gap'!F$8,2)</f>
        <v>7.71</v>
      </c>
      <c r="G3" s="34">
        <f>ROUND(Y3*' Demand-Supply Gap'!G$8,2)</f>
        <v>7.26</v>
      </c>
      <c r="H3" s="34">
        <f>ROUND(Z3*' Demand-Supply Gap'!H$8,2)</f>
        <v>7.98</v>
      </c>
      <c r="I3" s="34">
        <f>ROUND(AA3*' Demand-Supply Gap'!I$8,2)</f>
        <v>7.79</v>
      </c>
      <c r="J3" s="34">
        <f>ROUND(AB3*' Demand-Supply Gap'!J$8,2)</f>
        <v>8.17</v>
      </c>
      <c r="K3" s="34">
        <f>ROUND(AC3*' Demand-Supply Gap'!K$8,2)</f>
        <v>8.65</v>
      </c>
      <c r="L3" s="34">
        <f>ROUND(AD3*' Demand-Supply Gap'!L$8,2)</f>
        <v>9.19</v>
      </c>
      <c r="M3" s="34">
        <f>ROUND(AE3*' Demand-Supply Gap'!M$8,2)</f>
        <v>9.69</v>
      </c>
      <c r="N3" s="34">
        <f>ROUND(AF3*' Demand-Supply Gap'!N$8,2)</f>
        <v>10.199999999999999</v>
      </c>
      <c r="O3" s="34">
        <f>ROUND(AG3*' Demand-Supply Gap'!O$8,2)</f>
        <v>10.72</v>
      </c>
      <c r="P3" s="34">
        <f>ROUND(AH3*' Demand-Supply Gap'!P$8,2)</f>
        <v>11.23</v>
      </c>
      <c r="Q3" s="34">
        <f>ROUND(AI3*' Demand-Supply Gap'!Q$8,2)</f>
        <v>11.75</v>
      </c>
      <c r="R3" s="34">
        <f>ROUND(AJ3*' Demand-Supply Gap'!R$8,2)</f>
        <v>12.27</v>
      </c>
      <c r="S3" s="34">
        <f>ROUND(AK3*' Demand-Supply Gap'!S$8,2)</f>
        <v>12.79</v>
      </c>
      <c r="T3" s="34"/>
      <c r="U3" s="227"/>
      <c r="V3" s="227">
        <f>1-V2</f>
        <v>8.9999999999999858E-2</v>
      </c>
      <c r="W3" s="227">
        <f t="shared" ref="W3:AK3" si="0">1-W2</f>
        <v>8.8933333333333309E-2</v>
      </c>
      <c r="X3" s="227">
        <f t="shared" si="0"/>
        <v>8.7866666666666537E-2</v>
      </c>
      <c r="Y3" s="227">
        <f t="shared" si="0"/>
        <v>8.6799999999999988E-2</v>
      </c>
      <c r="Z3" s="227">
        <f t="shared" si="0"/>
        <v>8.5733333333333217E-2</v>
      </c>
      <c r="AA3" s="227">
        <f t="shared" si="0"/>
        <v>8.4666666666666668E-2</v>
      </c>
      <c r="AB3" s="227">
        <f t="shared" si="0"/>
        <v>8.3599999999999897E-2</v>
      </c>
      <c r="AC3" s="227">
        <f t="shared" si="0"/>
        <v>8.2533333333333347E-2</v>
      </c>
      <c r="AD3" s="227">
        <f t="shared" si="0"/>
        <v>8.1466666666666576E-2</v>
      </c>
      <c r="AE3" s="227">
        <f t="shared" si="0"/>
        <v>8.0400000000000027E-2</v>
      </c>
      <c r="AF3" s="227">
        <f t="shared" si="0"/>
        <v>7.9333333333333256E-2</v>
      </c>
      <c r="AG3" s="227">
        <f t="shared" si="0"/>
        <v>7.8266666666666485E-2</v>
      </c>
      <c r="AH3" s="227">
        <f t="shared" si="0"/>
        <v>7.7199999999999935E-2</v>
      </c>
      <c r="AI3" s="227">
        <f t="shared" si="0"/>
        <v>7.6133333333333164E-2</v>
      </c>
      <c r="AJ3" s="227">
        <f t="shared" si="0"/>
        <v>7.5066666666666615E-2</v>
      </c>
      <c r="AK3" s="227">
        <f t="shared" si="0"/>
        <v>7.3999999999999844E-2</v>
      </c>
    </row>
    <row r="4" spans="1:39" ht="13.5" thickBot="1">
      <c r="A4" s="228" t="s">
        <v>32</v>
      </c>
      <c r="B4" s="228" t="s">
        <v>33</v>
      </c>
      <c r="C4" s="228" t="s">
        <v>60</v>
      </c>
      <c r="D4" s="34">
        <f t="shared" ref="D4:S4" si="1">SUM(D2:D3)</f>
        <v>84.55</v>
      </c>
      <c r="E4" s="34">
        <f t="shared" si="1"/>
        <v>86.69</v>
      </c>
      <c r="F4" s="34">
        <f t="shared" si="1"/>
        <v>87.759999999999991</v>
      </c>
      <c r="G4" s="34">
        <f t="shared" si="1"/>
        <v>83.65</v>
      </c>
      <c r="H4" s="34">
        <f t="shared" si="1"/>
        <v>93.070000000000007</v>
      </c>
      <c r="I4" s="34">
        <f t="shared" si="1"/>
        <v>91.960000000000008</v>
      </c>
      <c r="J4" s="34">
        <f t="shared" si="1"/>
        <v>97.67</v>
      </c>
      <c r="K4" s="34">
        <f t="shared" si="1"/>
        <v>104.83000000000001</v>
      </c>
      <c r="L4" s="34">
        <f t="shared" si="1"/>
        <v>112.78999999999999</v>
      </c>
      <c r="M4" s="34">
        <f t="shared" si="1"/>
        <v>120.57</v>
      </c>
      <c r="N4" s="34">
        <f t="shared" si="1"/>
        <v>128.59</v>
      </c>
      <c r="O4" s="34">
        <f t="shared" si="1"/>
        <v>136.97</v>
      </c>
      <c r="P4" s="34">
        <f t="shared" si="1"/>
        <v>145.51</v>
      </c>
      <c r="Q4" s="34">
        <f t="shared" si="1"/>
        <v>154.31</v>
      </c>
      <c r="R4" s="34">
        <f t="shared" si="1"/>
        <v>163.41</v>
      </c>
      <c r="S4" s="34">
        <f t="shared" si="1"/>
        <v>172.79</v>
      </c>
      <c r="T4" s="34"/>
      <c r="U4" s="236"/>
      <c r="V4" s="227">
        <f>SUM(V2:V3)</f>
        <v>1</v>
      </c>
      <c r="W4" s="227">
        <f t="shared" ref="W4:AK4" si="2">SUM(W2:W3)</f>
        <v>1</v>
      </c>
      <c r="X4" s="227">
        <f t="shared" si="2"/>
        <v>1</v>
      </c>
      <c r="Y4" s="227">
        <f t="shared" si="2"/>
        <v>1</v>
      </c>
      <c r="Z4" s="227">
        <f t="shared" si="2"/>
        <v>1</v>
      </c>
      <c r="AA4" s="227">
        <f t="shared" si="2"/>
        <v>1</v>
      </c>
      <c r="AB4" s="227">
        <f t="shared" si="2"/>
        <v>1</v>
      </c>
      <c r="AC4" s="227">
        <f t="shared" si="2"/>
        <v>1</v>
      </c>
      <c r="AD4" s="227">
        <f t="shared" si="2"/>
        <v>1</v>
      </c>
      <c r="AE4" s="227">
        <f t="shared" si="2"/>
        <v>1</v>
      </c>
      <c r="AF4" s="227">
        <f t="shared" si="2"/>
        <v>1</v>
      </c>
      <c r="AG4" s="227">
        <f t="shared" si="2"/>
        <v>1</v>
      </c>
      <c r="AH4" s="227">
        <f t="shared" si="2"/>
        <v>1</v>
      </c>
      <c r="AI4" s="227">
        <f t="shared" si="2"/>
        <v>1</v>
      </c>
      <c r="AJ4" s="227">
        <f t="shared" si="2"/>
        <v>1</v>
      </c>
      <c r="AK4" s="227">
        <f t="shared" si="2"/>
        <v>1</v>
      </c>
    </row>
    <row r="5" spans="1:39">
      <c r="A5" s="231" t="s">
        <v>32</v>
      </c>
      <c r="B5" s="231" t="s">
        <v>35</v>
      </c>
      <c r="C5" s="231" t="s">
        <v>376</v>
      </c>
      <c r="D5" s="34">
        <f>V5*' Demand-Supply Gap'!D$21</f>
        <v>1013.0899687037036</v>
      </c>
      <c r="E5" s="34">
        <f>W5*' Demand-Supply Gap'!E$21</f>
        <v>1050.9970396526744</v>
      </c>
      <c r="F5" s="34">
        <f>X5*' Demand-Supply Gap'!F$21</f>
        <v>1070.4669876243715</v>
      </c>
      <c r="G5" s="34">
        <f>Y5*' Demand-Supply Gap'!G$21</f>
        <v>1168.7078648301226</v>
      </c>
      <c r="H5" s="34">
        <f>Z5*' Demand-Supply Gap'!H$21</f>
        <v>1224.5753731295638</v>
      </c>
      <c r="I5" s="34">
        <f>AA5*' Demand-Supply Gap'!I$21</f>
        <v>1211.4265650033333</v>
      </c>
      <c r="J5" s="34">
        <f>AB5*' Demand-Supply Gap'!J$21</f>
        <v>1309.2444887983202</v>
      </c>
      <c r="K5" s="34">
        <f>AC5*' Demand-Supply Gap'!K$21</f>
        <v>1427.275544285978</v>
      </c>
      <c r="L5" s="34">
        <f>AD5*' Demand-Supply Gap'!L$21</f>
        <v>1533.094436932736</v>
      </c>
      <c r="M5" s="34">
        <f>AE5*' Demand-Supply Gap'!M$21</f>
        <v>1646.1443498668127</v>
      </c>
      <c r="N5" s="34">
        <f>AF5*' Demand-Supply Gap'!N$21</f>
        <v>1760.1169371747787</v>
      </c>
      <c r="O5" s="34">
        <f>AG5*' Demand-Supply Gap'!O$21</f>
        <v>1877.9285922542847</v>
      </c>
      <c r="P5" s="34">
        <f>AH5*' Demand-Supply Gap'!P$21</f>
        <v>1999.6785405333703</v>
      </c>
      <c r="Q5" s="34">
        <f>AI5*' Demand-Supply Gap'!Q$21</f>
        <v>2128.1201484430649</v>
      </c>
      <c r="R5" s="34">
        <f>AJ5*' Demand-Supply Gap'!R$21</f>
        <v>2259.9125977734584</v>
      </c>
      <c r="S5" s="34">
        <f>AK5*' Demand-Supply Gap'!S$21</f>
        <v>2393.7597435192561</v>
      </c>
      <c r="T5" s="34"/>
      <c r="U5" s="227"/>
      <c r="V5" s="227">
        <v>0.9425</v>
      </c>
      <c r="W5" s="227">
        <v>0.9431533333333334</v>
      </c>
      <c r="X5" s="227">
        <v>0.94380666666666668</v>
      </c>
      <c r="Y5" s="227">
        <v>0.94446000000000008</v>
      </c>
      <c r="Z5" s="227">
        <v>0.94511333333333336</v>
      </c>
      <c r="AA5" s="227">
        <v>0.94576666666666664</v>
      </c>
      <c r="AB5" s="227">
        <v>0.94642000000000004</v>
      </c>
      <c r="AC5" s="227">
        <v>0.94707333333333332</v>
      </c>
      <c r="AD5" s="227">
        <v>0.94772666666666672</v>
      </c>
      <c r="AE5" s="227">
        <v>0.94838</v>
      </c>
      <c r="AF5" s="227">
        <v>0.94903333333333328</v>
      </c>
      <c r="AG5" s="227">
        <v>0.94968666666666668</v>
      </c>
      <c r="AH5" s="227">
        <v>0.95033999999999996</v>
      </c>
      <c r="AI5" s="227">
        <v>0.95099333333333336</v>
      </c>
      <c r="AJ5" s="227">
        <v>0.95164666666666664</v>
      </c>
      <c r="AK5" s="227">
        <v>0.95229999999999992</v>
      </c>
      <c r="AM5" s="94">
        <v>3.85E-2</v>
      </c>
    </row>
    <row r="6" spans="1:39">
      <c r="A6" s="32" t="s">
        <v>32</v>
      </c>
      <c r="B6" s="32" t="s">
        <v>35</v>
      </c>
      <c r="C6" s="32" t="s">
        <v>377</v>
      </c>
      <c r="D6" s="34">
        <f>V6*' Demand-Supply Gap'!D$21</f>
        <v>61.806549814814801</v>
      </c>
      <c r="E6" s="34">
        <f>W6*' Demand-Supply Gap'!E$21</f>
        <v>63.346728754733014</v>
      </c>
      <c r="F6" s="34">
        <f>X6*' Demand-Supply Gap'!F$21</f>
        <v>63.734565968212593</v>
      </c>
      <c r="G6" s="34">
        <f>Y6*' Demand-Supply Gap'!G$21</f>
        <v>68.727140178159914</v>
      </c>
      <c r="H6" s="34">
        <f>Z6*' Demand-Supply Gap'!H$21</f>
        <v>71.11619098221513</v>
      </c>
      <c r="I6" s="34">
        <f>AA6*' Demand-Supply Gap'!I$21</f>
        <v>69.467134996666701</v>
      </c>
      <c r="J6" s="34">
        <f>AB6*' Demand-Supply Gap'!J$21</f>
        <v>74.120707201679963</v>
      </c>
      <c r="K6" s="34">
        <f>AC6*' Demand-Supply Gap'!K$21</f>
        <v>79.762500236422255</v>
      </c>
      <c r="L6" s="34">
        <f>AD6*' Demand-Supply Gap'!L$21</f>
        <v>84.560200057608526</v>
      </c>
      <c r="M6" s="34">
        <f>AE6*' Demand-Supply Gap'!M$21</f>
        <v>89.599075623826806</v>
      </c>
      <c r="N6" s="34">
        <f>AF6*' Demand-Supply Gap'!N$21</f>
        <v>94.524912961969704</v>
      </c>
      <c r="O6" s="34">
        <f>AG6*' Demand-Supply Gap'!O$21</f>
        <v>99.490548361516318</v>
      </c>
      <c r="P6" s="34">
        <f>AH6*' Demand-Supply Gap'!P$21</f>
        <v>104.49316699590383</v>
      </c>
      <c r="Q6" s="34">
        <f>AI6*' Demand-Supply Gap'!Q$21</f>
        <v>109.66646251431808</v>
      </c>
      <c r="R6" s="34">
        <f>AJ6*' Demand-Supply Gap'!R$21</f>
        <v>114.82655377451647</v>
      </c>
      <c r="S6" s="34">
        <f>AK6*' Demand-Supply Gap'!S$21</f>
        <v>119.90164839427565</v>
      </c>
      <c r="T6" s="34"/>
      <c r="U6" s="227"/>
      <c r="V6" s="227">
        <f>1-V5</f>
        <v>5.7499999999999996E-2</v>
      </c>
      <c r="W6" s="227">
        <f t="shared" ref="W6" si="3">1-W5</f>
        <v>5.6846666666666601E-2</v>
      </c>
      <c r="X6" s="227">
        <f t="shared" ref="X6" si="4">1-X5</f>
        <v>5.6193333333333317E-2</v>
      </c>
      <c r="Y6" s="227">
        <f t="shared" ref="Y6" si="5">1-Y5</f>
        <v>5.5539999999999923E-2</v>
      </c>
      <c r="Z6" s="227">
        <f t="shared" ref="Z6" si="6">1-Z5</f>
        <v>5.4886666666666639E-2</v>
      </c>
      <c r="AA6" s="227">
        <f t="shared" ref="AA6" si="7">1-AA5</f>
        <v>5.4233333333333356E-2</v>
      </c>
      <c r="AB6" s="227">
        <f t="shared" ref="AB6" si="8">1-AB5</f>
        <v>5.3579999999999961E-2</v>
      </c>
      <c r="AC6" s="227">
        <f t="shared" ref="AC6" si="9">1-AC5</f>
        <v>5.2926666666666677E-2</v>
      </c>
      <c r="AD6" s="227">
        <f t="shared" ref="AD6" si="10">1-AD5</f>
        <v>5.2273333333333283E-2</v>
      </c>
      <c r="AE6" s="227">
        <f t="shared" ref="AE6" si="11">1-AE5</f>
        <v>5.1619999999999999E-2</v>
      </c>
      <c r="AF6" s="227">
        <f t="shared" ref="AF6" si="12">1-AF5</f>
        <v>5.0966666666666716E-2</v>
      </c>
      <c r="AG6" s="227">
        <f t="shared" ref="AG6" si="13">1-AG5</f>
        <v>5.0313333333333321E-2</v>
      </c>
      <c r="AH6" s="227">
        <f t="shared" ref="AH6" si="14">1-AH5</f>
        <v>4.9660000000000037E-2</v>
      </c>
      <c r="AI6" s="227">
        <f t="shared" ref="AI6" si="15">1-AI5</f>
        <v>4.9006666666666643E-2</v>
      </c>
      <c r="AJ6" s="227">
        <f t="shared" ref="AJ6" si="16">1-AJ5</f>
        <v>4.8353333333333359E-2</v>
      </c>
      <c r="AK6" s="227">
        <f t="shared" ref="AK6" si="17">1-AK5</f>
        <v>4.7700000000000076E-2</v>
      </c>
    </row>
    <row r="7" spans="1:39" ht="13.5" thickBot="1">
      <c r="A7" s="228" t="s">
        <v>32</v>
      </c>
      <c r="B7" s="228" t="s">
        <v>35</v>
      </c>
      <c r="C7" s="228" t="s">
        <v>60</v>
      </c>
      <c r="D7" s="34">
        <f t="shared" ref="D7:S7" si="18">SUM(D5:D6)</f>
        <v>1074.8965185185184</v>
      </c>
      <c r="E7" s="34">
        <f t="shared" si="18"/>
        <v>1114.3437684074074</v>
      </c>
      <c r="F7" s="34">
        <f t="shared" si="18"/>
        <v>1134.2015535925841</v>
      </c>
      <c r="G7" s="34">
        <f t="shared" si="18"/>
        <v>1237.4350050082826</v>
      </c>
      <c r="H7" s="34">
        <f t="shared" si="18"/>
        <v>1295.6915641117789</v>
      </c>
      <c r="I7" s="34">
        <f t="shared" si="18"/>
        <v>1280.8937000000001</v>
      </c>
      <c r="J7" s="34">
        <f t="shared" si="18"/>
        <v>1383.3651960000002</v>
      </c>
      <c r="K7" s="34">
        <f t="shared" si="18"/>
        <v>1507.0380445224002</v>
      </c>
      <c r="L7" s="34">
        <f t="shared" si="18"/>
        <v>1617.6546369903444</v>
      </c>
      <c r="M7" s="34">
        <f t="shared" si="18"/>
        <v>1735.7434254906395</v>
      </c>
      <c r="N7" s="34">
        <f t="shared" si="18"/>
        <v>1854.6418501367484</v>
      </c>
      <c r="O7" s="34">
        <f t="shared" si="18"/>
        <v>1977.4191406158011</v>
      </c>
      <c r="P7" s="34">
        <f t="shared" si="18"/>
        <v>2104.171707529274</v>
      </c>
      <c r="Q7" s="34">
        <f t="shared" si="18"/>
        <v>2237.7866109573829</v>
      </c>
      <c r="R7" s="34">
        <f t="shared" si="18"/>
        <v>2374.7391515479749</v>
      </c>
      <c r="S7" s="34">
        <f t="shared" si="18"/>
        <v>2513.6613919135316</v>
      </c>
      <c r="T7" s="34"/>
      <c r="U7" s="236"/>
      <c r="V7" s="227">
        <f>SUM(V5:V6)</f>
        <v>1</v>
      </c>
      <c r="W7" s="227">
        <f t="shared" ref="W7" si="19">SUM(W5:W6)</f>
        <v>1</v>
      </c>
      <c r="X7" s="227">
        <f t="shared" ref="X7" si="20">SUM(X5:X6)</f>
        <v>1</v>
      </c>
      <c r="Y7" s="227">
        <f t="shared" ref="Y7" si="21">SUM(Y5:Y6)</f>
        <v>1</v>
      </c>
      <c r="Z7" s="227">
        <f t="shared" ref="Z7" si="22">SUM(Z5:Z6)</f>
        <v>1</v>
      </c>
      <c r="AA7" s="227">
        <f>SUM(AA5:AA6)</f>
        <v>1</v>
      </c>
      <c r="AB7" s="227">
        <f t="shared" ref="AB7" si="23">SUM(AB5:AB6)</f>
        <v>1</v>
      </c>
      <c r="AC7" s="227">
        <f t="shared" ref="AC7" si="24">SUM(AC5:AC6)</f>
        <v>1</v>
      </c>
      <c r="AD7" s="227">
        <f t="shared" ref="AD7" si="25">SUM(AD5:AD6)</f>
        <v>1</v>
      </c>
      <c r="AE7" s="227">
        <f t="shared" ref="AE7" si="26">SUM(AE5:AE6)</f>
        <v>1</v>
      </c>
      <c r="AF7" s="227">
        <f t="shared" ref="AF7" si="27">SUM(AF5:AF6)</f>
        <v>1</v>
      </c>
      <c r="AG7" s="227">
        <f t="shared" ref="AG7" si="28">SUM(AG5:AG6)</f>
        <v>1</v>
      </c>
      <c r="AH7" s="227">
        <f t="shared" ref="AH7" si="29">SUM(AH5:AH6)</f>
        <v>1</v>
      </c>
      <c r="AI7" s="227">
        <f t="shared" ref="AI7" si="30">SUM(AI5:AI6)</f>
        <v>1</v>
      </c>
      <c r="AJ7" s="227">
        <f t="shared" ref="AJ7" si="31">SUM(AJ5:AJ6)</f>
        <v>1</v>
      </c>
      <c r="AK7" s="227">
        <f t="shared" ref="AK7" si="32">SUM(AK5:AK6)</f>
        <v>1</v>
      </c>
    </row>
    <row r="8" spans="1:39" ht="12" customHeight="1">
      <c r="A8" s="231" t="s">
        <v>32</v>
      </c>
      <c r="B8" s="231" t="s">
        <v>43</v>
      </c>
      <c r="C8" s="231" t="s">
        <v>376</v>
      </c>
      <c r="D8" s="34">
        <f>ROUND(V8*' Demand-Supply Gap'!D$30,2)</f>
        <v>81.16</v>
      </c>
      <c r="E8" s="34">
        <f>ROUND(W8*' Demand-Supply Gap'!E$30,2)</f>
        <v>82.67</v>
      </c>
      <c r="F8" s="34">
        <f>ROUND(X8*' Demand-Supply Gap'!F$30,2)</f>
        <v>83.05</v>
      </c>
      <c r="G8" s="34">
        <f>ROUND(Y8*' Demand-Supply Gap'!G$30,2)</f>
        <v>80.97</v>
      </c>
      <c r="H8" s="34">
        <f>ROUND(Z8*' Demand-Supply Gap'!H$30,2)</f>
        <v>83.79</v>
      </c>
      <c r="I8" s="34">
        <f>ROUND(AA8*' Demand-Supply Gap'!I$30,2)</f>
        <v>76.900000000000006</v>
      </c>
      <c r="J8" s="34">
        <f>ROUND(AB8*' Demand-Supply Gap'!J$30,2)</f>
        <v>79.52</v>
      </c>
      <c r="K8" s="34">
        <f>ROUND(AC8*' Demand-Supply Gap'!K$30,2)</f>
        <v>82.4</v>
      </c>
      <c r="L8" s="34">
        <f>ROUND(AD8*' Demand-Supply Gap'!L$30,2)</f>
        <v>86.12</v>
      </c>
      <c r="M8" s="34">
        <f>ROUND(AE8*' Demand-Supply Gap'!M$30,2)</f>
        <v>91.03</v>
      </c>
      <c r="N8" s="34">
        <f>ROUND(AF8*' Demand-Supply Gap'!N$30,2)</f>
        <v>94.31</v>
      </c>
      <c r="O8" s="34">
        <f>ROUND(AG8*' Demand-Supply Gap'!O$30,2)</f>
        <v>98.01</v>
      </c>
      <c r="P8" s="34">
        <f>ROUND(AH8*' Demand-Supply Gap'!P$30,2)</f>
        <v>102.03</v>
      </c>
      <c r="Q8" s="34">
        <f>ROUND(AI8*' Demand-Supply Gap'!Q$30,2)</f>
        <v>106.4</v>
      </c>
      <c r="R8" s="34">
        <f>ROUND(AJ8*' Demand-Supply Gap'!R$30,2)</f>
        <v>111.2</v>
      </c>
      <c r="S8" s="34">
        <f>ROUND(AK8*' Demand-Supply Gap'!S$30,2)</f>
        <v>116.42</v>
      </c>
      <c r="T8" s="34"/>
      <c r="U8" s="227"/>
      <c r="V8" s="227">
        <v>0.89400000000000013</v>
      </c>
      <c r="W8" s="227">
        <v>0.89240000000000008</v>
      </c>
      <c r="X8" s="227">
        <v>0.89080000000000004</v>
      </c>
      <c r="Y8" s="227">
        <v>0.88919999999999999</v>
      </c>
      <c r="Z8" s="227">
        <v>0.88759999999999994</v>
      </c>
      <c r="AA8" s="227">
        <v>0.88600000000000012</v>
      </c>
      <c r="AB8" s="227">
        <v>0.88440000000000007</v>
      </c>
      <c r="AC8" s="227">
        <v>0.88280000000000003</v>
      </c>
      <c r="AD8" s="227">
        <v>0.88119999999999998</v>
      </c>
      <c r="AE8" s="227">
        <v>0.87960000000000016</v>
      </c>
      <c r="AF8" s="227">
        <v>0.87800000000000011</v>
      </c>
      <c r="AG8" s="227">
        <v>0.87640000000000007</v>
      </c>
      <c r="AH8" s="227">
        <v>0.87480000000000002</v>
      </c>
      <c r="AI8" s="227">
        <v>0.87319999999999998</v>
      </c>
      <c r="AJ8" s="227">
        <v>0.87160000000000015</v>
      </c>
      <c r="AK8" s="227">
        <v>0.87000000000000011</v>
      </c>
      <c r="AM8" s="94">
        <v>1.9199999999999998E-2</v>
      </c>
    </row>
    <row r="9" spans="1:39">
      <c r="A9" s="32" t="s">
        <v>32</v>
      </c>
      <c r="B9" s="32" t="s">
        <v>43</v>
      </c>
      <c r="C9" s="32" t="s">
        <v>377</v>
      </c>
      <c r="D9" s="34">
        <f>ROUND(V9*' Demand-Supply Gap'!D$30,2)</f>
        <v>9.6199999999999992</v>
      </c>
      <c r="E9" s="34">
        <f>ROUND(W9*' Demand-Supply Gap'!E$30,2)</f>
        <v>9.74</v>
      </c>
      <c r="F9" s="34">
        <f>ROUND(X9*' Demand-Supply Gap'!F$30,2)</f>
        <v>9.7100000000000009</v>
      </c>
      <c r="G9" s="34">
        <f>ROUND(Y9*' Demand-Supply Gap'!G$30,2)</f>
        <v>9.4</v>
      </c>
      <c r="H9" s="34">
        <f>ROUND(Z9*' Demand-Supply Gap'!H$30,2)</f>
        <v>9.66</v>
      </c>
      <c r="I9" s="34">
        <f>ROUND(AA9*' Demand-Supply Gap'!I$30,2)</f>
        <v>8.8000000000000007</v>
      </c>
      <c r="J9" s="34">
        <f>ROUND(AB9*' Demand-Supply Gap'!J$30,2)</f>
        <v>9.0399999999999991</v>
      </c>
      <c r="K9" s="34">
        <f>ROUND(AC9*' Demand-Supply Gap'!K$30,2)</f>
        <v>9.3000000000000007</v>
      </c>
      <c r="L9" s="34">
        <f>ROUND(AD9*' Demand-Supply Gap'!L$30,2)</f>
        <v>9.65</v>
      </c>
      <c r="M9" s="34">
        <f>ROUND(AE9*' Demand-Supply Gap'!M$30,2)</f>
        <v>10.119999999999999</v>
      </c>
      <c r="N9" s="34">
        <f>ROUND(AF9*' Demand-Supply Gap'!N$30,2)</f>
        <v>10.4</v>
      </c>
      <c r="O9" s="34">
        <f>ROUND(AG9*' Demand-Supply Gap'!O$30,2)</f>
        <v>10.73</v>
      </c>
      <c r="P9" s="34">
        <f>ROUND(AH9*' Demand-Supply Gap'!P$30,2)</f>
        <v>11.09</v>
      </c>
      <c r="Q9" s="34">
        <f>ROUND(AI9*' Demand-Supply Gap'!Q$30,2)</f>
        <v>11.47</v>
      </c>
      <c r="R9" s="34">
        <f>ROUND(AJ9*' Demand-Supply Gap'!R$30,2)</f>
        <v>11.89</v>
      </c>
      <c r="S9" s="34">
        <f>ROUND(AK9*' Demand-Supply Gap'!S$30,2)</f>
        <v>12.35</v>
      </c>
      <c r="T9" s="34"/>
      <c r="U9" s="227"/>
      <c r="V9" s="227">
        <v>0.10599999999999987</v>
      </c>
      <c r="W9" s="227">
        <v>0.10508666666666655</v>
      </c>
      <c r="X9" s="227">
        <v>0.10417333333333322</v>
      </c>
      <c r="Y9" s="227">
        <v>0.10325999999999989</v>
      </c>
      <c r="Z9" s="227">
        <v>0.10234666666666657</v>
      </c>
      <c r="AA9" s="227">
        <v>0.10143333333333325</v>
      </c>
      <c r="AB9" s="227">
        <v>0.10051999999999991</v>
      </c>
      <c r="AC9" s="227">
        <v>9.9606666666666593E-2</v>
      </c>
      <c r="AD9" s="227">
        <v>9.8693333333333272E-2</v>
      </c>
      <c r="AE9" s="227">
        <v>9.777999999999995E-2</v>
      </c>
      <c r="AF9" s="227">
        <v>9.6866666666666615E-2</v>
      </c>
      <c r="AG9" s="227">
        <v>9.5953333333333293E-2</v>
      </c>
      <c r="AH9" s="227">
        <v>9.5039999999999972E-2</v>
      </c>
      <c r="AI9" s="227">
        <v>9.412666666666665E-2</v>
      </c>
      <c r="AJ9" s="227">
        <v>9.3213333333333315E-2</v>
      </c>
      <c r="AK9" s="227">
        <v>9.2299999999999993E-2</v>
      </c>
    </row>
    <row r="10" spans="1:39" ht="13.5" thickBot="1">
      <c r="A10" s="228" t="s">
        <v>32</v>
      </c>
      <c r="B10" s="228" t="s">
        <v>43</v>
      </c>
      <c r="C10" s="228" t="s">
        <v>60</v>
      </c>
      <c r="D10" s="34">
        <f t="shared" ref="D10:S10" si="33">SUM(D8:D9)</f>
        <v>90.78</v>
      </c>
      <c r="E10" s="34">
        <f t="shared" si="33"/>
        <v>92.41</v>
      </c>
      <c r="F10" s="34">
        <f t="shared" si="33"/>
        <v>92.759999999999991</v>
      </c>
      <c r="G10" s="34">
        <f t="shared" si="33"/>
        <v>90.37</v>
      </c>
      <c r="H10" s="34">
        <f t="shared" si="33"/>
        <v>93.45</v>
      </c>
      <c r="I10" s="34">
        <f t="shared" si="33"/>
        <v>85.7</v>
      </c>
      <c r="J10" s="34">
        <f t="shared" si="33"/>
        <v>88.56</v>
      </c>
      <c r="K10" s="34">
        <f t="shared" si="33"/>
        <v>91.7</v>
      </c>
      <c r="L10" s="34">
        <f t="shared" si="33"/>
        <v>95.77000000000001</v>
      </c>
      <c r="M10" s="34">
        <f t="shared" si="33"/>
        <v>101.15</v>
      </c>
      <c r="N10" s="34">
        <f t="shared" si="33"/>
        <v>104.71000000000001</v>
      </c>
      <c r="O10" s="34">
        <f t="shared" si="33"/>
        <v>108.74000000000001</v>
      </c>
      <c r="P10" s="34">
        <f t="shared" si="33"/>
        <v>113.12</v>
      </c>
      <c r="Q10" s="34">
        <f t="shared" si="33"/>
        <v>117.87</v>
      </c>
      <c r="R10" s="34">
        <f t="shared" si="33"/>
        <v>123.09</v>
      </c>
      <c r="S10" s="34">
        <f t="shared" si="33"/>
        <v>128.77000000000001</v>
      </c>
      <c r="T10" s="34"/>
      <c r="U10" s="232"/>
      <c r="V10" s="227">
        <f>SUM(V8:V9)</f>
        <v>1</v>
      </c>
      <c r="W10" s="227">
        <f t="shared" ref="W10" si="34">SUM(W8:W9)</f>
        <v>0.99748666666666663</v>
      </c>
      <c r="X10" s="227">
        <f t="shared" ref="X10" si="35">SUM(X8:X9)</f>
        <v>0.99497333333333327</v>
      </c>
      <c r="Y10" s="227">
        <f t="shared" ref="Y10" si="36">SUM(Y8:Y9)</f>
        <v>0.9924599999999999</v>
      </c>
      <c r="Z10" s="227">
        <f t="shared" ref="Z10" si="37">SUM(Z8:Z9)</f>
        <v>0.98994666666666653</v>
      </c>
      <c r="AA10" s="227">
        <f t="shared" ref="AA10" si="38">SUM(AA8:AA9)</f>
        <v>0.98743333333333339</v>
      </c>
      <c r="AB10" s="227">
        <f t="shared" ref="AB10" si="39">SUM(AB8:AB9)</f>
        <v>0.98492000000000002</v>
      </c>
      <c r="AC10" s="227">
        <f t="shared" ref="AC10" si="40">SUM(AC8:AC9)</f>
        <v>0.98240666666666665</v>
      </c>
      <c r="AD10" s="227">
        <f t="shared" ref="AD10" si="41">SUM(AD8:AD9)</f>
        <v>0.97989333333333328</v>
      </c>
      <c r="AE10" s="227">
        <f t="shared" ref="AE10" si="42">SUM(AE8:AE9)</f>
        <v>0.97738000000000014</v>
      </c>
      <c r="AF10" s="227">
        <f t="shared" ref="AF10" si="43">SUM(AF8:AF9)</f>
        <v>0.97486666666666677</v>
      </c>
      <c r="AG10" s="227">
        <f t="shared" ref="AG10" si="44">SUM(AG8:AG9)</f>
        <v>0.9723533333333334</v>
      </c>
      <c r="AH10" s="227">
        <f t="shared" ref="AH10" si="45">SUM(AH8:AH9)</f>
        <v>0.96984000000000004</v>
      </c>
      <c r="AI10" s="227">
        <f t="shared" ref="AI10" si="46">SUM(AI8:AI9)</f>
        <v>0.96732666666666667</v>
      </c>
      <c r="AJ10" s="227">
        <f t="shared" ref="AJ10" si="47">SUM(AJ8:AJ9)</f>
        <v>0.96481333333333352</v>
      </c>
      <c r="AK10" s="227">
        <f t="shared" ref="AK10" si="48">SUM(AK8:AK9)</f>
        <v>0.96230000000000016</v>
      </c>
    </row>
    <row r="11" spans="1:39">
      <c r="A11" s="231" t="s">
        <v>32</v>
      </c>
      <c r="B11" s="231" t="s">
        <v>51</v>
      </c>
      <c r="C11" s="231" t="s">
        <v>376</v>
      </c>
      <c r="D11" s="34">
        <f>ROUND(V11*' Demand-Supply Gap'!D$39,2)</f>
        <v>0.77</v>
      </c>
      <c r="E11" s="34">
        <f>ROUND(W11*' Demand-Supply Gap'!E$39,2)</f>
        <v>-12.38</v>
      </c>
      <c r="F11" s="34">
        <f>ROUND(X11*' Demand-Supply Gap'!F$39,2)</f>
        <v>-24.97</v>
      </c>
      <c r="G11" s="34">
        <f>ROUND(Y11*' Demand-Supply Gap'!G$39,2)</f>
        <v>-57.85</v>
      </c>
      <c r="H11" s="34">
        <f>ROUND(Z11*' Demand-Supply Gap'!H$39,2)</f>
        <v>-39.21</v>
      </c>
      <c r="I11" s="34">
        <f>ROUND(AA11*' Demand-Supply Gap'!I$39,2)</f>
        <v>-63.03</v>
      </c>
      <c r="J11" s="34">
        <f>ROUND(AB11*' Demand-Supply Gap'!J$39,2)</f>
        <v>-66.56</v>
      </c>
      <c r="K11" s="34">
        <f>ROUND(AC11*' Demand-Supply Gap'!K$39,2)</f>
        <v>-70.290000000000006</v>
      </c>
      <c r="L11" s="34">
        <f>ROUND(AD11*' Demand-Supply Gap'!L$39,2)</f>
        <v>-75.28</v>
      </c>
      <c r="M11" s="34">
        <f>ROUND(AE11*' Demand-Supply Gap'!M$39,2)</f>
        <v>-80.849999999999994</v>
      </c>
      <c r="N11" s="34">
        <f>ROUND(AF11*' Demand-Supply Gap'!N$39,2)</f>
        <v>-87.18</v>
      </c>
      <c r="O11" s="34">
        <f>ROUND(AG11*' Demand-Supply Gap'!O$39,2)</f>
        <v>-93.63</v>
      </c>
      <c r="P11" s="34">
        <f>ROUND(AH11*' Demand-Supply Gap'!P$39,2)</f>
        <v>-100.62</v>
      </c>
      <c r="Q11" s="34">
        <f>ROUND(AI11*' Demand-Supply Gap'!Q$39,2)</f>
        <v>-108.37</v>
      </c>
      <c r="R11" s="34">
        <f>ROUND(AJ11*' Demand-Supply Gap'!R$39,2)</f>
        <v>-115.2</v>
      </c>
      <c r="S11" s="34">
        <f>ROUND(AK11*' Demand-Supply Gap'!S$39,2)</f>
        <v>-122.69</v>
      </c>
      <c r="T11" s="34"/>
      <c r="U11" s="227"/>
      <c r="V11" s="227">
        <v>0.88100000000000001</v>
      </c>
      <c r="W11" s="227">
        <v>0.88020000000000009</v>
      </c>
      <c r="X11" s="227">
        <v>0.87939999999999996</v>
      </c>
      <c r="Y11" s="227">
        <v>0.87860000000000005</v>
      </c>
      <c r="Z11" s="227">
        <v>0.87780000000000014</v>
      </c>
      <c r="AA11" s="227">
        <v>0.877</v>
      </c>
      <c r="AB11" s="227">
        <v>0.87620000000000009</v>
      </c>
      <c r="AC11" s="227">
        <v>0.87539999999999996</v>
      </c>
      <c r="AD11" s="227">
        <v>0.87460000000000004</v>
      </c>
      <c r="AE11" s="227">
        <v>0.87380000000000013</v>
      </c>
      <c r="AF11" s="227">
        <v>0.873</v>
      </c>
      <c r="AG11" s="227">
        <v>0.87220000000000009</v>
      </c>
      <c r="AH11" s="227">
        <v>0.87139999999999995</v>
      </c>
      <c r="AI11" s="227">
        <v>0.87060000000000004</v>
      </c>
      <c r="AJ11" s="227">
        <v>0.86980000000000013</v>
      </c>
      <c r="AK11" s="227">
        <v>0.86899999999999999</v>
      </c>
    </row>
    <row r="12" spans="1:39">
      <c r="A12" s="32" t="s">
        <v>32</v>
      </c>
      <c r="B12" s="32" t="s">
        <v>51</v>
      </c>
      <c r="C12" s="32" t="s">
        <v>377</v>
      </c>
      <c r="D12" s="34">
        <f>ROUND(V12*' Demand-Supply Gap'!D$39,2)</f>
        <v>0.1</v>
      </c>
      <c r="E12" s="34">
        <f>ROUND(W12*' Demand-Supply Gap'!E$39,2)</f>
        <v>-1.65</v>
      </c>
      <c r="F12" s="34">
        <f>ROUND(X12*' Demand-Supply Gap'!F$39,2)</f>
        <v>-3.3</v>
      </c>
      <c r="G12" s="34">
        <f>ROUND(Y12*' Demand-Supply Gap'!G$39,2)</f>
        <v>-7.56</v>
      </c>
      <c r="H12" s="34">
        <f>ROUND(Z12*' Demand-Supply Gap'!H$39,2)</f>
        <v>-5.0599999999999996</v>
      </c>
      <c r="I12" s="34">
        <f>ROUND(AA12*' Demand-Supply Gap'!I$39,2)</f>
        <v>-8.0399999999999991</v>
      </c>
      <c r="J12" s="34">
        <f>ROUND(AB12*' Demand-Supply Gap'!J$39,2)</f>
        <v>-8.4</v>
      </c>
      <c r="K12" s="34">
        <f>ROUND(AC12*' Demand-Supply Gap'!K$39,2)</f>
        <v>-8.76</v>
      </c>
      <c r="L12" s="34">
        <f>ROUND(AD12*' Demand-Supply Gap'!L$39,2)</f>
        <v>-9.27</v>
      </c>
      <c r="M12" s="34">
        <f>ROUND(AE12*' Demand-Supply Gap'!M$39,2)</f>
        <v>-9.83</v>
      </c>
      <c r="N12" s="34">
        <f>ROUND(AF12*' Demand-Supply Gap'!N$39,2)</f>
        <v>-10.47</v>
      </c>
      <c r="O12" s="34">
        <f>ROUND(AG12*' Demand-Supply Gap'!O$39,2)</f>
        <v>-11.11</v>
      </c>
      <c r="P12" s="34">
        <f>ROUND(AH12*' Demand-Supply Gap'!P$39,2)</f>
        <v>-11.78</v>
      </c>
      <c r="Q12" s="34">
        <f>ROUND(AI12*' Demand-Supply Gap'!Q$39,2)</f>
        <v>-12.53</v>
      </c>
      <c r="R12" s="34">
        <f>ROUND(AJ12*' Demand-Supply Gap'!R$39,2)</f>
        <v>-13.14</v>
      </c>
      <c r="S12" s="34">
        <f>ROUND(AK12*' Demand-Supply Gap'!S$39,2)</f>
        <v>-13.81</v>
      </c>
      <c r="T12" s="34"/>
      <c r="U12" s="227"/>
      <c r="V12" s="227">
        <v>0.11899999999999999</v>
      </c>
      <c r="W12" s="227">
        <v>0.11758666666666666</v>
      </c>
      <c r="X12" s="227">
        <v>0.11617333333333334</v>
      </c>
      <c r="Y12" s="227">
        <v>0.11476</v>
      </c>
      <c r="Z12" s="227">
        <v>0.11334666666666667</v>
      </c>
      <c r="AA12" s="227">
        <v>0.11193333333333333</v>
      </c>
      <c r="AB12" s="227">
        <v>0.11052000000000001</v>
      </c>
      <c r="AC12" s="227">
        <v>0.10910666666666667</v>
      </c>
      <c r="AD12" s="227">
        <v>0.10769333333333334</v>
      </c>
      <c r="AE12" s="227">
        <v>0.10628</v>
      </c>
      <c r="AF12" s="227">
        <v>0.10486666666666666</v>
      </c>
      <c r="AG12" s="227">
        <v>0.10345333333333334</v>
      </c>
      <c r="AH12" s="227">
        <v>0.10204000000000001</v>
      </c>
      <c r="AI12" s="227">
        <v>0.10062666666666667</v>
      </c>
      <c r="AJ12" s="227">
        <v>9.9213333333333334E-2</v>
      </c>
      <c r="AK12" s="227">
        <v>9.7799999999999998E-2</v>
      </c>
    </row>
    <row r="13" spans="1:39" ht="13.5" thickBot="1">
      <c r="A13" s="228" t="s">
        <v>32</v>
      </c>
      <c r="B13" s="228" t="s">
        <v>51</v>
      </c>
      <c r="C13" s="228" t="s">
        <v>60</v>
      </c>
      <c r="D13" s="34">
        <f t="shared" ref="D13:S13" si="49">SUM(D11:D12)</f>
        <v>0.87</v>
      </c>
      <c r="E13" s="34">
        <f t="shared" si="49"/>
        <v>-14.030000000000001</v>
      </c>
      <c r="F13" s="34">
        <f t="shared" si="49"/>
        <v>-28.27</v>
      </c>
      <c r="G13" s="34">
        <f t="shared" si="49"/>
        <v>-65.41</v>
      </c>
      <c r="H13" s="34">
        <f t="shared" si="49"/>
        <v>-44.27</v>
      </c>
      <c r="I13" s="34">
        <f t="shared" si="49"/>
        <v>-71.069999999999993</v>
      </c>
      <c r="J13" s="34">
        <f t="shared" si="49"/>
        <v>-74.960000000000008</v>
      </c>
      <c r="K13" s="34">
        <f t="shared" si="49"/>
        <v>-79.050000000000011</v>
      </c>
      <c r="L13" s="34">
        <f t="shared" si="49"/>
        <v>-84.55</v>
      </c>
      <c r="M13" s="34">
        <f t="shared" si="49"/>
        <v>-90.679999999999993</v>
      </c>
      <c r="N13" s="34">
        <f t="shared" si="49"/>
        <v>-97.65</v>
      </c>
      <c r="O13" s="34">
        <f t="shared" si="49"/>
        <v>-104.74</v>
      </c>
      <c r="P13" s="34">
        <f t="shared" si="49"/>
        <v>-112.4</v>
      </c>
      <c r="Q13" s="34">
        <f t="shared" si="49"/>
        <v>-120.9</v>
      </c>
      <c r="R13" s="34">
        <f t="shared" si="49"/>
        <v>-128.34</v>
      </c>
      <c r="S13" s="34">
        <f t="shared" si="49"/>
        <v>-136.5</v>
      </c>
      <c r="T13" s="34"/>
      <c r="U13" s="232"/>
      <c r="V13" s="227">
        <f>SUM(V11:V12)</f>
        <v>1</v>
      </c>
      <c r="W13" s="227">
        <f t="shared" ref="W13" si="50">SUM(W11:W12)</f>
        <v>0.99778666666666671</v>
      </c>
      <c r="X13" s="227">
        <f t="shared" ref="X13" si="51">SUM(X11:X12)</f>
        <v>0.99557333333333331</v>
      </c>
      <c r="Y13" s="227">
        <f t="shared" ref="Y13" si="52">SUM(Y11:Y12)</f>
        <v>0.99336000000000002</v>
      </c>
      <c r="Z13" s="227">
        <f t="shared" ref="Z13" si="53">SUM(Z11:Z12)</f>
        <v>0.99114666666666684</v>
      </c>
      <c r="AA13" s="227">
        <f t="shared" ref="AA13" si="54">SUM(AA11:AA12)</f>
        <v>0.98893333333333333</v>
      </c>
      <c r="AB13" s="227">
        <f t="shared" ref="AB13" si="55">SUM(AB11:AB12)</f>
        <v>0.98672000000000004</v>
      </c>
      <c r="AC13" s="227">
        <f t="shared" ref="AC13" si="56">SUM(AC11:AC12)</f>
        <v>0.98450666666666664</v>
      </c>
      <c r="AD13" s="227">
        <f t="shared" ref="AD13" si="57">SUM(AD11:AD12)</f>
        <v>0.98229333333333335</v>
      </c>
      <c r="AE13" s="227">
        <f t="shared" ref="AE13" si="58">SUM(AE11:AE12)</f>
        <v>0.98008000000000017</v>
      </c>
      <c r="AF13" s="227">
        <f t="shared" ref="AF13" si="59">SUM(AF11:AF12)</f>
        <v>0.97786666666666666</v>
      </c>
      <c r="AG13" s="227">
        <f t="shared" ref="AG13" si="60">SUM(AG11:AG12)</f>
        <v>0.97565333333333348</v>
      </c>
      <c r="AH13" s="227">
        <f t="shared" ref="AH13" si="61">SUM(AH11:AH12)</f>
        <v>0.97343999999999997</v>
      </c>
      <c r="AI13" s="227">
        <f t="shared" ref="AI13" si="62">SUM(AI11:AI12)</f>
        <v>0.97122666666666668</v>
      </c>
      <c r="AJ13" s="227">
        <f t="shared" ref="AJ13" si="63">SUM(AJ11:AJ12)</f>
        <v>0.9690133333333335</v>
      </c>
      <c r="AK13" s="227">
        <f t="shared" ref="AK13" si="64">SUM(AK11:AK12)</f>
        <v>0.96679999999999999</v>
      </c>
    </row>
    <row r="14" spans="1:39">
      <c r="A14" s="231" t="s">
        <v>32</v>
      </c>
      <c r="B14" s="231" t="s">
        <v>108</v>
      </c>
      <c r="C14" s="231" t="s">
        <v>376</v>
      </c>
      <c r="D14" s="34">
        <f>ROUND(V14*' Demand-Supply Gap'!D$48,2)</f>
        <v>6.77</v>
      </c>
      <c r="E14" s="34">
        <f>ROUND(W14*' Demand-Supply Gap'!E$48,2)</f>
        <v>6.06</v>
      </c>
      <c r="F14" s="34">
        <f>ROUND(X14*' Demand-Supply Gap'!F$48,2)</f>
        <v>5.25</v>
      </c>
      <c r="G14" s="34">
        <f>ROUND(Y14*' Demand-Supply Gap'!G$48,2)</f>
        <v>4.53</v>
      </c>
      <c r="H14" s="34">
        <f>ROUND(Z14*' Demand-Supply Gap'!H$48,2)</f>
        <v>6.55</v>
      </c>
      <c r="I14" s="34">
        <f>ROUND(AA14*' Demand-Supply Gap'!I$48,2)</f>
        <v>5.74</v>
      </c>
      <c r="J14" s="34">
        <f>ROUND(AB14*' Demand-Supply Gap'!J$48,2)</f>
        <v>6.1</v>
      </c>
      <c r="K14" s="34">
        <f>ROUND(AC14*' Demand-Supply Gap'!K$48,2)</f>
        <v>6.6</v>
      </c>
      <c r="L14" s="34">
        <f>ROUND(AD14*' Demand-Supply Gap'!L$48,2)</f>
        <v>7.08</v>
      </c>
      <c r="M14" s="34">
        <f>ROUND(AE14*' Demand-Supply Gap'!M$48,2)</f>
        <v>7.6</v>
      </c>
      <c r="N14" s="34">
        <f>ROUND(AF14*' Demand-Supply Gap'!N$48,2)</f>
        <v>8.19</v>
      </c>
      <c r="O14" s="34">
        <f>ROUND(AG14*' Demand-Supply Gap'!O$48,2)</f>
        <v>8.8699999999999992</v>
      </c>
      <c r="P14" s="34">
        <f>ROUND(AH14*' Demand-Supply Gap'!P$48,2)</f>
        <v>9.5</v>
      </c>
      <c r="Q14" s="34">
        <f>ROUND(AI14*' Demand-Supply Gap'!Q$48,2)</f>
        <v>10.19</v>
      </c>
      <c r="R14" s="34">
        <f>ROUND(AJ14*' Demand-Supply Gap'!R$48,2)</f>
        <v>10.93</v>
      </c>
      <c r="S14" s="34">
        <f>ROUND(AK14*' Demand-Supply Gap'!S$48,2)</f>
        <v>11.77</v>
      </c>
      <c r="T14" s="34"/>
      <c r="U14" s="227"/>
      <c r="V14" s="227">
        <v>0.91000000000000014</v>
      </c>
      <c r="W14" s="227">
        <v>0.90893333333333337</v>
      </c>
      <c r="X14" s="227">
        <v>0.90786666666666682</v>
      </c>
      <c r="Y14" s="227">
        <v>0.90680000000000005</v>
      </c>
      <c r="Z14" s="227">
        <v>0.9057333333333335</v>
      </c>
      <c r="AA14" s="227">
        <v>0.90466666666666673</v>
      </c>
      <c r="AB14" s="227">
        <v>0.90360000000000018</v>
      </c>
      <c r="AC14" s="227">
        <v>0.90253333333333341</v>
      </c>
      <c r="AD14" s="227">
        <v>0.90146666666666686</v>
      </c>
      <c r="AE14" s="227">
        <v>0.90040000000000009</v>
      </c>
      <c r="AF14" s="227">
        <v>0.89933333333333332</v>
      </c>
      <c r="AG14" s="227">
        <v>0.89826666666666677</v>
      </c>
      <c r="AH14" s="227">
        <v>0.8972</v>
      </c>
      <c r="AI14" s="227">
        <v>0.89613333333333345</v>
      </c>
      <c r="AJ14" s="227">
        <v>0.89506666666666668</v>
      </c>
      <c r="AK14" s="227">
        <v>0.89400000000000013</v>
      </c>
    </row>
    <row r="15" spans="1:39">
      <c r="A15" s="32" t="s">
        <v>32</v>
      </c>
      <c r="B15" s="32" t="s">
        <v>108</v>
      </c>
      <c r="C15" s="32" t="s">
        <v>377</v>
      </c>
      <c r="D15" s="34">
        <f>ROUND(V15*' Demand-Supply Gap'!D$48,2)</f>
        <v>0.67</v>
      </c>
      <c r="E15" s="34">
        <f>ROUND(W15*' Demand-Supply Gap'!E$48,2)</f>
        <v>0.6</v>
      </c>
      <c r="F15" s="34">
        <f>ROUND(X15*' Demand-Supply Gap'!F$48,2)</f>
        <v>0.51</v>
      </c>
      <c r="G15" s="34">
        <f>ROUND(Y15*' Demand-Supply Gap'!G$48,2)</f>
        <v>0.44</v>
      </c>
      <c r="H15" s="34">
        <f>ROUND(Z15*' Demand-Supply Gap'!H$48,2)</f>
        <v>0.64</v>
      </c>
      <c r="I15" s="34">
        <f>ROUND(AA15*' Demand-Supply Gap'!I$48,2)</f>
        <v>0.55000000000000004</v>
      </c>
      <c r="J15" s="34">
        <f>ROUND(AB15*' Demand-Supply Gap'!J$48,2)</f>
        <v>0.59</v>
      </c>
      <c r="K15" s="34">
        <f>ROUND(AC15*' Demand-Supply Gap'!K$48,2)</f>
        <v>0.63</v>
      </c>
      <c r="L15" s="34">
        <f>ROUND(AD15*' Demand-Supply Gap'!L$48,2)</f>
        <v>0.67</v>
      </c>
      <c r="M15" s="34">
        <f>ROUND(AE15*' Demand-Supply Gap'!M$48,2)</f>
        <v>0.72</v>
      </c>
      <c r="N15" s="34">
        <f>ROUND(AF15*' Demand-Supply Gap'!N$48,2)</f>
        <v>0.77</v>
      </c>
      <c r="O15" s="34">
        <f>ROUND(AG15*' Demand-Supply Gap'!O$48,2)</f>
        <v>0.83</v>
      </c>
      <c r="P15" s="34">
        <f>ROUND(AH15*' Demand-Supply Gap'!P$48,2)</f>
        <v>0.89</v>
      </c>
      <c r="Q15" s="34">
        <f>ROUND(AI15*' Demand-Supply Gap'!Q$48,2)</f>
        <v>0.95</v>
      </c>
      <c r="R15" s="34">
        <f>ROUND(AJ15*' Demand-Supply Gap'!R$48,2)</f>
        <v>1.01</v>
      </c>
      <c r="S15" s="34">
        <f>ROUND(AK15*' Demand-Supply Gap'!S$48,2)</f>
        <v>1.08</v>
      </c>
      <c r="T15" s="34"/>
      <c r="U15" s="227"/>
      <c r="V15" s="227">
        <v>8.9999999999999858E-2</v>
      </c>
      <c r="W15" s="227">
        <v>8.9479999999999865E-2</v>
      </c>
      <c r="X15" s="227">
        <v>8.8959999999999873E-2</v>
      </c>
      <c r="Y15" s="227">
        <v>8.8439999999999894E-2</v>
      </c>
      <c r="Z15" s="227">
        <v>8.7919999999999901E-2</v>
      </c>
      <c r="AA15" s="227">
        <v>8.7399999999999908E-2</v>
      </c>
      <c r="AB15" s="227">
        <v>8.6879999999999916E-2</v>
      </c>
      <c r="AC15" s="227">
        <v>8.6359999999999923E-2</v>
      </c>
      <c r="AD15" s="227">
        <v>8.583999999999993E-2</v>
      </c>
      <c r="AE15" s="227">
        <v>8.5319999999999951E-2</v>
      </c>
      <c r="AF15" s="227">
        <v>8.4799999999999959E-2</v>
      </c>
      <c r="AG15" s="227">
        <v>8.4279999999999966E-2</v>
      </c>
      <c r="AH15" s="227">
        <v>8.3759999999999973E-2</v>
      </c>
      <c r="AI15" s="227">
        <v>8.3239999999999981E-2</v>
      </c>
      <c r="AJ15" s="227">
        <v>8.2719999999999988E-2</v>
      </c>
      <c r="AK15" s="227">
        <v>8.2199999999999995E-2</v>
      </c>
    </row>
    <row r="16" spans="1:39" ht="13.5" thickBot="1">
      <c r="A16" s="228" t="s">
        <v>32</v>
      </c>
      <c r="B16" s="228" t="s">
        <v>108</v>
      </c>
      <c r="C16" s="228" t="s">
        <v>60</v>
      </c>
      <c r="D16" s="34">
        <f t="shared" ref="D16:S16" si="65">SUM(D14:D15)</f>
        <v>7.4399999999999995</v>
      </c>
      <c r="E16" s="34">
        <f t="shared" si="65"/>
        <v>6.6599999999999993</v>
      </c>
      <c r="F16" s="34">
        <f t="shared" si="65"/>
        <v>5.76</v>
      </c>
      <c r="G16" s="34">
        <f t="shared" si="65"/>
        <v>4.9700000000000006</v>
      </c>
      <c r="H16" s="34">
        <f t="shared" si="65"/>
        <v>7.1899999999999995</v>
      </c>
      <c r="I16" s="34">
        <f t="shared" si="65"/>
        <v>6.29</v>
      </c>
      <c r="J16" s="34">
        <f t="shared" si="65"/>
        <v>6.6899999999999995</v>
      </c>
      <c r="K16" s="34">
        <f t="shared" si="65"/>
        <v>7.2299999999999995</v>
      </c>
      <c r="L16" s="34">
        <f t="shared" si="65"/>
        <v>7.75</v>
      </c>
      <c r="M16" s="34">
        <f t="shared" si="65"/>
        <v>8.32</v>
      </c>
      <c r="N16" s="34">
        <f t="shared" si="65"/>
        <v>8.9599999999999991</v>
      </c>
      <c r="O16" s="34">
        <f t="shared" si="65"/>
        <v>9.6999999999999993</v>
      </c>
      <c r="P16" s="34">
        <f t="shared" si="65"/>
        <v>10.39</v>
      </c>
      <c r="Q16" s="34">
        <f t="shared" si="65"/>
        <v>11.139999999999999</v>
      </c>
      <c r="R16" s="34">
        <f t="shared" si="65"/>
        <v>11.94</v>
      </c>
      <c r="S16" s="34">
        <f t="shared" si="65"/>
        <v>12.85</v>
      </c>
      <c r="T16" s="34"/>
      <c r="U16" s="232"/>
      <c r="V16" s="227">
        <f>SUM(V14:V15)</f>
        <v>1</v>
      </c>
      <c r="W16" s="227">
        <f t="shared" ref="W16" si="66">SUM(W14:W15)</f>
        <v>0.99841333333333326</v>
      </c>
      <c r="X16" s="227">
        <f t="shared" ref="X16" si="67">SUM(X14:X15)</f>
        <v>0.99682666666666675</v>
      </c>
      <c r="Y16" s="227">
        <f t="shared" ref="Y16" si="68">SUM(Y14:Y15)</f>
        <v>0.9952399999999999</v>
      </c>
      <c r="Z16" s="227">
        <f t="shared" ref="Z16" si="69">SUM(Z14:Z15)</f>
        <v>0.99365333333333339</v>
      </c>
      <c r="AA16" s="227">
        <f t="shared" ref="AA16" si="70">SUM(AA14:AA15)</f>
        <v>0.99206666666666665</v>
      </c>
      <c r="AB16" s="227">
        <f t="shared" ref="AB16" si="71">SUM(AB14:AB15)</f>
        <v>0.99048000000000014</v>
      </c>
      <c r="AC16" s="227">
        <f t="shared" ref="AC16" si="72">SUM(AC14:AC15)</f>
        <v>0.98889333333333329</v>
      </c>
      <c r="AD16" s="227">
        <f t="shared" ref="AD16" si="73">SUM(AD14:AD15)</f>
        <v>0.98730666666666678</v>
      </c>
      <c r="AE16" s="227">
        <f t="shared" ref="AE16" si="74">SUM(AE14:AE15)</f>
        <v>0.98572000000000004</v>
      </c>
      <c r="AF16" s="227">
        <f t="shared" ref="AF16" si="75">SUM(AF14:AF15)</f>
        <v>0.9841333333333333</v>
      </c>
      <c r="AG16" s="227">
        <f t="shared" ref="AG16" si="76">SUM(AG14:AG15)</f>
        <v>0.98254666666666668</v>
      </c>
      <c r="AH16" s="227">
        <f t="shared" ref="AH16" si="77">SUM(AH14:AH15)</f>
        <v>0.98095999999999994</v>
      </c>
      <c r="AI16" s="227">
        <f t="shared" ref="AI16" si="78">SUM(AI14:AI15)</f>
        <v>0.97937333333333343</v>
      </c>
      <c r="AJ16" s="227">
        <f t="shared" ref="AJ16" si="79">SUM(AJ14:AJ15)</f>
        <v>0.97778666666666669</v>
      </c>
      <c r="AK16" s="227">
        <f t="shared" ref="AK16" si="80">SUM(AK14:AK15)</f>
        <v>0.97620000000000018</v>
      </c>
    </row>
    <row r="17" spans="1:37">
      <c r="A17" s="231" t="s">
        <v>32</v>
      </c>
      <c r="B17" s="231" t="s">
        <v>53</v>
      </c>
      <c r="C17" s="231" t="s">
        <v>376</v>
      </c>
      <c r="D17" s="34">
        <f>ROUND(V17*' Demand-Supply Gap'!D$57,2)</f>
        <v>-1.3</v>
      </c>
      <c r="E17" s="34">
        <f>ROUND(W17*' Demand-Supply Gap'!E$57,2)</f>
        <v>-3.4</v>
      </c>
      <c r="F17" s="34">
        <f>ROUND(X17*' Demand-Supply Gap'!F$57,2)</f>
        <v>7.06</v>
      </c>
      <c r="G17" s="34">
        <f>ROUND(Y17*' Demand-Supply Gap'!G$57,2)</f>
        <v>21.61</v>
      </c>
      <c r="H17" s="34">
        <f>ROUND(Z17*' Demand-Supply Gap'!H$57,2)</f>
        <v>42.19</v>
      </c>
      <c r="I17" s="34">
        <f>ROUND(AA17*' Demand-Supply Gap'!I$57,2)</f>
        <v>16.16</v>
      </c>
      <c r="J17" s="34">
        <f>ROUND(AB17*' Demand-Supply Gap'!J$57,2)</f>
        <v>16.97</v>
      </c>
      <c r="K17" s="34">
        <f>ROUND(AC17*' Demand-Supply Gap'!K$57,2)</f>
        <v>17.86</v>
      </c>
      <c r="L17" s="34">
        <f>ROUND(AD17*' Demand-Supply Gap'!L$57,2)</f>
        <v>19.29</v>
      </c>
      <c r="M17" s="34">
        <f>ROUND(AE17*' Demand-Supply Gap'!M$57,2)</f>
        <v>20.97</v>
      </c>
      <c r="N17" s="34">
        <f>ROUND(AF17*' Demand-Supply Gap'!N$57,2)</f>
        <v>22.86</v>
      </c>
      <c r="O17" s="34">
        <f>ROUND(AG17*' Demand-Supply Gap'!O$57,2)</f>
        <v>25</v>
      </c>
      <c r="P17" s="34">
        <f>ROUND(AH17*' Demand-Supply Gap'!P$57,2)</f>
        <v>27.28</v>
      </c>
      <c r="Q17" s="34">
        <f>ROUND(AI17*' Demand-Supply Gap'!Q$57,2)</f>
        <v>29.71</v>
      </c>
      <c r="R17" s="34">
        <f>ROUND(AJ17*' Demand-Supply Gap'!R$57,2)</f>
        <v>32.159999999999997</v>
      </c>
      <c r="S17" s="34">
        <f>ROUND(AK17*' Demand-Supply Gap'!S$57,2)</f>
        <v>34.950000000000003</v>
      </c>
      <c r="T17" s="34"/>
      <c r="U17" s="227"/>
      <c r="V17" s="227">
        <v>0.94559999999999989</v>
      </c>
      <c r="W17" s="227">
        <v>0.94663333333333322</v>
      </c>
      <c r="X17" s="227">
        <v>0.94766666666666655</v>
      </c>
      <c r="Y17" s="227">
        <v>0.94869999999999988</v>
      </c>
      <c r="Z17" s="227">
        <v>0.94973333333333321</v>
      </c>
      <c r="AA17" s="227">
        <v>0.95076666666666654</v>
      </c>
      <c r="AB17" s="227">
        <v>0.95179999999999987</v>
      </c>
      <c r="AC17" s="227">
        <v>0.9528333333333332</v>
      </c>
      <c r="AD17" s="227">
        <v>0.95386666666666653</v>
      </c>
      <c r="AE17" s="227">
        <v>0.95489999999999986</v>
      </c>
      <c r="AF17" s="227">
        <v>0.95593333333333319</v>
      </c>
      <c r="AG17" s="227">
        <v>0.95696666666666652</v>
      </c>
      <c r="AH17" s="227">
        <v>0.95799999999999985</v>
      </c>
      <c r="AI17" s="227">
        <v>0.95903333333333318</v>
      </c>
      <c r="AJ17" s="227">
        <v>0.96006666666666651</v>
      </c>
      <c r="AK17" s="227">
        <v>0.96109999999999984</v>
      </c>
    </row>
    <row r="18" spans="1:37">
      <c r="A18" s="32" t="s">
        <v>32</v>
      </c>
      <c r="B18" s="32" t="s">
        <v>53</v>
      </c>
      <c r="C18" s="32" t="s">
        <v>377</v>
      </c>
      <c r="D18" s="34">
        <f>ROUND(V18*' Demand-Supply Gap'!D$57,2)</f>
        <v>-0.08</v>
      </c>
      <c r="E18" s="34">
        <f>ROUND(W18*' Demand-Supply Gap'!E$57,2)</f>
        <v>-0.19</v>
      </c>
      <c r="F18" s="34">
        <f>ROUND(X18*' Demand-Supply Gap'!F$57,2)</f>
        <v>0.39</v>
      </c>
      <c r="G18" s="34">
        <f>ROUND(Y18*' Demand-Supply Gap'!G$57,2)</f>
        <v>1.17</v>
      </c>
      <c r="H18" s="34">
        <f>ROUND(Z18*' Demand-Supply Gap'!H$57,2)</f>
        <v>2.23</v>
      </c>
      <c r="I18" s="34">
        <f>ROUND(AA18*' Demand-Supply Gap'!I$57,2)</f>
        <v>0.84</v>
      </c>
      <c r="J18" s="34">
        <f>ROUND(AB18*' Demand-Supply Gap'!J$57,2)</f>
        <v>0.86</v>
      </c>
      <c r="K18" s="34">
        <f>ROUND(AC18*' Demand-Supply Gap'!K$57,2)</f>
        <v>0.88</v>
      </c>
      <c r="L18" s="34">
        <f>ROUND(AD18*' Demand-Supply Gap'!L$57,2)</f>
        <v>0.93</v>
      </c>
      <c r="M18" s="34">
        <f>ROUND(AE18*' Demand-Supply Gap'!M$57,2)</f>
        <v>0.99</v>
      </c>
      <c r="N18" s="34">
        <f>ROUND(AF18*' Demand-Supply Gap'!N$57,2)</f>
        <v>1.05</v>
      </c>
      <c r="O18" s="34">
        <f>ROUND(AG18*' Demand-Supply Gap'!O$57,2)</f>
        <v>1.1200000000000001</v>
      </c>
      <c r="P18" s="34">
        <f>ROUND(AH18*' Demand-Supply Gap'!P$57,2)</f>
        <v>1.2</v>
      </c>
      <c r="Q18" s="34">
        <f>ROUND(AI18*' Demand-Supply Gap'!Q$57,2)</f>
        <v>1.27</v>
      </c>
      <c r="R18" s="34">
        <f>ROUND(AJ18*' Demand-Supply Gap'!R$57,2)</f>
        <v>1.34</v>
      </c>
      <c r="S18" s="34">
        <f>ROUND(AK18*' Demand-Supply Gap'!S$57,2)</f>
        <v>1.41</v>
      </c>
      <c r="T18" s="34"/>
      <c r="U18" s="227"/>
      <c r="V18" s="227">
        <f>1-V17</f>
        <v>5.4400000000000115E-2</v>
      </c>
      <c r="W18" s="227">
        <f t="shared" ref="W18" si="81">1-W17</f>
        <v>5.3366666666666784E-2</v>
      </c>
      <c r="X18" s="227">
        <f t="shared" ref="X18" si="82">1-X17</f>
        <v>5.2333333333333454E-2</v>
      </c>
      <c r="Y18" s="227">
        <f t="shared" ref="Y18" si="83">1-Y17</f>
        <v>5.1300000000000123E-2</v>
      </c>
      <c r="Z18" s="227">
        <f t="shared" ref="Z18" si="84">1-Z17</f>
        <v>5.0266666666666793E-2</v>
      </c>
      <c r="AA18" s="227">
        <f t="shared" ref="AA18" si="85">1-AA17</f>
        <v>4.9233333333333462E-2</v>
      </c>
      <c r="AB18" s="227">
        <f t="shared" ref="AB18" si="86">1-AB17</f>
        <v>4.8200000000000132E-2</v>
      </c>
      <c r="AC18" s="227">
        <f t="shared" ref="AC18" si="87">1-AC17</f>
        <v>4.7166666666666801E-2</v>
      </c>
      <c r="AD18" s="227">
        <f t="shared" ref="AD18" si="88">1-AD17</f>
        <v>4.6133333333333471E-2</v>
      </c>
      <c r="AE18" s="227">
        <f t="shared" ref="AE18" si="89">1-AE17</f>
        <v>4.510000000000014E-2</v>
      </c>
      <c r="AF18" s="227">
        <f t="shared" ref="AF18" si="90">1-AF17</f>
        <v>4.4066666666666809E-2</v>
      </c>
      <c r="AG18" s="227">
        <f t="shared" ref="AG18" si="91">1-AG17</f>
        <v>4.3033333333333479E-2</v>
      </c>
      <c r="AH18" s="227">
        <f t="shared" ref="AH18" si="92">1-AH17</f>
        <v>4.2000000000000148E-2</v>
      </c>
      <c r="AI18" s="227">
        <f t="shared" ref="AI18" si="93">1-AI17</f>
        <v>4.0966666666666818E-2</v>
      </c>
      <c r="AJ18" s="227">
        <f t="shared" ref="AJ18" si="94">1-AJ17</f>
        <v>3.9933333333333487E-2</v>
      </c>
      <c r="AK18" s="227">
        <f t="shared" ref="AK18" si="95">1-AK17</f>
        <v>3.8900000000000157E-2</v>
      </c>
    </row>
    <row r="19" spans="1:37" ht="13.5" thickBot="1">
      <c r="A19" s="228" t="s">
        <v>32</v>
      </c>
      <c r="B19" s="228" t="s">
        <v>53</v>
      </c>
      <c r="C19" s="228" t="s">
        <v>60</v>
      </c>
      <c r="D19" s="34">
        <f t="shared" ref="D19:S19" si="96">SUM(D17:D18)</f>
        <v>-1.3800000000000001</v>
      </c>
      <c r="E19" s="34">
        <f t="shared" si="96"/>
        <v>-3.59</v>
      </c>
      <c r="F19" s="34">
        <f t="shared" si="96"/>
        <v>7.4499999999999993</v>
      </c>
      <c r="G19" s="34">
        <f t="shared" si="96"/>
        <v>22.78</v>
      </c>
      <c r="H19" s="34">
        <f t="shared" si="96"/>
        <v>44.419999999999995</v>
      </c>
      <c r="I19" s="34">
        <f t="shared" si="96"/>
        <v>17</v>
      </c>
      <c r="J19" s="34">
        <f t="shared" si="96"/>
        <v>17.829999999999998</v>
      </c>
      <c r="K19" s="34">
        <f t="shared" si="96"/>
        <v>18.739999999999998</v>
      </c>
      <c r="L19" s="34">
        <f t="shared" si="96"/>
        <v>20.22</v>
      </c>
      <c r="M19" s="34">
        <f t="shared" si="96"/>
        <v>21.959999999999997</v>
      </c>
      <c r="N19" s="34">
        <f t="shared" si="96"/>
        <v>23.91</v>
      </c>
      <c r="O19" s="34">
        <f t="shared" si="96"/>
        <v>26.12</v>
      </c>
      <c r="P19" s="34">
        <f t="shared" si="96"/>
        <v>28.48</v>
      </c>
      <c r="Q19" s="34">
        <f t="shared" si="96"/>
        <v>30.98</v>
      </c>
      <c r="R19" s="34">
        <f t="shared" si="96"/>
        <v>33.5</v>
      </c>
      <c r="S19" s="34">
        <f t="shared" si="96"/>
        <v>36.36</v>
      </c>
      <c r="T19" s="34"/>
      <c r="U19" s="232"/>
      <c r="V19" s="227">
        <f>SUM(V17:V18)</f>
        <v>1</v>
      </c>
      <c r="W19" s="227">
        <f t="shared" ref="W19" si="97">SUM(W17:W18)</f>
        <v>1</v>
      </c>
      <c r="X19" s="227">
        <f t="shared" ref="X19" si="98">SUM(X17:X18)</f>
        <v>1</v>
      </c>
      <c r="Y19" s="227">
        <f t="shared" ref="Y19" si="99">SUM(Y17:Y18)</f>
        <v>1</v>
      </c>
      <c r="Z19" s="227">
        <f t="shared" ref="Z19" si="100">SUM(Z17:Z18)</f>
        <v>1</v>
      </c>
      <c r="AA19" s="227">
        <f t="shared" ref="AA19" si="101">SUM(AA17:AA18)</f>
        <v>1</v>
      </c>
      <c r="AB19" s="227">
        <f t="shared" ref="AB19" si="102">SUM(AB17:AB18)</f>
        <v>1</v>
      </c>
      <c r="AC19" s="227">
        <f t="shared" ref="AC19" si="103">SUM(AC17:AC18)</f>
        <v>1</v>
      </c>
      <c r="AD19" s="227">
        <f t="shared" ref="AD19" si="104">SUM(AD17:AD18)</f>
        <v>1</v>
      </c>
      <c r="AE19" s="227">
        <f t="shared" ref="AE19" si="105">SUM(AE17:AE18)</f>
        <v>1</v>
      </c>
      <c r="AF19" s="227">
        <f t="shared" ref="AF19" si="106">SUM(AF17:AF18)</f>
        <v>1</v>
      </c>
      <c r="AG19" s="227">
        <f t="shared" ref="AG19" si="107">SUM(AG17:AG18)</f>
        <v>1</v>
      </c>
      <c r="AH19" s="227">
        <f t="shared" ref="AH19" si="108">SUM(AH17:AH18)</f>
        <v>1</v>
      </c>
      <c r="AI19" s="227">
        <f t="shared" ref="AI19" si="109">SUM(AI17:AI18)</f>
        <v>1</v>
      </c>
      <c r="AJ19" s="227">
        <f t="shared" ref="AJ19" si="110">SUM(AJ17:AJ18)</f>
        <v>1</v>
      </c>
      <c r="AK19" s="227">
        <f t="shared" ref="AK19" si="111">SUM(AK17:AK18)</f>
        <v>1</v>
      </c>
    </row>
    <row r="20" spans="1:37">
      <c r="A20" s="231" t="s">
        <v>32</v>
      </c>
      <c r="B20" s="231" t="s">
        <v>17</v>
      </c>
      <c r="C20" s="231" t="s">
        <v>376</v>
      </c>
      <c r="D20" s="34">
        <f>ROUND(V20*' Demand-Supply Gap'!D$66,2)</f>
        <v>10.6</v>
      </c>
      <c r="E20" s="34">
        <f>ROUND(W20*' Demand-Supply Gap'!E$66,2)</f>
        <v>6.47</v>
      </c>
      <c r="F20" s="34">
        <f>ROUND(X20*' Demand-Supply Gap'!F$66,2)</f>
        <v>6.38</v>
      </c>
      <c r="G20" s="34">
        <f>ROUND(Y20*' Demand-Supply Gap'!G$66,2)</f>
        <v>8.9600000000000009</v>
      </c>
      <c r="H20" s="34">
        <f>ROUND(Z20*' Demand-Supply Gap'!H$66,2)</f>
        <v>8.58</v>
      </c>
      <c r="I20" s="34">
        <f>ROUND(AA20*' Demand-Supply Gap'!I$66,2)</f>
        <v>8.11</v>
      </c>
      <c r="J20" s="34">
        <f>ROUND(AB20*' Demand-Supply Gap'!J$66,2)</f>
        <v>8.43</v>
      </c>
      <c r="K20" s="34">
        <f>ROUND(AC20*' Demand-Supply Gap'!K$66,2)</f>
        <v>8.77</v>
      </c>
      <c r="L20" s="34">
        <f>ROUND(AD20*' Demand-Supply Gap'!L$66,2)</f>
        <v>9.15</v>
      </c>
      <c r="M20" s="34">
        <f>ROUND(AE20*' Demand-Supply Gap'!M$66,2)</f>
        <v>9.6300000000000008</v>
      </c>
      <c r="N20" s="34">
        <f>ROUND(AF20*' Demand-Supply Gap'!N$66,2)</f>
        <v>10.1</v>
      </c>
      <c r="O20" s="34">
        <f>ROUND(AG20*' Demand-Supply Gap'!O$66,2)</f>
        <v>10.6</v>
      </c>
      <c r="P20" s="34">
        <f>ROUND(AH20*' Demand-Supply Gap'!P$66,2)</f>
        <v>11.06</v>
      </c>
      <c r="Q20" s="34">
        <f>ROUND(AI20*' Demand-Supply Gap'!Q$66,2)</f>
        <v>11.57</v>
      </c>
      <c r="R20" s="34">
        <f>ROUND(AJ20*' Demand-Supply Gap'!R$66,2)</f>
        <v>12.12</v>
      </c>
      <c r="S20" s="34">
        <f>ROUND(AK20*' Demand-Supply Gap'!S$66,2)</f>
        <v>12.71</v>
      </c>
      <c r="T20" s="34"/>
      <c r="U20" s="227"/>
      <c r="V20" s="227">
        <v>0.94</v>
      </c>
      <c r="W20" s="227">
        <v>0.94068666666666656</v>
      </c>
      <c r="X20" s="227">
        <v>0.94137333333333328</v>
      </c>
      <c r="Y20" s="227">
        <v>0.9420599999999999</v>
      </c>
      <c r="Z20" s="227">
        <v>0.94274666666666662</v>
      </c>
      <c r="AA20" s="227">
        <v>0.94343333333333323</v>
      </c>
      <c r="AB20" s="227">
        <v>0.94411999999999996</v>
      </c>
      <c r="AC20" s="227">
        <v>0.94480666666666657</v>
      </c>
      <c r="AD20" s="227">
        <v>0.9454933333333333</v>
      </c>
      <c r="AE20" s="227">
        <v>0.94617999999999991</v>
      </c>
      <c r="AF20" s="227">
        <v>0.94686666666666663</v>
      </c>
      <c r="AG20" s="227">
        <v>0.94755333333333325</v>
      </c>
      <c r="AH20" s="227">
        <v>0.94823999999999997</v>
      </c>
      <c r="AI20" s="227">
        <v>0.94892666666666659</v>
      </c>
      <c r="AJ20" s="227">
        <v>0.94961333333333331</v>
      </c>
      <c r="AK20" s="227">
        <v>0.95029999999999992</v>
      </c>
    </row>
    <row r="21" spans="1:37">
      <c r="A21" s="32" t="s">
        <v>32</v>
      </c>
      <c r="B21" s="32" t="s">
        <v>17</v>
      </c>
      <c r="C21" s="32" t="s">
        <v>377</v>
      </c>
      <c r="D21" s="34">
        <f>ROUND(V21*' Demand-Supply Gap'!D$66,2)</f>
        <v>0.68</v>
      </c>
      <c r="E21" s="34">
        <f>ROUND(W21*' Demand-Supply Gap'!E$66,2)</f>
        <v>0.41</v>
      </c>
      <c r="F21" s="34">
        <f>ROUND(X21*' Demand-Supply Gap'!F$66,2)</f>
        <v>0.4</v>
      </c>
      <c r="G21" s="34">
        <f>ROUND(Y21*' Demand-Supply Gap'!G$66,2)</f>
        <v>0.55000000000000004</v>
      </c>
      <c r="H21" s="34">
        <f>ROUND(Z21*' Demand-Supply Gap'!H$66,2)</f>
        <v>0.52</v>
      </c>
      <c r="I21" s="34">
        <f>ROUND(AA21*' Demand-Supply Gap'!I$66,2)</f>
        <v>0.49</v>
      </c>
      <c r="J21" s="34">
        <f>ROUND(AB21*' Demand-Supply Gap'!J$66,2)</f>
        <v>0.5</v>
      </c>
      <c r="K21" s="34">
        <f>ROUND(AC21*' Demand-Supply Gap'!K$66,2)</f>
        <v>0.51</v>
      </c>
      <c r="L21" s="34">
        <f>ROUND(AD21*' Demand-Supply Gap'!L$66,2)</f>
        <v>0.53</v>
      </c>
      <c r="M21" s="34">
        <f>ROUND(AE21*' Demand-Supply Gap'!M$66,2)</f>
        <v>0.55000000000000004</v>
      </c>
      <c r="N21" s="34">
        <f>ROUND(AF21*' Demand-Supply Gap'!N$66,2)</f>
        <v>0.56999999999999995</v>
      </c>
      <c r="O21" s="34">
        <f>ROUND(AG21*' Demand-Supply Gap'!O$66,2)</f>
        <v>0.59</v>
      </c>
      <c r="P21" s="34">
        <f>ROUND(AH21*' Demand-Supply Gap'!P$66,2)</f>
        <v>0.6</v>
      </c>
      <c r="Q21" s="34">
        <f>ROUND(AI21*' Demand-Supply Gap'!Q$66,2)</f>
        <v>0.62</v>
      </c>
      <c r="R21" s="34">
        <f>ROUND(AJ21*' Demand-Supply Gap'!R$66,2)</f>
        <v>0.64</v>
      </c>
      <c r="S21" s="34">
        <f>ROUND(AK21*' Demand-Supply Gap'!S$66,2)</f>
        <v>0.66</v>
      </c>
      <c r="T21" s="34"/>
      <c r="U21" s="227"/>
      <c r="V21" s="227">
        <f>1-V20</f>
        <v>6.0000000000000053E-2</v>
      </c>
      <c r="W21" s="227">
        <f t="shared" ref="W21" si="112">1-W20</f>
        <v>5.931333333333344E-2</v>
      </c>
      <c r="X21" s="227">
        <f t="shared" ref="X21" si="113">1-X20</f>
        <v>5.8626666666666716E-2</v>
      </c>
      <c r="Y21" s="227">
        <f t="shared" ref="Y21" si="114">1-Y20</f>
        <v>5.7940000000000103E-2</v>
      </c>
      <c r="Z21" s="227">
        <f t="shared" ref="Z21" si="115">1-Z20</f>
        <v>5.7253333333333378E-2</v>
      </c>
      <c r="AA21" s="227">
        <f t="shared" ref="AA21" si="116">1-AA20</f>
        <v>5.6566666666666765E-2</v>
      </c>
      <c r="AB21" s="227">
        <f t="shared" ref="AB21" si="117">1-AB20</f>
        <v>5.5880000000000041E-2</v>
      </c>
      <c r="AC21" s="227">
        <f t="shared" ref="AC21" si="118">1-AC20</f>
        <v>5.5193333333333428E-2</v>
      </c>
      <c r="AD21" s="227">
        <f t="shared" ref="AD21" si="119">1-AD20</f>
        <v>5.4506666666666703E-2</v>
      </c>
      <c r="AE21" s="227">
        <f t="shared" ref="AE21" si="120">1-AE20</f>
        <v>5.382000000000009E-2</v>
      </c>
      <c r="AF21" s="227">
        <f t="shared" ref="AF21" si="121">1-AF20</f>
        <v>5.3133333333333366E-2</v>
      </c>
      <c r="AG21" s="227">
        <f t="shared" ref="AG21" si="122">1-AG20</f>
        <v>5.2446666666666752E-2</v>
      </c>
      <c r="AH21" s="227">
        <f t="shared" ref="AH21" si="123">1-AH20</f>
        <v>5.1760000000000028E-2</v>
      </c>
      <c r="AI21" s="227">
        <f t="shared" ref="AI21" si="124">1-AI20</f>
        <v>5.1073333333333415E-2</v>
      </c>
      <c r="AJ21" s="227">
        <f t="shared" ref="AJ21" si="125">1-AJ20</f>
        <v>5.0386666666666691E-2</v>
      </c>
      <c r="AK21" s="227">
        <f t="shared" ref="AK21" si="126">1-AK20</f>
        <v>4.9700000000000077E-2</v>
      </c>
    </row>
    <row r="22" spans="1:37" ht="13.5" thickBot="1">
      <c r="A22" s="228" t="s">
        <v>32</v>
      </c>
      <c r="B22" s="228" t="s">
        <v>17</v>
      </c>
      <c r="C22" s="228" t="s">
        <v>60</v>
      </c>
      <c r="D22" s="34">
        <f t="shared" ref="D22:S22" si="127">SUM(D20:D21)</f>
        <v>11.28</v>
      </c>
      <c r="E22" s="34">
        <f t="shared" si="127"/>
        <v>6.88</v>
      </c>
      <c r="F22" s="34">
        <f t="shared" si="127"/>
        <v>6.78</v>
      </c>
      <c r="G22" s="34">
        <f t="shared" si="127"/>
        <v>9.5100000000000016</v>
      </c>
      <c r="H22" s="34">
        <f t="shared" si="127"/>
        <v>9.1</v>
      </c>
      <c r="I22" s="34">
        <f t="shared" si="127"/>
        <v>8.6</v>
      </c>
      <c r="J22" s="34">
        <f t="shared" si="127"/>
        <v>8.93</v>
      </c>
      <c r="K22" s="34">
        <f t="shared" si="127"/>
        <v>9.2799999999999994</v>
      </c>
      <c r="L22" s="34">
        <f t="shared" si="127"/>
        <v>9.68</v>
      </c>
      <c r="M22" s="34">
        <f t="shared" si="127"/>
        <v>10.180000000000001</v>
      </c>
      <c r="N22" s="34">
        <f t="shared" si="127"/>
        <v>10.67</v>
      </c>
      <c r="O22" s="34">
        <f t="shared" si="127"/>
        <v>11.19</v>
      </c>
      <c r="P22" s="34">
        <f t="shared" si="127"/>
        <v>11.66</v>
      </c>
      <c r="Q22" s="34">
        <f t="shared" si="127"/>
        <v>12.19</v>
      </c>
      <c r="R22" s="34">
        <f t="shared" si="127"/>
        <v>12.76</v>
      </c>
      <c r="S22" s="34">
        <f t="shared" si="127"/>
        <v>13.370000000000001</v>
      </c>
      <c r="T22" s="34"/>
      <c r="U22" s="232"/>
      <c r="V22" s="227">
        <f>SUM(V20:V21)</f>
        <v>1</v>
      </c>
      <c r="W22" s="227">
        <f t="shared" ref="W22" si="128">SUM(W20:W21)</f>
        <v>1</v>
      </c>
      <c r="X22" s="227">
        <f t="shared" ref="X22" si="129">SUM(X20:X21)</f>
        <v>1</v>
      </c>
      <c r="Y22" s="227">
        <f t="shared" ref="Y22" si="130">SUM(Y20:Y21)</f>
        <v>1</v>
      </c>
      <c r="Z22" s="227">
        <f t="shared" ref="Z22" si="131">SUM(Z20:Z21)</f>
        <v>1</v>
      </c>
      <c r="AA22" s="227">
        <f t="shared" ref="AA22" si="132">SUM(AA20:AA21)</f>
        <v>1</v>
      </c>
      <c r="AB22" s="227">
        <f t="shared" ref="AB22" si="133">SUM(AB20:AB21)</f>
        <v>1</v>
      </c>
      <c r="AC22" s="227">
        <f t="shared" ref="AC22" si="134">SUM(AC20:AC21)</f>
        <v>1</v>
      </c>
      <c r="AD22" s="227">
        <f t="shared" ref="AD22" si="135">SUM(AD20:AD21)</f>
        <v>1</v>
      </c>
      <c r="AE22" s="227">
        <f t="shared" ref="AE22" si="136">SUM(AE20:AE21)</f>
        <v>1</v>
      </c>
      <c r="AF22" s="227">
        <f t="shared" ref="AF22" si="137">SUM(AF20:AF21)</f>
        <v>1</v>
      </c>
      <c r="AG22" s="227">
        <f t="shared" ref="AG22" si="138">SUM(AG20:AG21)</f>
        <v>1</v>
      </c>
      <c r="AH22" s="227">
        <f t="shared" ref="AH22" si="139">SUM(AH20:AH21)</f>
        <v>1</v>
      </c>
      <c r="AI22" s="227">
        <f t="shared" ref="AI22" si="140">SUM(AI20:AI21)</f>
        <v>1</v>
      </c>
      <c r="AJ22" s="227">
        <f t="shared" ref="AJ22" si="141">SUM(AJ20:AJ21)</f>
        <v>1</v>
      </c>
      <c r="AK22" s="227">
        <f t="shared" ref="AK22" si="142">SUM(AK20:AK21)</f>
        <v>1</v>
      </c>
    </row>
    <row r="23" spans="1:37">
      <c r="A23" s="231" t="s">
        <v>32</v>
      </c>
      <c r="B23" s="231" t="s">
        <v>52</v>
      </c>
      <c r="C23" s="231" t="s">
        <v>376</v>
      </c>
      <c r="D23" s="34">
        <f>ROUND(V23*' Demand-Supply Gap'!D$75,2)</f>
        <v>8.69</v>
      </c>
      <c r="E23" s="34">
        <f>ROUND(W23*' Demand-Supply Gap'!E$75,2)</f>
        <v>14.3</v>
      </c>
      <c r="F23" s="34">
        <f>ROUND(X23*' Demand-Supply Gap'!F$75,2)</f>
        <v>59.9</v>
      </c>
      <c r="G23" s="34">
        <f>ROUND(Y23*' Demand-Supply Gap'!G$75,2)</f>
        <v>48.29</v>
      </c>
      <c r="H23" s="34">
        <f>ROUND(Z23*' Demand-Supply Gap'!H$75,2)</f>
        <v>54.82</v>
      </c>
      <c r="I23" s="34">
        <f>ROUND(AA23*' Demand-Supply Gap'!I$75,2)</f>
        <v>56.1</v>
      </c>
      <c r="J23" s="34">
        <f>ROUND(AB23*' Demand-Supply Gap'!J$75,2)</f>
        <v>57.56</v>
      </c>
      <c r="K23" s="34">
        <f>ROUND(AC23*' Demand-Supply Gap'!K$75,2)</f>
        <v>59.24</v>
      </c>
      <c r="L23" s="34">
        <f>ROUND(AD23*' Demand-Supply Gap'!L$75,2)</f>
        <v>61.33</v>
      </c>
      <c r="M23" s="34">
        <f>ROUND(AE23*' Demand-Supply Gap'!M$75,2)</f>
        <v>63.75</v>
      </c>
      <c r="N23" s="34">
        <f>ROUND(AF23*' Demand-Supply Gap'!N$75,2)</f>
        <v>66.39</v>
      </c>
      <c r="O23" s="34">
        <f>ROUND(AG23*' Demand-Supply Gap'!O$75,2)</f>
        <v>69.209999999999994</v>
      </c>
      <c r="P23" s="34">
        <f>ROUND(AH23*' Demand-Supply Gap'!P$75,2)</f>
        <v>72.010000000000005</v>
      </c>
      <c r="Q23" s="34">
        <f>ROUND(AI23*' Demand-Supply Gap'!Q$75,2)</f>
        <v>75.08</v>
      </c>
      <c r="R23" s="34">
        <f>ROUND(AJ23*' Demand-Supply Gap'!R$75,2)</f>
        <v>78.44</v>
      </c>
      <c r="S23" s="34">
        <f>ROUND(AK23*' Demand-Supply Gap'!S$75,2)</f>
        <v>82.13</v>
      </c>
      <c r="T23" s="34"/>
      <c r="U23" s="227"/>
      <c r="V23" s="227">
        <v>0.93200000000000005</v>
      </c>
      <c r="W23" s="227">
        <v>0.9332733333333334</v>
      </c>
      <c r="X23" s="227">
        <v>0.93454666666666664</v>
      </c>
      <c r="Y23" s="227">
        <v>0.93581999999999999</v>
      </c>
      <c r="Z23" s="227">
        <v>0.93709333333333333</v>
      </c>
      <c r="AA23" s="227">
        <v>0.93836666666666668</v>
      </c>
      <c r="AB23" s="227">
        <v>0.93964000000000003</v>
      </c>
      <c r="AC23" s="227">
        <v>0.94091333333333327</v>
      </c>
      <c r="AD23" s="227">
        <v>0.94218666666666662</v>
      </c>
      <c r="AE23" s="227">
        <v>0.94345999999999997</v>
      </c>
      <c r="AF23" s="227">
        <v>0.94473333333333331</v>
      </c>
      <c r="AG23" s="227">
        <v>0.94600666666666666</v>
      </c>
      <c r="AH23" s="227">
        <v>0.9472799999999999</v>
      </c>
      <c r="AI23" s="227">
        <v>0.94855333333333325</v>
      </c>
      <c r="AJ23" s="227">
        <v>0.9498266666666666</v>
      </c>
      <c r="AK23" s="227">
        <v>0.95109999999999995</v>
      </c>
    </row>
    <row r="24" spans="1:37">
      <c r="A24" s="32" t="s">
        <v>32</v>
      </c>
      <c r="B24" s="32" t="s">
        <v>52</v>
      </c>
      <c r="C24" s="32" t="s">
        <v>377</v>
      </c>
      <c r="D24" s="34">
        <f>ROUND(V24*' Demand-Supply Gap'!D$75,2)</f>
        <v>0.63</v>
      </c>
      <c r="E24" s="34">
        <f>ROUND(W24*' Demand-Supply Gap'!E$75,2)</f>
        <v>1.02</v>
      </c>
      <c r="F24" s="34">
        <f>ROUND(X24*' Demand-Supply Gap'!F$75,2)</f>
        <v>4.2</v>
      </c>
      <c r="G24" s="34">
        <f>ROUND(Y24*' Demand-Supply Gap'!G$75,2)</f>
        <v>3.31</v>
      </c>
      <c r="H24" s="34">
        <f>ROUND(Z24*' Demand-Supply Gap'!H$75,2)</f>
        <v>3.68</v>
      </c>
      <c r="I24" s="34">
        <f>ROUND(AA24*' Demand-Supply Gap'!I$75,2)</f>
        <v>3.69</v>
      </c>
      <c r="J24" s="34">
        <f>ROUND(AB24*' Demand-Supply Gap'!J$75,2)</f>
        <v>3.7</v>
      </c>
      <c r="K24" s="34">
        <f>ROUND(AC24*' Demand-Supply Gap'!K$75,2)</f>
        <v>3.72</v>
      </c>
      <c r="L24" s="34">
        <f>ROUND(AD24*' Demand-Supply Gap'!L$75,2)</f>
        <v>3.76</v>
      </c>
      <c r="M24" s="34">
        <f>ROUND(AE24*' Demand-Supply Gap'!M$75,2)</f>
        <v>3.82</v>
      </c>
      <c r="N24" s="34">
        <f>ROUND(AF24*' Demand-Supply Gap'!N$75,2)</f>
        <v>3.88</v>
      </c>
      <c r="O24" s="34">
        <f>ROUND(AG24*' Demand-Supply Gap'!O$75,2)</f>
        <v>3.95</v>
      </c>
      <c r="P24" s="34">
        <f>ROUND(AH24*' Demand-Supply Gap'!P$75,2)</f>
        <v>4.01</v>
      </c>
      <c r="Q24" s="34">
        <f>ROUND(AI24*' Demand-Supply Gap'!Q$75,2)</f>
        <v>4.07</v>
      </c>
      <c r="R24" s="34">
        <f>ROUND(AJ24*' Demand-Supply Gap'!R$75,2)</f>
        <v>4.1399999999999997</v>
      </c>
      <c r="S24" s="34">
        <f>ROUND(AK24*' Demand-Supply Gap'!S$75,2)</f>
        <v>4.22</v>
      </c>
      <c r="T24" s="34"/>
      <c r="U24" s="227"/>
      <c r="V24" s="227">
        <f>1-V23</f>
        <v>6.7999999999999949E-2</v>
      </c>
      <c r="W24" s="227">
        <f t="shared" ref="W24" si="143">1-W23</f>
        <v>6.6726666666666601E-2</v>
      </c>
      <c r="X24" s="227">
        <f t="shared" ref="X24" si="144">1-X23</f>
        <v>6.5453333333333363E-2</v>
      </c>
      <c r="Y24" s="227">
        <f t="shared" ref="Y24" si="145">1-Y23</f>
        <v>6.4180000000000015E-2</v>
      </c>
      <c r="Z24" s="227">
        <f t="shared" ref="Z24" si="146">1-Z23</f>
        <v>6.2906666666666666E-2</v>
      </c>
      <c r="AA24" s="227">
        <f t="shared" ref="AA24" si="147">1-AA23</f>
        <v>6.1633333333333318E-2</v>
      </c>
      <c r="AB24" s="227">
        <f t="shared" ref="AB24" si="148">1-AB23</f>
        <v>6.0359999999999969E-2</v>
      </c>
      <c r="AC24" s="227">
        <f t="shared" ref="AC24" si="149">1-AC23</f>
        <v>5.9086666666666732E-2</v>
      </c>
      <c r="AD24" s="227">
        <f t="shared" ref="AD24" si="150">1-AD23</f>
        <v>5.7813333333333383E-2</v>
      </c>
      <c r="AE24" s="227">
        <f t="shared" ref="AE24" si="151">1-AE23</f>
        <v>5.6540000000000035E-2</v>
      </c>
      <c r="AF24" s="227">
        <f t="shared" ref="AF24" si="152">1-AF23</f>
        <v>5.5266666666666686E-2</v>
      </c>
      <c r="AG24" s="227">
        <f t="shared" ref="AG24" si="153">1-AG23</f>
        <v>5.3993333333333338E-2</v>
      </c>
      <c r="AH24" s="227">
        <f t="shared" ref="AH24" si="154">1-AH23</f>
        <v>5.27200000000001E-2</v>
      </c>
      <c r="AI24" s="227">
        <f t="shared" ref="AI24" si="155">1-AI23</f>
        <v>5.1446666666666752E-2</v>
      </c>
      <c r="AJ24" s="227">
        <f t="shared" ref="AJ24" si="156">1-AJ23</f>
        <v>5.0173333333333403E-2</v>
      </c>
      <c r="AK24" s="227">
        <f t="shared" ref="AK24" si="157">1-AK23</f>
        <v>4.8900000000000055E-2</v>
      </c>
    </row>
    <row r="25" spans="1:37" ht="13.5" thickBot="1">
      <c r="A25" s="228" t="s">
        <v>32</v>
      </c>
      <c r="B25" s="228" t="s">
        <v>52</v>
      </c>
      <c r="C25" s="228" t="s">
        <v>60</v>
      </c>
      <c r="D25" s="34">
        <f t="shared" ref="D25:S25" si="158">SUM(D23:D24)</f>
        <v>9.32</v>
      </c>
      <c r="E25" s="34">
        <f t="shared" si="158"/>
        <v>15.32</v>
      </c>
      <c r="F25" s="34">
        <f t="shared" si="158"/>
        <v>64.099999999999994</v>
      </c>
      <c r="G25" s="34">
        <f t="shared" si="158"/>
        <v>51.6</v>
      </c>
      <c r="H25" s="34">
        <f t="shared" si="158"/>
        <v>58.5</v>
      </c>
      <c r="I25" s="34">
        <f t="shared" si="158"/>
        <v>59.79</v>
      </c>
      <c r="J25" s="34">
        <f t="shared" si="158"/>
        <v>61.260000000000005</v>
      </c>
      <c r="K25" s="34">
        <f t="shared" si="158"/>
        <v>62.96</v>
      </c>
      <c r="L25" s="34">
        <f t="shared" si="158"/>
        <v>65.09</v>
      </c>
      <c r="M25" s="34">
        <f t="shared" si="158"/>
        <v>67.569999999999993</v>
      </c>
      <c r="N25" s="34">
        <f t="shared" si="158"/>
        <v>70.27</v>
      </c>
      <c r="O25" s="34">
        <f t="shared" si="158"/>
        <v>73.16</v>
      </c>
      <c r="P25" s="34">
        <f t="shared" si="158"/>
        <v>76.02000000000001</v>
      </c>
      <c r="Q25" s="34">
        <f t="shared" si="158"/>
        <v>79.150000000000006</v>
      </c>
      <c r="R25" s="34">
        <f t="shared" si="158"/>
        <v>82.58</v>
      </c>
      <c r="S25" s="34">
        <f t="shared" si="158"/>
        <v>86.35</v>
      </c>
      <c r="T25" s="34"/>
      <c r="U25" s="232"/>
      <c r="V25" s="227">
        <f>SUM(V23:V24)</f>
        <v>1</v>
      </c>
      <c r="W25" s="227">
        <f t="shared" ref="W25" si="159">SUM(W23:W24)</f>
        <v>1</v>
      </c>
      <c r="X25" s="227">
        <f t="shared" ref="X25" si="160">SUM(X23:X24)</f>
        <v>1</v>
      </c>
      <c r="Y25" s="227">
        <f t="shared" ref="Y25" si="161">SUM(Y23:Y24)</f>
        <v>1</v>
      </c>
      <c r="Z25" s="227">
        <f t="shared" ref="Z25" si="162">SUM(Z23:Z24)</f>
        <v>1</v>
      </c>
      <c r="AA25" s="227">
        <f t="shared" ref="AA25" si="163">SUM(AA23:AA24)</f>
        <v>1</v>
      </c>
      <c r="AB25" s="227">
        <f t="shared" ref="AB25" si="164">SUM(AB23:AB24)</f>
        <v>1</v>
      </c>
      <c r="AC25" s="227">
        <f t="shared" ref="AC25" si="165">SUM(AC23:AC24)</f>
        <v>1</v>
      </c>
      <c r="AD25" s="227">
        <f t="shared" ref="AD25" si="166">SUM(AD23:AD24)</f>
        <v>1</v>
      </c>
      <c r="AE25" s="227">
        <f t="shared" ref="AE25" si="167">SUM(AE23:AE24)</f>
        <v>1</v>
      </c>
      <c r="AF25" s="227">
        <f t="shared" ref="AF25" si="168">SUM(AF23:AF24)</f>
        <v>1</v>
      </c>
      <c r="AG25" s="227">
        <f t="shared" ref="AG25" si="169">SUM(AG23:AG24)</f>
        <v>1</v>
      </c>
      <c r="AH25" s="227">
        <f t="shared" ref="AH25" si="170">SUM(AH23:AH24)</f>
        <v>1</v>
      </c>
      <c r="AI25" s="227">
        <f t="shared" ref="AI25" si="171">SUM(AI23:AI24)</f>
        <v>1</v>
      </c>
      <c r="AJ25" s="227">
        <f t="shared" ref="AJ25" si="172">SUM(AJ23:AJ24)</f>
        <v>1</v>
      </c>
      <c r="AK25" s="227">
        <f t="shared" ref="AK25" si="173">SUM(AK23:AK24)</f>
        <v>1</v>
      </c>
    </row>
    <row r="26" spans="1:37">
      <c r="A26" s="231" t="s">
        <v>32</v>
      </c>
      <c r="B26" s="231" t="s">
        <v>54</v>
      </c>
      <c r="C26" s="231" t="s">
        <v>376</v>
      </c>
      <c r="D26" s="34">
        <f>ROUND(V26*' Demand-Supply Gap'!D$84,2)</f>
        <v>77.48</v>
      </c>
      <c r="E26" s="34">
        <f>ROUND(W26*' Demand-Supply Gap'!E$84,2)</f>
        <v>87.67</v>
      </c>
      <c r="F26" s="34">
        <f>ROUND(X26*' Demand-Supply Gap'!F$84,2)</f>
        <v>100.09</v>
      </c>
      <c r="G26" s="34">
        <f>ROUND(Y26*' Demand-Supply Gap'!G$84,2)</f>
        <v>112.84</v>
      </c>
      <c r="H26" s="34">
        <f>ROUND(Z26*' Demand-Supply Gap'!H$84,2)</f>
        <v>122.52</v>
      </c>
      <c r="I26" s="34">
        <f>ROUND(AA26*' Demand-Supply Gap'!I$84,2)</f>
        <v>114.11</v>
      </c>
      <c r="J26" s="34">
        <f>ROUND(AB26*' Demand-Supply Gap'!J$84,2)</f>
        <v>117.38</v>
      </c>
      <c r="K26" s="34">
        <f>ROUND(AC26*' Demand-Supply Gap'!K$84,2)</f>
        <v>121.01</v>
      </c>
      <c r="L26" s="34">
        <f>ROUND(AD26*' Demand-Supply Gap'!L$84,2)</f>
        <v>125.23</v>
      </c>
      <c r="M26" s="34">
        <f>ROUND(AE26*' Demand-Supply Gap'!M$84,2)</f>
        <v>130.1</v>
      </c>
      <c r="N26" s="34">
        <f>ROUND(AF26*' Demand-Supply Gap'!N$84,2)</f>
        <v>135.43</v>
      </c>
      <c r="O26" s="34">
        <f>ROUND(AG26*' Demand-Supply Gap'!O$84,2)</f>
        <v>141.11000000000001</v>
      </c>
      <c r="P26" s="34">
        <f>ROUND(AH26*' Demand-Supply Gap'!P$84,2)</f>
        <v>146.74</v>
      </c>
      <c r="Q26" s="34">
        <f>ROUND(AI26*' Demand-Supply Gap'!Q$84,2)</f>
        <v>152.91999999999999</v>
      </c>
      <c r="R26" s="34">
        <f>ROUND(AJ26*' Demand-Supply Gap'!R$84,2)</f>
        <v>159.69</v>
      </c>
      <c r="S26" s="34">
        <f>ROUND(AK26*' Demand-Supply Gap'!S$84,2)</f>
        <v>167.12</v>
      </c>
      <c r="T26" s="34"/>
      <c r="U26" s="227"/>
      <c r="V26" s="227">
        <v>0.9345</v>
      </c>
      <c r="W26" s="227">
        <v>0.93531333333333333</v>
      </c>
      <c r="X26" s="227">
        <v>0.93612666666666666</v>
      </c>
      <c r="Y26" s="227">
        <v>0.93694</v>
      </c>
      <c r="Z26" s="227">
        <v>0.93775333333333333</v>
      </c>
      <c r="AA26" s="227">
        <v>0.93856666666666666</v>
      </c>
      <c r="AB26" s="227">
        <v>0.93937999999999999</v>
      </c>
      <c r="AC26" s="227">
        <v>0.94019333333333333</v>
      </c>
      <c r="AD26" s="227">
        <v>0.94100666666666666</v>
      </c>
      <c r="AE26" s="227">
        <v>0.94181999999999999</v>
      </c>
      <c r="AF26" s="227">
        <v>0.94263333333333332</v>
      </c>
      <c r="AG26" s="227">
        <v>0.94344666666666666</v>
      </c>
      <c r="AH26" s="227">
        <v>0.94425999999999999</v>
      </c>
      <c r="AI26" s="227">
        <v>0.94507333333333332</v>
      </c>
      <c r="AJ26" s="227">
        <v>0.94588666666666665</v>
      </c>
      <c r="AK26" s="227">
        <v>0.94669999999999999</v>
      </c>
    </row>
    <row r="27" spans="1:37">
      <c r="A27" s="32" t="s">
        <v>32</v>
      </c>
      <c r="B27" s="32" t="s">
        <v>54</v>
      </c>
      <c r="C27" s="32" t="s">
        <v>377</v>
      </c>
      <c r="D27" s="34">
        <f>ROUND(V27*' Demand-Supply Gap'!D$84,2)</f>
        <v>5.43</v>
      </c>
      <c r="E27" s="34">
        <f>ROUND(W27*' Demand-Supply Gap'!E$84,2)</f>
        <v>6.06</v>
      </c>
      <c r="F27" s="34">
        <f>ROUND(X27*' Demand-Supply Gap'!F$84,2)</f>
        <v>6.83</v>
      </c>
      <c r="G27" s="34">
        <f>ROUND(Y27*' Demand-Supply Gap'!G$84,2)</f>
        <v>7.59</v>
      </c>
      <c r="H27" s="34">
        <f>ROUND(Z27*' Demand-Supply Gap'!H$84,2)</f>
        <v>8.1300000000000008</v>
      </c>
      <c r="I27" s="34">
        <f>ROUND(AA27*' Demand-Supply Gap'!I$84,2)</f>
        <v>7.47</v>
      </c>
      <c r="J27" s="34">
        <f>ROUND(AB27*' Demand-Supply Gap'!J$84,2)</f>
        <v>7.58</v>
      </c>
      <c r="K27" s="34">
        <f>ROUND(AC27*' Demand-Supply Gap'!K$84,2)</f>
        <v>7.7</v>
      </c>
      <c r="L27" s="34">
        <f>ROUND(AD27*' Demand-Supply Gap'!L$84,2)</f>
        <v>7.85</v>
      </c>
      <c r="M27" s="34">
        <f>ROUND(AE27*' Demand-Supply Gap'!M$84,2)</f>
        <v>8.0399999999999991</v>
      </c>
      <c r="N27" s="34">
        <f>ROUND(AF27*' Demand-Supply Gap'!N$84,2)</f>
        <v>8.24</v>
      </c>
      <c r="O27" s="34">
        <f>ROUND(AG27*' Demand-Supply Gap'!O$84,2)</f>
        <v>8.4600000000000009</v>
      </c>
      <c r="P27" s="34">
        <f>ROUND(AH27*' Demand-Supply Gap'!P$84,2)</f>
        <v>8.66</v>
      </c>
      <c r="Q27" s="34">
        <f>ROUND(AI27*' Demand-Supply Gap'!Q$84,2)</f>
        <v>8.89</v>
      </c>
      <c r="R27" s="34">
        <f>ROUND(AJ27*' Demand-Supply Gap'!R$84,2)</f>
        <v>9.14</v>
      </c>
      <c r="S27" s="34">
        <f>ROUND(AK27*' Demand-Supply Gap'!S$84,2)</f>
        <v>9.41</v>
      </c>
      <c r="T27" s="34"/>
      <c r="U27" s="227"/>
      <c r="V27" s="227">
        <f>1-V26</f>
        <v>6.5500000000000003E-2</v>
      </c>
      <c r="W27" s="227">
        <f t="shared" ref="W27" si="174">1-W26</f>
        <v>6.468666666666667E-2</v>
      </c>
      <c r="X27" s="227">
        <f t="shared" ref="X27" si="175">1-X26</f>
        <v>6.3873333333333338E-2</v>
      </c>
      <c r="Y27" s="227">
        <f t="shared" ref="Y27" si="176">1-Y26</f>
        <v>6.3060000000000005E-2</v>
      </c>
      <c r="Z27" s="227">
        <f t="shared" ref="Z27" si="177">1-Z26</f>
        <v>6.2246666666666672E-2</v>
      </c>
      <c r="AA27" s="227">
        <f t="shared" ref="AA27" si="178">1-AA26</f>
        <v>6.143333333333334E-2</v>
      </c>
      <c r="AB27" s="227">
        <f t="shared" ref="AB27" si="179">1-AB26</f>
        <v>6.0620000000000007E-2</v>
      </c>
      <c r="AC27" s="227">
        <f t="shared" ref="AC27" si="180">1-AC26</f>
        <v>5.9806666666666675E-2</v>
      </c>
      <c r="AD27" s="227">
        <f t="shared" ref="AD27" si="181">1-AD26</f>
        <v>5.8993333333333342E-2</v>
      </c>
      <c r="AE27" s="227">
        <f t="shared" ref="AE27" si="182">1-AE26</f>
        <v>5.8180000000000009E-2</v>
      </c>
      <c r="AF27" s="227">
        <f t="shared" ref="AF27" si="183">1-AF26</f>
        <v>5.7366666666666677E-2</v>
      </c>
      <c r="AG27" s="227">
        <f t="shared" ref="AG27" si="184">1-AG26</f>
        <v>5.6553333333333344E-2</v>
      </c>
      <c r="AH27" s="227">
        <f t="shared" ref="AH27" si="185">1-AH26</f>
        <v>5.5740000000000012E-2</v>
      </c>
      <c r="AI27" s="227">
        <f t="shared" ref="AI27" si="186">1-AI26</f>
        <v>5.4926666666666679E-2</v>
      </c>
      <c r="AJ27" s="227">
        <f t="shared" ref="AJ27" si="187">1-AJ26</f>
        <v>5.4113333333333347E-2</v>
      </c>
      <c r="AK27" s="227">
        <f t="shared" ref="AK27" si="188">1-AK26</f>
        <v>5.3300000000000014E-2</v>
      </c>
    </row>
    <row r="28" spans="1:37" ht="13.5" thickBot="1">
      <c r="A28" s="228" t="s">
        <v>32</v>
      </c>
      <c r="B28" s="228" t="s">
        <v>54</v>
      </c>
      <c r="C28" s="228" t="s">
        <v>60</v>
      </c>
      <c r="D28" s="34">
        <f t="shared" ref="D28:S28" si="189">SUM(D26:D27)</f>
        <v>82.91</v>
      </c>
      <c r="E28" s="34">
        <f t="shared" si="189"/>
        <v>93.73</v>
      </c>
      <c r="F28" s="34">
        <f t="shared" si="189"/>
        <v>106.92</v>
      </c>
      <c r="G28" s="34">
        <f t="shared" si="189"/>
        <v>120.43</v>
      </c>
      <c r="H28" s="34">
        <f t="shared" si="189"/>
        <v>130.65</v>
      </c>
      <c r="I28" s="34">
        <f t="shared" si="189"/>
        <v>121.58</v>
      </c>
      <c r="J28" s="34">
        <f t="shared" si="189"/>
        <v>124.96</v>
      </c>
      <c r="K28" s="34">
        <f t="shared" si="189"/>
        <v>128.71</v>
      </c>
      <c r="L28" s="34">
        <f t="shared" si="189"/>
        <v>133.08000000000001</v>
      </c>
      <c r="M28" s="34">
        <f t="shared" si="189"/>
        <v>138.13999999999999</v>
      </c>
      <c r="N28" s="34">
        <f t="shared" si="189"/>
        <v>143.67000000000002</v>
      </c>
      <c r="O28" s="34">
        <f t="shared" si="189"/>
        <v>149.57000000000002</v>
      </c>
      <c r="P28" s="34">
        <f t="shared" si="189"/>
        <v>155.4</v>
      </c>
      <c r="Q28" s="34">
        <f t="shared" si="189"/>
        <v>161.81</v>
      </c>
      <c r="R28" s="34">
        <f t="shared" si="189"/>
        <v>168.82999999999998</v>
      </c>
      <c r="S28" s="34">
        <f t="shared" si="189"/>
        <v>176.53</v>
      </c>
      <c r="T28" s="34"/>
      <c r="U28" s="232"/>
      <c r="V28" s="227">
        <f>SUM(V26:V27)</f>
        <v>1</v>
      </c>
      <c r="W28" s="227">
        <f t="shared" ref="W28" si="190">SUM(W26:W27)</f>
        <v>1</v>
      </c>
      <c r="X28" s="227">
        <f t="shared" ref="X28" si="191">SUM(X26:X27)</f>
        <v>1</v>
      </c>
      <c r="Y28" s="227">
        <f t="shared" ref="Y28" si="192">SUM(Y26:Y27)</f>
        <v>1</v>
      </c>
      <c r="Z28" s="227">
        <f t="shared" ref="Z28" si="193">SUM(Z26:Z27)</f>
        <v>1</v>
      </c>
      <c r="AA28" s="227">
        <f t="shared" ref="AA28" si="194">SUM(AA26:AA27)</f>
        <v>1</v>
      </c>
      <c r="AB28" s="227">
        <f t="shared" ref="AB28" si="195">SUM(AB26:AB27)</f>
        <v>1</v>
      </c>
      <c r="AC28" s="227">
        <f t="shared" ref="AC28" si="196">SUM(AC26:AC27)</f>
        <v>1</v>
      </c>
      <c r="AD28" s="227">
        <f t="shared" ref="AD28" si="197">SUM(AD26:AD27)</f>
        <v>1</v>
      </c>
      <c r="AE28" s="227">
        <f t="shared" ref="AE28" si="198">SUM(AE26:AE27)</f>
        <v>1</v>
      </c>
      <c r="AF28" s="227">
        <f t="shared" ref="AF28" si="199">SUM(AF26:AF27)</f>
        <v>1</v>
      </c>
      <c r="AG28" s="227">
        <f t="shared" ref="AG28" si="200">SUM(AG26:AG27)</f>
        <v>1</v>
      </c>
      <c r="AH28" s="227">
        <f t="shared" ref="AH28" si="201">SUM(AH26:AH27)</f>
        <v>1</v>
      </c>
      <c r="AI28" s="227">
        <f t="shared" ref="AI28" si="202">SUM(AI26:AI27)</f>
        <v>1</v>
      </c>
      <c r="AJ28" s="227">
        <f t="shared" ref="AJ28" si="203">SUM(AJ26:AJ27)</f>
        <v>1</v>
      </c>
      <c r="AK28" s="227">
        <f t="shared" ref="AK28" si="204">SUM(AK26:AK27)</f>
        <v>1</v>
      </c>
    </row>
    <row r="29" spans="1:37" s="313" customFormat="1">
      <c r="A29" s="311" t="s">
        <v>32</v>
      </c>
      <c r="B29" s="311" t="s">
        <v>32</v>
      </c>
      <c r="C29" s="311" t="s">
        <v>376</v>
      </c>
      <c r="D29" s="307">
        <f>D2+D5+D8+D11+D14+D17+D20+D23+D26</f>
        <v>1274.1999687037037</v>
      </c>
      <c r="E29" s="307">
        <f t="shared" ref="E29:S29" si="205">E2+E5+E8+E11+E14+E17+E20+E23+E26</f>
        <v>1311.3670396526743</v>
      </c>
      <c r="F29" s="307">
        <f t="shared" si="205"/>
        <v>1387.2769876243715</v>
      </c>
      <c r="G29" s="307">
        <f t="shared" si="205"/>
        <v>1464.4478648301226</v>
      </c>
      <c r="H29" s="307">
        <f t="shared" si="205"/>
        <v>1588.9053731295635</v>
      </c>
      <c r="I29" s="307">
        <f t="shared" si="205"/>
        <v>1509.6865650033333</v>
      </c>
      <c r="J29" s="307">
        <f t="shared" si="205"/>
        <v>1618.1444887983203</v>
      </c>
      <c r="K29" s="307">
        <f t="shared" si="205"/>
        <v>1749.0455442859779</v>
      </c>
      <c r="L29" s="307">
        <f t="shared" si="205"/>
        <v>1869.614436932736</v>
      </c>
      <c r="M29" s="307">
        <f t="shared" si="205"/>
        <v>1999.2543498668128</v>
      </c>
      <c r="N29" s="307">
        <f t="shared" si="205"/>
        <v>2128.6069371747785</v>
      </c>
      <c r="O29" s="307">
        <f t="shared" si="205"/>
        <v>2263.3485922542845</v>
      </c>
      <c r="P29" s="307">
        <f t="shared" si="205"/>
        <v>2401.958540533371</v>
      </c>
      <c r="Q29" s="307">
        <f t="shared" si="205"/>
        <v>2548.1801484430653</v>
      </c>
      <c r="R29" s="307">
        <f t="shared" si="205"/>
        <v>2700.392597773458</v>
      </c>
      <c r="S29" s="307">
        <f t="shared" si="205"/>
        <v>2856.1697435192559</v>
      </c>
      <c r="T29" s="232">
        <f>(I29/D29)^(1/5)-1</f>
        <v>3.4498439826023519E-2</v>
      </c>
      <c r="U29" s="232">
        <f>(S29/J29)^(1/9)-1</f>
        <v>6.5169013378446827E-2</v>
      </c>
      <c r="V29" s="312">
        <f>D29/D$31</f>
        <v>0.93645279821468763</v>
      </c>
      <c r="W29" s="312">
        <f t="shared" ref="W29:AK30" si="206">E29/E$31</f>
        <v>0.93775323818939027</v>
      </c>
      <c r="X29" s="312">
        <f t="shared" si="206"/>
        <v>0.93895978832821703</v>
      </c>
      <c r="Y29" s="312">
        <f t="shared" si="206"/>
        <v>0.94156426757869061</v>
      </c>
      <c r="Z29" s="312">
        <f t="shared" si="206"/>
        <v>0.94140532093044949</v>
      </c>
      <c r="AA29" s="312">
        <f t="shared" si="206"/>
        <v>0.94311573114629987</v>
      </c>
      <c r="AB29" s="312">
        <f t="shared" si="206"/>
        <v>0.94390689159313501</v>
      </c>
      <c r="AC29" s="312">
        <f t="shared" si="206"/>
        <v>0.94469569179516588</v>
      </c>
      <c r="AD29" s="312">
        <f t="shared" si="206"/>
        <v>0.94545080247916213</v>
      </c>
      <c r="AE29" s="312">
        <f t="shared" si="206"/>
        <v>0.94618950221421683</v>
      </c>
      <c r="AF29" s="312">
        <f t="shared" si="206"/>
        <v>0.9469853166126625</v>
      </c>
      <c r="AG29" s="312">
        <f t="shared" si="206"/>
        <v>0.94774966468968247</v>
      </c>
      <c r="AH29" s="312">
        <f t="shared" si="206"/>
        <v>0.94850906111966427</v>
      </c>
      <c r="AI29" s="312">
        <f t="shared" si="206"/>
        <v>0.94927742595376019</v>
      </c>
      <c r="AJ29" s="312">
        <f t="shared" si="206"/>
        <v>0.95000313237439449</v>
      </c>
      <c r="AK29" s="312">
        <f t="shared" si="206"/>
        <v>0.95073145423485939</v>
      </c>
    </row>
    <row r="30" spans="1:37" s="313" customFormat="1">
      <c r="A30" s="306" t="s">
        <v>32</v>
      </c>
      <c r="B30" s="306" t="s">
        <v>32</v>
      </c>
      <c r="C30" s="306" t="s">
        <v>377</v>
      </c>
      <c r="D30" s="307">
        <f>D3+D6+D9+D12+D15+D18+D21+D24+D27</f>
        <v>86.466549814814812</v>
      </c>
      <c r="E30" s="307">
        <f t="shared" ref="E30:S30" si="207">E3+E6+E9+E12+E15+E18+E21+E24+E27</f>
        <v>87.046728754732996</v>
      </c>
      <c r="F30" s="307">
        <f t="shared" si="207"/>
        <v>90.184565968212596</v>
      </c>
      <c r="G30" s="307">
        <f t="shared" si="207"/>
        <v>90.887140178159925</v>
      </c>
      <c r="H30" s="307">
        <f t="shared" si="207"/>
        <v>98.896190982215131</v>
      </c>
      <c r="I30" s="307">
        <f t="shared" si="207"/>
        <v>91.05713499666669</v>
      </c>
      <c r="J30" s="307">
        <f t="shared" si="207"/>
        <v>96.160707201679955</v>
      </c>
      <c r="K30" s="307">
        <f t="shared" si="207"/>
        <v>102.39250023642225</v>
      </c>
      <c r="L30" s="307">
        <f t="shared" si="207"/>
        <v>107.87020005760854</v>
      </c>
      <c r="M30" s="307">
        <f t="shared" si="207"/>
        <v>113.69907562382679</v>
      </c>
      <c r="N30" s="307">
        <f t="shared" si="207"/>
        <v>119.16491296196969</v>
      </c>
      <c r="O30" s="307">
        <f t="shared" si="207"/>
        <v>124.78054836151634</v>
      </c>
      <c r="P30" s="307">
        <f t="shared" si="207"/>
        <v>130.39316699590384</v>
      </c>
      <c r="Q30" s="307">
        <f t="shared" si="207"/>
        <v>136.15646251431809</v>
      </c>
      <c r="R30" s="307">
        <f t="shared" si="207"/>
        <v>142.11655377451643</v>
      </c>
      <c r="S30" s="307">
        <f t="shared" si="207"/>
        <v>148.01164839427565</v>
      </c>
      <c r="T30" s="232">
        <f t="shared" ref="T30" si="208">(I30/D30)^(1/5)-1</f>
        <v>1.0399610900786005E-2</v>
      </c>
      <c r="U30" s="232">
        <f t="shared" ref="U30" si="209">(S30/J30)^(1/9)-1</f>
        <v>4.9085576961533262E-2</v>
      </c>
      <c r="V30" s="312">
        <f>D30/D$31</f>
        <v>6.354720178531241E-2</v>
      </c>
      <c r="W30" s="312">
        <f t="shared" si="206"/>
        <v>6.2246761810609695E-2</v>
      </c>
      <c r="X30" s="312">
        <f t="shared" si="206"/>
        <v>6.1040211671782932E-2</v>
      </c>
      <c r="Y30" s="312">
        <f t="shared" si="206"/>
        <v>5.8435732421309408E-2</v>
      </c>
      <c r="Z30" s="312">
        <f t="shared" si="206"/>
        <v>5.8594679069550563E-2</v>
      </c>
      <c r="AA30" s="312">
        <f t="shared" si="206"/>
        <v>5.6884268853700119E-2</v>
      </c>
      <c r="AB30" s="312">
        <f t="shared" si="206"/>
        <v>5.6093108406864996E-2</v>
      </c>
      <c r="AC30" s="312">
        <f t="shared" si="206"/>
        <v>5.5304308204834139E-2</v>
      </c>
      <c r="AD30" s="312">
        <f t="shared" si="206"/>
        <v>5.4549197520837797E-2</v>
      </c>
      <c r="AE30" s="312">
        <f t="shared" si="206"/>
        <v>5.3810497785783049E-2</v>
      </c>
      <c r="AF30" s="312">
        <f t="shared" si="206"/>
        <v>5.3014683387337572E-2</v>
      </c>
      <c r="AG30" s="312">
        <f t="shared" si="206"/>
        <v>5.2250335310317662E-2</v>
      </c>
      <c r="AH30" s="312">
        <f t="shared" si="206"/>
        <v>5.1490938880335783E-2</v>
      </c>
      <c r="AI30" s="312">
        <f t="shared" si="206"/>
        <v>5.0722574046239727E-2</v>
      </c>
      <c r="AJ30" s="312">
        <f t="shared" si="206"/>
        <v>4.9996867625605554E-2</v>
      </c>
      <c r="AK30" s="312">
        <f t="shared" si="206"/>
        <v>4.9268545765140614E-2</v>
      </c>
    </row>
    <row r="31" spans="1:37" s="313" customFormat="1" ht="13.5" thickBot="1">
      <c r="A31" s="314" t="s">
        <v>32</v>
      </c>
      <c r="B31" s="314" t="s">
        <v>32</v>
      </c>
      <c r="C31" s="314" t="s">
        <v>60</v>
      </c>
      <c r="D31" s="307">
        <f>SUM(D29:D30)</f>
        <v>1360.6665185185184</v>
      </c>
      <c r="E31" s="307">
        <f t="shared" ref="E31:S31" si="210">SUM(E29:E30)</f>
        <v>1398.4137684074074</v>
      </c>
      <c r="F31" s="307">
        <f t="shared" si="210"/>
        <v>1477.4615535925841</v>
      </c>
      <c r="G31" s="307">
        <f t="shared" si="210"/>
        <v>1555.3350050082825</v>
      </c>
      <c r="H31" s="307">
        <f t="shared" si="210"/>
        <v>1687.8015641117786</v>
      </c>
      <c r="I31" s="307">
        <f t="shared" si="210"/>
        <v>1600.7437</v>
      </c>
      <c r="J31" s="307">
        <f t="shared" si="210"/>
        <v>1714.3051960000003</v>
      </c>
      <c r="K31" s="307">
        <f t="shared" si="210"/>
        <v>1851.4380445224001</v>
      </c>
      <c r="L31" s="307">
        <f t="shared" si="210"/>
        <v>1977.4846369903446</v>
      </c>
      <c r="M31" s="307">
        <f t="shared" si="210"/>
        <v>2112.9534254906398</v>
      </c>
      <c r="N31" s="307">
        <f t="shared" si="210"/>
        <v>2247.7718501367481</v>
      </c>
      <c r="O31" s="307">
        <f t="shared" si="210"/>
        <v>2388.1291406158007</v>
      </c>
      <c r="P31" s="307">
        <f t="shared" si="210"/>
        <v>2532.3517075292748</v>
      </c>
      <c r="Q31" s="307">
        <f t="shared" si="210"/>
        <v>2684.3366109573835</v>
      </c>
      <c r="R31" s="307">
        <f t="shared" si="210"/>
        <v>2842.5091515479744</v>
      </c>
      <c r="S31" s="307">
        <f t="shared" si="210"/>
        <v>3004.1813919135316</v>
      </c>
      <c r="T31" s="232">
        <f t="shared" ref="T31" si="211">(I31/D31)^(1/5)-1</f>
        <v>3.3032584686184308E-2</v>
      </c>
      <c r="U31" s="232">
        <f t="shared" ref="U31" si="212">(S31/J31)^(1/9)-1</f>
        <v>6.4316732814133415E-2</v>
      </c>
      <c r="V31" s="312">
        <f>SUM(V29:V30)</f>
        <v>1</v>
      </c>
      <c r="W31" s="312">
        <f t="shared" ref="W31:AK31" si="213">SUM(W29:W30)</f>
        <v>1</v>
      </c>
      <c r="X31" s="312">
        <f t="shared" si="213"/>
        <v>1</v>
      </c>
      <c r="Y31" s="312">
        <f t="shared" si="213"/>
        <v>1</v>
      </c>
      <c r="Z31" s="312">
        <f t="shared" si="213"/>
        <v>1</v>
      </c>
      <c r="AA31" s="312">
        <f t="shared" si="213"/>
        <v>1</v>
      </c>
      <c r="AB31" s="312">
        <f t="shared" si="213"/>
        <v>1</v>
      </c>
      <c r="AC31" s="312">
        <f t="shared" si="213"/>
        <v>1</v>
      </c>
      <c r="AD31" s="312">
        <f t="shared" si="213"/>
        <v>0.99999999999999989</v>
      </c>
      <c r="AE31" s="312">
        <f t="shared" si="213"/>
        <v>0.99999999999999989</v>
      </c>
      <c r="AF31" s="312">
        <f t="shared" si="213"/>
        <v>1</v>
      </c>
      <c r="AG31" s="312">
        <f t="shared" si="213"/>
        <v>1.0000000000000002</v>
      </c>
      <c r="AH31" s="312">
        <f t="shared" si="213"/>
        <v>1</v>
      </c>
      <c r="AI31" s="312">
        <f t="shared" si="213"/>
        <v>0.99999999999999989</v>
      </c>
      <c r="AJ31" s="312">
        <f t="shared" si="213"/>
        <v>1</v>
      </c>
      <c r="AK31" s="312">
        <f t="shared" si="213"/>
        <v>1</v>
      </c>
    </row>
    <row r="32" spans="1:37" ht="13.5" thickBot="1">
      <c r="A32" s="249"/>
      <c r="B32" s="249"/>
      <c r="C32" s="249"/>
      <c r="D32" s="34" t="b">
        <f>D31=' Demand-Supply Gap'!D93</f>
        <v>0</v>
      </c>
      <c r="E32" s="34" t="b">
        <f>E31=' Demand-Supply Gap'!E93</f>
        <v>0</v>
      </c>
      <c r="F32" s="34" t="b">
        <f>F31=' Demand-Supply Gap'!F93</f>
        <v>0</v>
      </c>
      <c r="G32" s="34" t="b">
        <f>G31=' Demand-Supply Gap'!G93</f>
        <v>0</v>
      </c>
      <c r="H32" s="34" t="b">
        <f>H31=' Demand-Supply Gap'!H93</f>
        <v>0</v>
      </c>
      <c r="I32" s="34" t="b">
        <f>I31=' Demand-Supply Gap'!I93</f>
        <v>0</v>
      </c>
      <c r="J32" s="34" t="b">
        <f>J31=' Demand-Supply Gap'!J93</f>
        <v>0</v>
      </c>
      <c r="K32" s="34" t="b">
        <f>K31=' Demand-Supply Gap'!K93</f>
        <v>0</v>
      </c>
      <c r="L32" s="34" t="b">
        <f>L31=' Demand-Supply Gap'!L93</f>
        <v>0</v>
      </c>
      <c r="M32" s="34" t="b">
        <f>M31=' Demand-Supply Gap'!M93</f>
        <v>0</v>
      </c>
      <c r="N32" s="34" t="b">
        <f>N31=' Demand-Supply Gap'!N93</f>
        <v>0</v>
      </c>
      <c r="O32" s="34" t="b">
        <f>O31=' Demand-Supply Gap'!O93</f>
        <v>0</v>
      </c>
      <c r="P32" s="34" t="b">
        <f>P31=' Demand-Supply Gap'!P93</f>
        <v>0</v>
      </c>
      <c r="Q32" s="34" t="b">
        <f>Q31=' Demand-Supply Gap'!Q93</f>
        <v>0</v>
      </c>
      <c r="R32" s="34" t="b">
        <f>R31=' Demand-Supply Gap'!R93</f>
        <v>0</v>
      </c>
      <c r="S32" s="34" t="b">
        <f>S31=' Demand-Supply Gap'!S93</f>
        <v>0</v>
      </c>
      <c r="T32" s="34"/>
      <c r="U32" s="236"/>
      <c r="V32" s="227"/>
      <c r="W32" s="227"/>
      <c r="X32" s="227"/>
      <c r="Y32" s="227"/>
      <c r="Z32" s="227"/>
      <c r="AA32" s="227"/>
      <c r="AB32" s="227"/>
      <c r="AC32" s="227"/>
      <c r="AD32" s="227"/>
      <c r="AE32" s="227"/>
      <c r="AF32" s="227"/>
      <c r="AG32" s="227"/>
      <c r="AH32" s="227"/>
      <c r="AI32" s="227"/>
      <c r="AJ32" s="227"/>
      <c r="AK32" s="227"/>
    </row>
    <row r="33" spans="1:38">
      <c r="A33" s="231" t="s">
        <v>41</v>
      </c>
      <c r="B33" s="231" t="s">
        <v>38</v>
      </c>
      <c r="C33" s="231" t="s">
        <v>376</v>
      </c>
      <c r="D33" s="34">
        <f>ROUND(V33*' Demand-Supply Gap'!D$106,2)</f>
        <v>94.75</v>
      </c>
      <c r="E33" s="34">
        <f>ROUND(W33*' Demand-Supply Gap'!E$106,2)</f>
        <v>101.28</v>
      </c>
      <c r="F33" s="34">
        <f>ROUND(X33*' Demand-Supply Gap'!F$106,2)</f>
        <v>118.08</v>
      </c>
      <c r="G33" s="34">
        <f>ROUND(Y33*' Demand-Supply Gap'!G$106,2)</f>
        <v>124.38</v>
      </c>
      <c r="H33" s="34">
        <f>ROUND(Z33*' Demand-Supply Gap'!H$106,2)</f>
        <v>151.1</v>
      </c>
      <c r="I33" s="34">
        <f>ROUND(AA33*' Demand-Supply Gap'!I$106,2)</f>
        <v>69.77</v>
      </c>
      <c r="J33" s="34">
        <f>ROUND(AB33*' Demand-Supply Gap'!J$106,2)</f>
        <v>72.099999999999994</v>
      </c>
      <c r="K33" s="34">
        <f>ROUND(AC33*' Demand-Supply Gap'!K$106,2)</f>
        <v>74.61</v>
      </c>
      <c r="L33" s="34">
        <f>ROUND(AD33*' Demand-Supply Gap'!L$106,2)</f>
        <v>77.3</v>
      </c>
      <c r="M33" s="34">
        <f>ROUND(AE33*' Demand-Supply Gap'!M$106,2)</f>
        <v>80.069999999999993</v>
      </c>
      <c r="N33" s="34">
        <f>ROUND(AF33*' Demand-Supply Gap'!N$106,2)</f>
        <v>83</v>
      </c>
      <c r="O33" s="34">
        <f>ROUND(AG33*' Demand-Supply Gap'!O$106,2)</f>
        <v>86.18</v>
      </c>
      <c r="P33" s="34">
        <f>ROUND(AH33*' Demand-Supply Gap'!P$106,2)</f>
        <v>89.55</v>
      </c>
      <c r="Q33" s="34">
        <f>ROUND(AI33*' Demand-Supply Gap'!Q$106,2)</f>
        <v>93.19</v>
      </c>
      <c r="R33" s="34">
        <f>ROUND(AJ33*' Demand-Supply Gap'!R$106,2)</f>
        <v>97.19</v>
      </c>
      <c r="S33" s="34">
        <f>ROUND(AK33*' Demand-Supply Gap'!S$106,2)</f>
        <v>101.49</v>
      </c>
      <c r="T33" s="34"/>
      <c r="U33" s="227"/>
      <c r="V33" s="227">
        <v>0.94650000000000001</v>
      </c>
      <c r="W33" s="227">
        <v>0.94680666666666669</v>
      </c>
      <c r="X33" s="227">
        <v>0.94711333333333336</v>
      </c>
      <c r="Y33" s="227">
        <v>0.94742000000000004</v>
      </c>
      <c r="Z33" s="227">
        <v>0.94772666666666672</v>
      </c>
      <c r="AA33" s="227">
        <v>0.94803333333333339</v>
      </c>
      <c r="AB33" s="227">
        <v>0.94834000000000007</v>
      </c>
      <c r="AC33" s="227">
        <v>0.94864666666666664</v>
      </c>
      <c r="AD33" s="227">
        <v>0.94895333333333332</v>
      </c>
      <c r="AE33" s="227">
        <v>0.94925999999999999</v>
      </c>
      <c r="AF33" s="227">
        <v>0.94956666666666667</v>
      </c>
      <c r="AG33" s="227">
        <v>0.94987333333333335</v>
      </c>
      <c r="AH33" s="227">
        <v>0.95018000000000002</v>
      </c>
      <c r="AI33" s="227">
        <v>0.9504866666666667</v>
      </c>
      <c r="AJ33" s="227">
        <v>0.95079333333333338</v>
      </c>
      <c r="AK33" s="227">
        <v>0.95110000000000006</v>
      </c>
    </row>
    <row r="34" spans="1:38">
      <c r="A34" s="32" t="s">
        <v>41</v>
      </c>
      <c r="B34" s="32" t="s">
        <v>38</v>
      </c>
      <c r="C34" s="32" t="s">
        <v>377</v>
      </c>
      <c r="D34" s="34">
        <f>ROUND(V34*' Demand-Supply Gap'!D$106,2)</f>
        <v>5.36</v>
      </c>
      <c r="E34" s="34">
        <f>ROUND(W34*' Demand-Supply Gap'!E$106,2)</f>
        <v>5.69</v>
      </c>
      <c r="F34" s="34">
        <f>ROUND(X34*' Demand-Supply Gap'!F$106,2)</f>
        <v>6.59</v>
      </c>
      <c r="G34" s="34">
        <f>ROUND(Y34*' Demand-Supply Gap'!G$106,2)</f>
        <v>6.9</v>
      </c>
      <c r="H34" s="34">
        <f>ROUND(Z34*' Demand-Supply Gap'!H$106,2)</f>
        <v>8.33</v>
      </c>
      <c r="I34" s="34">
        <f>ROUND(AA34*' Demand-Supply Gap'!I$106,2)</f>
        <v>3.82</v>
      </c>
      <c r="J34" s="34">
        <f>ROUND(AB34*' Demand-Supply Gap'!J$106,2)</f>
        <v>3.93</v>
      </c>
      <c r="K34" s="34">
        <f>ROUND(AC34*' Demand-Supply Gap'!K$106,2)</f>
        <v>4.04</v>
      </c>
      <c r="L34" s="34">
        <f>ROUND(AD34*' Demand-Supply Gap'!L$106,2)</f>
        <v>4.16</v>
      </c>
      <c r="M34" s="34">
        <f>ROUND(AE34*' Demand-Supply Gap'!M$106,2)</f>
        <v>4.28</v>
      </c>
      <c r="N34" s="34">
        <f>ROUND(AF34*' Demand-Supply Gap'!N$106,2)</f>
        <v>4.41</v>
      </c>
      <c r="O34" s="34">
        <f>ROUND(AG34*' Demand-Supply Gap'!O$106,2)</f>
        <v>4.55</v>
      </c>
      <c r="P34" s="34">
        <f>ROUND(AH34*' Demand-Supply Gap'!P$106,2)</f>
        <v>4.7</v>
      </c>
      <c r="Q34" s="34">
        <f>ROUND(AI34*' Demand-Supply Gap'!Q$106,2)</f>
        <v>4.8499999999999996</v>
      </c>
      <c r="R34" s="34">
        <f>ROUND(AJ34*' Demand-Supply Gap'!R$106,2)</f>
        <v>5.03</v>
      </c>
      <c r="S34" s="34">
        <f>ROUND(AK34*' Demand-Supply Gap'!S$106,2)</f>
        <v>5.22</v>
      </c>
      <c r="T34" s="34"/>
      <c r="U34" s="227"/>
      <c r="V34" s="227">
        <f>1-V33</f>
        <v>5.3499999999999992E-2</v>
      </c>
      <c r="W34" s="227">
        <f t="shared" ref="W34" si="214">1-W33</f>
        <v>5.3193333333333315E-2</v>
      </c>
      <c r="X34" s="227">
        <f t="shared" ref="X34" si="215">1-X33</f>
        <v>5.2886666666666637E-2</v>
      </c>
      <c r="Y34" s="227">
        <f t="shared" ref="Y34" si="216">1-Y33</f>
        <v>5.257999999999996E-2</v>
      </c>
      <c r="Z34" s="227">
        <f t="shared" ref="Z34" si="217">1-Z33</f>
        <v>5.2273333333333283E-2</v>
      </c>
      <c r="AA34" s="227">
        <f t="shared" ref="AA34" si="218">1-AA33</f>
        <v>5.1966666666666606E-2</v>
      </c>
      <c r="AB34" s="227">
        <f t="shared" ref="AB34" si="219">1-AB33</f>
        <v>5.1659999999999928E-2</v>
      </c>
      <c r="AC34" s="227">
        <f t="shared" ref="AC34" si="220">1-AC33</f>
        <v>5.1353333333333362E-2</v>
      </c>
      <c r="AD34" s="227">
        <f t="shared" ref="AD34" si="221">1-AD33</f>
        <v>5.1046666666666685E-2</v>
      </c>
      <c r="AE34" s="227">
        <f t="shared" ref="AE34" si="222">1-AE33</f>
        <v>5.0740000000000007E-2</v>
      </c>
      <c r="AF34" s="227">
        <f t="shared" ref="AF34" si="223">1-AF33</f>
        <v>5.043333333333333E-2</v>
      </c>
      <c r="AG34" s="227">
        <f t="shared" ref="AG34" si="224">1-AG33</f>
        <v>5.0126666666666653E-2</v>
      </c>
      <c r="AH34" s="227">
        <f t="shared" ref="AH34" si="225">1-AH33</f>
        <v>4.9819999999999975E-2</v>
      </c>
      <c r="AI34" s="227">
        <f t="shared" ref="AI34" si="226">1-AI33</f>
        <v>4.9513333333333298E-2</v>
      </c>
      <c r="AJ34" s="227">
        <f t="shared" ref="AJ34" si="227">1-AJ33</f>
        <v>4.9206666666666621E-2</v>
      </c>
      <c r="AK34" s="227">
        <f t="shared" ref="AK34" si="228">1-AK33</f>
        <v>4.8899999999999944E-2</v>
      </c>
      <c r="AL34" s="94"/>
    </row>
    <row r="35" spans="1:38" ht="13.5" thickBot="1">
      <c r="A35" s="228" t="s">
        <v>41</v>
      </c>
      <c r="B35" s="228" t="s">
        <v>38</v>
      </c>
      <c r="C35" s="228" t="s">
        <v>60</v>
      </c>
      <c r="D35" s="34">
        <f t="shared" ref="D35:S35" si="229">SUM(D33:D34)</f>
        <v>100.11</v>
      </c>
      <c r="E35" s="34">
        <f t="shared" si="229"/>
        <v>106.97</v>
      </c>
      <c r="F35" s="34">
        <f t="shared" si="229"/>
        <v>124.67</v>
      </c>
      <c r="G35" s="34">
        <f t="shared" si="229"/>
        <v>131.28</v>
      </c>
      <c r="H35" s="34">
        <f t="shared" si="229"/>
        <v>159.43</v>
      </c>
      <c r="I35" s="34">
        <f t="shared" si="229"/>
        <v>73.589999999999989</v>
      </c>
      <c r="J35" s="34">
        <f t="shared" si="229"/>
        <v>76.03</v>
      </c>
      <c r="K35" s="34">
        <f t="shared" si="229"/>
        <v>78.650000000000006</v>
      </c>
      <c r="L35" s="34">
        <f t="shared" si="229"/>
        <v>81.459999999999994</v>
      </c>
      <c r="M35" s="34">
        <f t="shared" si="229"/>
        <v>84.35</v>
      </c>
      <c r="N35" s="34">
        <f t="shared" si="229"/>
        <v>87.41</v>
      </c>
      <c r="O35" s="34">
        <f t="shared" si="229"/>
        <v>90.73</v>
      </c>
      <c r="P35" s="34">
        <f t="shared" si="229"/>
        <v>94.25</v>
      </c>
      <c r="Q35" s="34">
        <f t="shared" si="229"/>
        <v>98.039999999999992</v>
      </c>
      <c r="R35" s="34">
        <f t="shared" si="229"/>
        <v>102.22</v>
      </c>
      <c r="S35" s="34">
        <f t="shared" si="229"/>
        <v>106.71</v>
      </c>
      <c r="T35" s="34"/>
      <c r="U35" s="232"/>
      <c r="V35" s="227">
        <f>SUM(V33:V34)</f>
        <v>1</v>
      </c>
      <c r="W35" s="227">
        <f t="shared" ref="W35" si="230">SUM(W33:W34)</f>
        <v>1</v>
      </c>
      <c r="X35" s="227">
        <f t="shared" ref="X35" si="231">SUM(X33:X34)</f>
        <v>1</v>
      </c>
      <c r="Y35" s="227">
        <f t="shared" ref="Y35" si="232">SUM(Y33:Y34)</f>
        <v>1</v>
      </c>
      <c r="Z35" s="227">
        <f t="shared" ref="Z35" si="233">SUM(Z33:Z34)</f>
        <v>1</v>
      </c>
      <c r="AA35" s="227">
        <f t="shared" ref="AA35" si="234">SUM(AA33:AA34)</f>
        <v>1</v>
      </c>
      <c r="AB35" s="227">
        <f t="shared" ref="AB35" si="235">SUM(AB33:AB34)</f>
        <v>1</v>
      </c>
      <c r="AC35" s="227">
        <f t="shared" ref="AC35" si="236">SUM(AC33:AC34)</f>
        <v>1</v>
      </c>
      <c r="AD35" s="227">
        <f t="shared" ref="AD35" si="237">SUM(AD33:AD34)</f>
        <v>1</v>
      </c>
      <c r="AE35" s="227">
        <f t="shared" ref="AE35" si="238">SUM(AE33:AE34)</f>
        <v>1</v>
      </c>
      <c r="AF35" s="227">
        <f t="shared" ref="AF35" si="239">SUM(AF33:AF34)</f>
        <v>1</v>
      </c>
      <c r="AG35" s="227">
        <f t="shared" ref="AG35" si="240">SUM(AG33:AG34)</f>
        <v>1</v>
      </c>
      <c r="AH35" s="227">
        <f t="shared" ref="AH35" si="241">SUM(AH33:AH34)</f>
        <v>1</v>
      </c>
      <c r="AI35" s="227">
        <f t="shared" ref="AI35" si="242">SUM(AI33:AI34)</f>
        <v>1</v>
      </c>
      <c r="AJ35" s="227">
        <f t="shared" ref="AJ35" si="243">SUM(AJ33:AJ34)</f>
        <v>1</v>
      </c>
      <c r="AK35" s="227">
        <f t="shared" ref="AK35" si="244">SUM(AK33:AK34)</f>
        <v>1</v>
      </c>
    </row>
    <row r="36" spans="1:38" ht="13.5" thickBot="1">
      <c r="A36" s="231" t="s">
        <v>41</v>
      </c>
      <c r="B36" s="231" t="s">
        <v>37</v>
      </c>
      <c r="C36" s="231" t="s">
        <v>376</v>
      </c>
      <c r="D36" s="34">
        <f>ROUND(V36*' Demand-Supply Gap'!D$115,2)</f>
        <v>15.48</v>
      </c>
      <c r="E36" s="34">
        <f>ROUND(W36*' Demand-Supply Gap'!E$115,2)</f>
        <v>21.69</v>
      </c>
      <c r="F36" s="34">
        <f>ROUND(X36*' Demand-Supply Gap'!F$115,2)</f>
        <v>25.04</v>
      </c>
      <c r="G36" s="34">
        <f>ROUND(Y36*' Demand-Supply Gap'!G$115,2)</f>
        <v>39.549999999999997</v>
      </c>
      <c r="H36" s="34">
        <f>ROUND(Z36*' Demand-Supply Gap'!H$115,2)</f>
        <v>39.1</v>
      </c>
      <c r="I36" s="34">
        <f>ROUND(AA36*' Demand-Supply Gap'!I$115,2)</f>
        <v>39.22</v>
      </c>
      <c r="J36" s="34">
        <f>ROUND(AB36*' Demand-Supply Gap'!J$115,2)</f>
        <v>40.71</v>
      </c>
      <c r="K36" s="34">
        <f>ROUND(AC36*' Demand-Supply Gap'!K$115,2)</f>
        <v>42.33</v>
      </c>
      <c r="L36" s="34">
        <f>ROUND(AD36*' Demand-Supply Gap'!L$115,2)</f>
        <v>44.05</v>
      </c>
      <c r="M36" s="34">
        <f>ROUND(AE36*' Demand-Supply Gap'!M$115,2)</f>
        <v>45.93</v>
      </c>
      <c r="N36" s="34">
        <f>ROUND(AF36*' Demand-Supply Gap'!N$115,2)</f>
        <v>47.96</v>
      </c>
      <c r="O36" s="34">
        <f>ROUND(AG36*' Demand-Supply Gap'!O$115,2)</f>
        <v>50.15</v>
      </c>
      <c r="P36" s="34">
        <f>ROUND(AH36*' Demand-Supply Gap'!P$115,2)</f>
        <v>52.52</v>
      </c>
      <c r="Q36" s="34">
        <f>ROUND(AI36*' Demand-Supply Gap'!Q$115,2)</f>
        <v>55.06</v>
      </c>
      <c r="R36" s="34">
        <f>ROUND(AJ36*' Demand-Supply Gap'!R$115,2)</f>
        <v>57.78</v>
      </c>
      <c r="S36" s="34">
        <f>ROUND(AK36*' Demand-Supply Gap'!S$115,2)</f>
        <v>60.67</v>
      </c>
      <c r="T36" s="34"/>
      <c r="U36" s="227"/>
      <c r="V36" s="227">
        <v>0.94000000000000006</v>
      </c>
      <c r="W36" s="227">
        <v>0.94059999999999999</v>
      </c>
      <c r="X36" s="227">
        <v>0.94119999999999993</v>
      </c>
      <c r="Y36" s="227">
        <v>0.94180000000000008</v>
      </c>
      <c r="Z36" s="227">
        <v>0.94240000000000002</v>
      </c>
      <c r="AA36" s="227">
        <v>0.94299999999999995</v>
      </c>
      <c r="AB36" s="227">
        <v>0.94359999999999988</v>
      </c>
      <c r="AC36" s="227">
        <v>0.94420000000000004</v>
      </c>
      <c r="AD36" s="227">
        <v>0.94479999999999997</v>
      </c>
      <c r="AE36" s="227">
        <v>0.94539999999999991</v>
      </c>
      <c r="AF36" s="227">
        <v>0.94600000000000006</v>
      </c>
      <c r="AG36" s="227">
        <v>0.9466</v>
      </c>
      <c r="AH36" s="227">
        <v>0.94719999999999993</v>
      </c>
      <c r="AI36" s="227">
        <v>0.94780000000000009</v>
      </c>
      <c r="AJ36" s="227">
        <v>0.94840000000000002</v>
      </c>
      <c r="AK36" s="227">
        <v>0.94899999999999995</v>
      </c>
    </row>
    <row r="37" spans="1:38" ht="13.5" thickBot="1">
      <c r="A37" s="32" t="s">
        <v>41</v>
      </c>
      <c r="B37" s="231" t="s">
        <v>37</v>
      </c>
      <c r="C37" s="231" t="s">
        <v>377</v>
      </c>
      <c r="D37" s="34">
        <f>ROUND(V37*' Demand-Supply Gap'!D$115,2)</f>
        <v>0.99</v>
      </c>
      <c r="E37" s="34">
        <f>ROUND(W37*' Demand-Supply Gap'!E$115,2)</f>
        <v>1.37</v>
      </c>
      <c r="F37" s="34">
        <f>ROUND(X37*' Demand-Supply Gap'!F$115,2)</f>
        <v>1.56</v>
      </c>
      <c r="G37" s="34">
        <f>ROUND(Y37*' Demand-Supply Gap'!G$115,2)</f>
        <v>2.44</v>
      </c>
      <c r="H37" s="34">
        <f>ROUND(Z37*' Demand-Supply Gap'!H$115,2)</f>
        <v>2.39</v>
      </c>
      <c r="I37" s="34">
        <f>ROUND(AA37*' Demand-Supply Gap'!I$115,2)</f>
        <v>2.37</v>
      </c>
      <c r="J37" s="34">
        <f>ROUND(AB37*' Demand-Supply Gap'!J$115,2)</f>
        <v>2.4300000000000002</v>
      </c>
      <c r="K37" s="34">
        <f>ROUND(AC37*' Demand-Supply Gap'!K$115,2)</f>
        <v>2.5</v>
      </c>
      <c r="L37" s="34">
        <f>ROUND(AD37*' Demand-Supply Gap'!L$115,2)</f>
        <v>2.57</v>
      </c>
      <c r="M37" s="34">
        <f>ROUND(AE37*' Demand-Supply Gap'!M$115,2)</f>
        <v>2.65</v>
      </c>
      <c r="N37" s="34">
        <f>ROUND(AF37*' Demand-Supply Gap'!N$115,2)</f>
        <v>2.74</v>
      </c>
      <c r="O37" s="34">
        <f>ROUND(AG37*' Demand-Supply Gap'!O$115,2)</f>
        <v>2.83</v>
      </c>
      <c r="P37" s="34">
        <f>ROUND(AH37*' Demand-Supply Gap'!P$115,2)</f>
        <v>2.93</v>
      </c>
      <c r="Q37" s="34">
        <f>ROUND(AI37*' Demand-Supply Gap'!Q$115,2)</f>
        <v>3.03</v>
      </c>
      <c r="R37" s="34">
        <f>ROUND(AJ37*' Demand-Supply Gap'!R$115,2)</f>
        <v>3.14</v>
      </c>
      <c r="S37" s="34">
        <f>ROUND(AK37*' Demand-Supply Gap'!S$115,2)</f>
        <v>3.26</v>
      </c>
      <c r="T37" s="34"/>
      <c r="U37" s="227"/>
      <c r="V37" s="227">
        <f>1-V36</f>
        <v>5.9999999999999942E-2</v>
      </c>
      <c r="W37" s="227">
        <f t="shared" ref="W37" si="245">1-W36</f>
        <v>5.9400000000000008E-2</v>
      </c>
      <c r="X37" s="227">
        <f t="shared" ref="X37" si="246">1-X36</f>
        <v>5.8800000000000074E-2</v>
      </c>
      <c r="Y37" s="227">
        <f t="shared" ref="Y37" si="247">1-Y36</f>
        <v>5.8199999999999918E-2</v>
      </c>
      <c r="Z37" s="227">
        <f t="shared" ref="Z37" si="248">1-Z36</f>
        <v>5.7599999999999985E-2</v>
      </c>
      <c r="AA37" s="227">
        <f t="shared" ref="AA37" si="249">1-AA36</f>
        <v>5.7000000000000051E-2</v>
      </c>
      <c r="AB37" s="227">
        <f t="shared" ref="AB37" si="250">1-AB36</f>
        <v>5.6400000000000117E-2</v>
      </c>
      <c r="AC37" s="227">
        <f t="shared" ref="AC37" si="251">1-AC36</f>
        <v>5.5799999999999961E-2</v>
      </c>
      <c r="AD37" s="227">
        <f t="shared" ref="AD37" si="252">1-AD36</f>
        <v>5.5200000000000027E-2</v>
      </c>
      <c r="AE37" s="227">
        <f t="shared" ref="AE37" si="253">1-AE36</f>
        <v>5.4600000000000093E-2</v>
      </c>
      <c r="AF37" s="227">
        <f t="shared" ref="AF37" si="254">1-AF36</f>
        <v>5.3999999999999937E-2</v>
      </c>
      <c r="AG37" s="227">
        <f t="shared" ref="AG37" si="255">1-AG36</f>
        <v>5.3400000000000003E-2</v>
      </c>
      <c r="AH37" s="227">
        <f t="shared" ref="AH37" si="256">1-AH36</f>
        <v>5.2800000000000069E-2</v>
      </c>
      <c r="AI37" s="227">
        <f t="shared" ref="AI37" si="257">1-AI36</f>
        <v>5.2199999999999913E-2</v>
      </c>
      <c r="AJ37" s="227">
        <f t="shared" ref="AJ37" si="258">1-AJ36</f>
        <v>5.1599999999999979E-2</v>
      </c>
      <c r="AK37" s="227">
        <f t="shared" ref="AK37" si="259">1-AK36</f>
        <v>5.1000000000000045E-2</v>
      </c>
    </row>
    <row r="38" spans="1:38" ht="13.5" thickBot="1">
      <c r="A38" s="228" t="s">
        <v>41</v>
      </c>
      <c r="B38" s="239" t="s">
        <v>37</v>
      </c>
      <c r="C38" s="239" t="s">
        <v>60</v>
      </c>
      <c r="D38" s="34">
        <f t="shared" ref="D38:S38" si="260">SUM(D36:D37)</f>
        <v>16.47</v>
      </c>
      <c r="E38" s="34">
        <f t="shared" si="260"/>
        <v>23.060000000000002</v>
      </c>
      <c r="F38" s="34">
        <f t="shared" si="260"/>
        <v>26.599999999999998</v>
      </c>
      <c r="G38" s="34">
        <f t="shared" si="260"/>
        <v>41.989999999999995</v>
      </c>
      <c r="H38" s="34">
        <f t="shared" si="260"/>
        <v>41.49</v>
      </c>
      <c r="I38" s="34">
        <f t="shared" si="260"/>
        <v>41.589999999999996</v>
      </c>
      <c r="J38" s="34">
        <f t="shared" si="260"/>
        <v>43.14</v>
      </c>
      <c r="K38" s="34">
        <f t="shared" si="260"/>
        <v>44.83</v>
      </c>
      <c r="L38" s="34">
        <f t="shared" si="260"/>
        <v>46.62</v>
      </c>
      <c r="M38" s="34">
        <f t="shared" si="260"/>
        <v>48.58</v>
      </c>
      <c r="N38" s="34">
        <f t="shared" si="260"/>
        <v>50.7</v>
      </c>
      <c r="O38" s="34">
        <f t="shared" si="260"/>
        <v>52.98</v>
      </c>
      <c r="P38" s="34">
        <f t="shared" si="260"/>
        <v>55.45</v>
      </c>
      <c r="Q38" s="34">
        <f t="shared" si="260"/>
        <v>58.09</v>
      </c>
      <c r="R38" s="34">
        <f t="shared" si="260"/>
        <v>60.92</v>
      </c>
      <c r="S38" s="34">
        <f t="shared" si="260"/>
        <v>63.93</v>
      </c>
      <c r="T38" s="34"/>
      <c r="U38" s="232"/>
      <c r="V38" s="227">
        <f>SUM(V36:V37)</f>
        <v>1</v>
      </c>
      <c r="W38" s="227">
        <f t="shared" ref="W38" si="261">SUM(W36:W37)</f>
        <v>1</v>
      </c>
      <c r="X38" s="227">
        <f t="shared" ref="X38" si="262">SUM(X36:X37)</f>
        <v>1</v>
      </c>
      <c r="Y38" s="227">
        <f t="shared" ref="Y38" si="263">SUM(Y36:Y37)</f>
        <v>1</v>
      </c>
      <c r="Z38" s="227">
        <f t="shared" ref="Z38" si="264">SUM(Z36:Z37)</f>
        <v>1</v>
      </c>
      <c r="AA38" s="227">
        <f t="shared" ref="AA38" si="265">SUM(AA36:AA37)</f>
        <v>1</v>
      </c>
      <c r="AB38" s="227">
        <f t="shared" ref="AB38" si="266">SUM(AB36:AB37)</f>
        <v>1</v>
      </c>
      <c r="AC38" s="227">
        <f t="shared" ref="AC38" si="267">SUM(AC36:AC37)</f>
        <v>1</v>
      </c>
      <c r="AD38" s="227">
        <f t="shared" ref="AD38" si="268">SUM(AD36:AD37)</f>
        <v>1</v>
      </c>
      <c r="AE38" s="227">
        <f t="shared" ref="AE38" si="269">SUM(AE36:AE37)</f>
        <v>1</v>
      </c>
      <c r="AF38" s="227">
        <f t="shared" ref="AF38" si="270">SUM(AF36:AF37)</f>
        <v>1</v>
      </c>
      <c r="AG38" s="227">
        <f t="shared" ref="AG38" si="271">SUM(AG36:AG37)</f>
        <v>1</v>
      </c>
      <c r="AH38" s="227">
        <f t="shared" ref="AH38" si="272">SUM(AH36:AH37)</f>
        <v>1</v>
      </c>
      <c r="AI38" s="227">
        <f t="shared" ref="AI38" si="273">SUM(AI36:AI37)</f>
        <v>1</v>
      </c>
      <c r="AJ38" s="227">
        <f t="shared" ref="AJ38" si="274">SUM(AJ36:AJ37)</f>
        <v>1</v>
      </c>
      <c r="AK38" s="227">
        <f t="shared" ref="AK38" si="275">SUM(AK36:AK37)</f>
        <v>1</v>
      </c>
    </row>
    <row r="39" spans="1:38">
      <c r="A39" s="231" t="s">
        <v>41</v>
      </c>
      <c r="B39" s="231" t="s">
        <v>44</v>
      </c>
      <c r="C39" s="231" t="s">
        <v>376</v>
      </c>
      <c r="D39" s="34">
        <f>ROUND(V39*' Demand-Supply Gap'!D$124,2)</f>
        <v>54.18</v>
      </c>
      <c r="E39" s="34">
        <f>ROUND(W39*' Demand-Supply Gap'!E$124,2)</f>
        <v>54.67</v>
      </c>
      <c r="F39" s="34">
        <f>ROUND(X39*' Demand-Supply Gap'!F$124,2)</f>
        <v>56.78</v>
      </c>
      <c r="G39" s="34">
        <f>ROUND(Y39*' Demand-Supply Gap'!G$124,2)</f>
        <v>53.86</v>
      </c>
      <c r="H39" s="34">
        <f>ROUND(Z39*' Demand-Supply Gap'!H$124,2)</f>
        <v>57.46</v>
      </c>
      <c r="I39" s="34">
        <f>ROUND(AA39*' Demand-Supply Gap'!I$124,2)</f>
        <v>46.88</v>
      </c>
      <c r="J39" s="34">
        <f>ROUND(AB39*' Demand-Supply Gap'!J$124,2)</f>
        <v>48.52</v>
      </c>
      <c r="K39" s="34">
        <f>ROUND(AC39*' Demand-Supply Gap'!K$124,2)</f>
        <v>50.35</v>
      </c>
      <c r="L39" s="34">
        <f>ROUND(AD39*' Demand-Supply Gap'!L$124,2)</f>
        <v>52.45</v>
      </c>
      <c r="M39" s="34">
        <f>ROUND(AE39*' Demand-Supply Gap'!M$124,2)</f>
        <v>54.75</v>
      </c>
      <c r="N39" s="34">
        <f>ROUND(AF39*' Demand-Supply Gap'!N$124,2)</f>
        <v>57.21</v>
      </c>
      <c r="O39" s="34">
        <f>ROUND(AG39*' Demand-Supply Gap'!O$124,2)</f>
        <v>59.86</v>
      </c>
      <c r="P39" s="34">
        <f>ROUND(AH39*' Demand-Supply Gap'!P$124,2)</f>
        <v>62.74</v>
      </c>
      <c r="Q39" s="34">
        <f>ROUND(AI39*' Demand-Supply Gap'!Q$124,2)</f>
        <v>65.849999999999994</v>
      </c>
      <c r="R39" s="34">
        <f>ROUND(AJ39*' Demand-Supply Gap'!R$124,2)</f>
        <v>69.180000000000007</v>
      </c>
      <c r="S39" s="34">
        <f>ROUND(AK39*' Demand-Supply Gap'!S$124,2)</f>
        <v>72.59</v>
      </c>
      <c r="T39" s="34"/>
      <c r="U39" s="227"/>
      <c r="V39" s="227">
        <v>0.94899999999999995</v>
      </c>
      <c r="W39" s="227">
        <v>0.94973333333333321</v>
      </c>
      <c r="X39" s="227">
        <v>0.95046666666666668</v>
      </c>
      <c r="Y39" s="227">
        <v>0.95119999999999993</v>
      </c>
      <c r="Z39" s="227">
        <v>0.95193333333333319</v>
      </c>
      <c r="AA39" s="227">
        <v>0.95266666666666666</v>
      </c>
      <c r="AB39" s="227">
        <v>0.95339999999999991</v>
      </c>
      <c r="AC39" s="227">
        <v>0.95413333333333339</v>
      </c>
      <c r="AD39" s="227">
        <v>0.95486666666666664</v>
      </c>
      <c r="AE39" s="227">
        <v>0.95559999999999989</v>
      </c>
      <c r="AF39" s="227">
        <v>0.95633333333333337</v>
      </c>
      <c r="AG39" s="227">
        <v>0.95706666666666662</v>
      </c>
      <c r="AH39" s="227">
        <v>0.95779999999999987</v>
      </c>
      <c r="AI39" s="227">
        <v>0.95853333333333335</v>
      </c>
      <c r="AJ39" s="227">
        <v>0.9592666666666666</v>
      </c>
      <c r="AK39" s="227">
        <v>0.95999999999999985</v>
      </c>
    </row>
    <row r="40" spans="1:38">
      <c r="A40" s="32" t="s">
        <v>41</v>
      </c>
      <c r="B40" s="32" t="s">
        <v>44</v>
      </c>
      <c r="C40" s="32" t="s">
        <v>377</v>
      </c>
      <c r="D40" s="34">
        <f>ROUND(V40*' Demand-Supply Gap'!D$124,2)</f>
        <v>2.91</v>
      </c>
      <c r="E40" s="34">
        <f>ROUND(W40*' Demand-Supply Gap'!E$124,2)</f>
        <v>2.89</v>
      </c>
      <c r="F40" s="34">
        <f>ROUND(X40*' Demand-Supply Gap'!F$124,2)</f>
        <v>2.96</v>
      </c>
      <c r="G40" s="34">
        <f>ROUND(Y40*' Demand-Supply Gap'!G$124,2)</f>
        <v>2.76</v>
      </c>
      <c r="H40" s="34">
        <f>ROUND(Z40*' Demand-Supply Gap'!H$124,2)</f>
        <v>2.9</v>
      </c>
      <c r="I40" s="34">
        <f>ROUND(AA40*' Demand-Supply Gap'!I$124,2)</f>
        <v>2.33</v>
      </c>
      <c r="J40" s="34">
        <f>ROUND(AB40*' Demand-Supply Gap'!J$124,2)</f>
        <v>2.37</v>
      </c>
      <c r="K40" s="34">
        <f>ROUND(AC40*' Demand-Supply Gap'!K$124,2)</f>
        <v>2.42</v>
      </c>
      <c r="L40" s="34">
        <f>ROUND(AD40*' Demand-Supply Gap'!L$124,2)</f>
        <v>2.48</v>
      </c>
      <c r="M40" s="34">
        <f>ROUND(AE40*' Demand-Supply Gap'!M$124,2)</f>
        <v>2.54</v>
      </c>
      <c r="N40" s="34">
        <f>ROUND(AF40*' Demand-Supply Gap'!N$124,2)</f>
        <v>2.61</v>
      </c>
      <c r="O40" s="34">
        <f>ROUND(AG40*' Demand-Supply Gap'!O$124,2)</f>
        <v>2.69</v>
      </c>
      <c r="P40" s="34">
        <f>ROUND(AH40*' Demand-Supply Gap'!P$124,2)</f>
        <v>2.76</v>
      </c>
      <c r="Q40" s="34">
        <f>ROUND(AI40*' Demand-Supply Gap'!Q$124,2)</f>
        <v>2.85</v>
      </c>
      <c r="R40" s="34">
        <f>ROUND(AJ40*' Demand-Supply Gap'!R$124,2)</f>
        <v>2.94</v>
      </c>
      <c r="S40" s="34">
        <f>ROUND(AK40*' Demand-Supply Gap'!S$124,2)</f>
        <v>3.02</v>
      </c>
      <c r="T40" s="34"/>
      <c r="U40" s="227"/>
      <c r="V40" s="227">
        <f>1-V39</f>
        <v>5.1000000000000045E-2</v>
      </c>
      <c r="W40" s="227">
        <f t="shared" ref="W40" si="276">1-W39</f>
        <v>5.0266666666666793E-2</v>
      </c>
      <c r="X40" s="227">
        <f t="shared" ref="X40" si="277">1-X39</f>
        <v>4.9533333333333318E-2</v>
      </c>
      <c r="Y40" s="227">
        <f t="shared" ref="Y40" si="278">1-Y39</f>
        <v>4.8800000000000066E-2</v>
      </c>
      <c r="Z40" s="227">
        <f t="shared" ref="Z40" si="279">1-Z39</f>
        <v>4.8066666666666813E-2</v>
      </c>
      <c r="AA40" s="227">
        <f t="shared" ref="AA40" si="280">1-AA39</f>
        <v>4.7333333333333338E-2</v>
      </c>
      <c r="AB40" s="227">
        <f t="shared" ref="AB40" si="281">1-AB39</f>
        <v>4.6600000000000086E-2</v>
      </c>
      <c r="AC40" s="227">
        <f t="shared" ref="AC40" si="282">1-AC39</f>
        <v>4.5866666666666611E-2</v>
      </c>
      <c r="AD40" s="227">
        <f t="shared" ref="AD40" si="283">1-AD39</f>
        <v>4.5133333333333359E-2</v>
      </c>
      <c r="AE40" s="227">
        <f t="shared" ref="AE40" si="284">1-AE39</f>
        <v>4.4400000000000106E-2</v>
      </c>
      <c r="AF40" s="227">
        <f t="shared" ref="AF40" si="285">1-AF39</f>
        <v>4.3666666666666631E-2</v>
      </c>
      <c r="AG40" s="227">
        <f t="shared" ref="AG40" si="286">1-AG39</f>
        <v>4.2933333333333379E-2</v>
      </c>
      <c r="AH40" s="227">
        <f t="shared" ref="AH40" si="287">1-AH39</f>
        <v>4.2200000000000126E-2</v>
      </c>
      <c r="AI40" s="227">
        <f t="shared" ref="AI40" si="288">1-AI39</f>
        <v>4.1466666666666652E-2</v>
      </c>
      <c r="AJ40" s="227">
        <f t="shared" ref="AJ40" si="289">1-AJ39</f>
        <v>4.0733333333333399E-2</v>
      </c>
      <c r="AK40" s="227">
        <f t="shared" ref="AK40" si="290">1-AK39</f>
        <v>4.0000000000000147E-2</v>
      </c>
    </row>
    <row r="41" spans="1:38" ht="13.5" thickBot="1">
      <c r="A41" s="228" t="s">
        <v>41</v>
      </c>
      <c r="B41" s="228" t="s">
        <v>44</v>
      </c>
      <c r="C41" s="228" t="s">
        <v>60</v>
      </c>
      <c r="D41" s="34">
        <f t="shared" ref="D41:S41" si="291">SUM(D39:D40)</f>
        <v>57.09</v>
      </c>
      <c r="E41" s="34">
        <f t="shared" si="291"/>
        <v>57.56</v>
      </c>
      <c r="F41" s="34">
        <f t="shared" si="291"/>
        <v>59.74</v>
      </c>
      <c r="G41" s="34">
        <f t="shared" si="291"/>
        <v>56.62</v>
      </c>
      <c r="H41" s="34">
        <f t="shared" si="291"/>
        <v>60.36</v>
      </c>
      <c r="I41" s="34">
        <f t="shared" si="291"/>
        <v>49.21</v>
      </c>
      <c r="J41" s="34">
        <f t="shared" si="291"/>
        <v>50.89</v>
      </c>
      <c r="K41" s="34">
        <f t="shared" si="291"/>
        <v>52.77</v>
      </c>
      <c r="L41" s="34">
        <f t="shared" si="291"/>
        <v>54.93</v>
      </c>
      <c r="M41" s="34">
        <f t="shared" si="291"/>
        <v>57.29</v>
      </c>
      <c r="N41" s="34">
        <f t="shared" si="291"/>
        <v>59.82</v>
      </c>
      <c r="O41" s="34">
        <f t="shared" si="291"/>
        <v>62.55</v>
      </c>
      <c r="P41" s="34">
        <f t="shared" si="291"/>
        <v>65.5</v>
      </c>
      <c r="Q41" s="34">
        <f t="shared" si="291"/>
        <v>68.699999999999989</v>
      </c>
      <c r="R41" s="34">
        <f t="shared" si="291"/>
        <v>72.12</v>
      </c>
      <c r="S41" s="34">
        <f t="shared" si="291"/>
        <v>75.61</v>
      </c>
      <c r="T41" s="34"/>
      <c r="U41" s="232"/>
      <c r="V41" s="227">
        <f>SUM(V39:V40)</f>
        <v>1</v>
      </c>
      <c r="W41" s="227">
        <f t="shared" ref="W41" si="292">SUM(W39:W40)</f>
        <v>1</v>
      </c>
      <c r="X41" s="227">
        <f t="shared" ref="X41" si="293">SUM(X39:X40)</f>
        <v>1</v>
      </c>
      <c r="Y41" s="227">
        <f t="shared" ref="Y41" si="294">SUM(Y39:Y40)</f>
        <v>1</v>
      </c>
      <c r="Z41" s="227">
        <f t="shared" ref="Z41" si="295">SUM(Z39:Z40)</f>
        <v>1</v>
      </c>
      <c r="AA41" s="227">
        <f t="shared" ref="AA41" si="296">SUM(AA39:AA40)</f>
        <v>1</v>
      </c>
      <c r="AB41" s="227">
        <f t="shared" ref="AB41" si="297">SUM(AB39:AB40)</f>
        <v>1</v>
      </c>
      <c r="AC41" s="227">
        <f t="shared" ref="AC41" si="298">SUM(AC39:AC40)</f>
        <v>1</v>
      </c>
      <c r="AD41" s="227">
        <f t="shared" ref="AD41" si="299">SUM(AD39:AD40)</f>
        <v>1</v>
      </c>
      <c r="AE41" s="227">
        <f t="shared" ref="AE41" si="300">SUM(AE39:AE40)</f>
        <v>1</v>
      </c>
      <c r="AF41" s="227">
        <f t="shared" ref="AF41" si="301">SUM(AF39:AF40)</f>
        <v>1</v>
      </c>
      <c r="AG41" s="227">
        <f t="shared" ref="AG41" si="302">SUM(AG39:AG40)</f>
        <v>1</v>
      </c>
      <c r="AH41" s="227">
        <f t="shared" ref="AH41" si="303">SUM(AH39:AH40)</f>
        <v>1</v>
      </c>
      <c r="AI41" s="227">
        <f t="shared" ref="AI41" si="304">SUM(AI39:AI40)</f>
        <v>1</v>
      </c>
      <c r="AJ41" s="227">
        <f t="shared" ref="AJ41" si="305">SUM(AJ39:AJ40)</f>
        <v>1</v>
      </c>
      <c r="AK41" s="227">
        <f t="shared" ref="AK41" si="306">SUM(AK39:AK40)</f>
        <v>1</v>
      </c>
    </row>
    <row r="42" spans="1:38">
      <c r="A42" s="231" t="s">
        <v>41</v>
      </c>
      <c r="B42" s="231" t="s">
        <v>113</v>
      </c>
      <c r="C42" s="231" t="s">
        <v>376</v>
      </c>
      <c r="D42" s="34">
        <f>ROUND(V42*' Demand-Supply Gap'!D$133,2)</f>
        <v>-6.62</v>
      </c>
      <c r="E42" s="34">
        <f>ROUND(W42*' Demand-Supply Gap'!E$133,2)</f>
        <v>-3.5</v>
      </c>
      <c r="F42" s="34">
        <f>ROUND(X42*' Demand-Supply Gap'!F$133,2)</f>
        <v>-7.04</v>
      </c>
      <c r="G42" s="34">
        <f>ROUND(Y42*' Demand-Supply Gap'!G$133,2)</f>
        <v>38.57</v>
      </c>
      <c r="H42" s="34">
        <f>ROUND(Z42*' Demand-Supply Gap'!H$133,2)</f>
        <v>47.04</v>
      </c>
      <c r="I42" s="34">
        <f>ROUND(AA42*' Demand-Supply Gap'!I$133,2)</f>
        <v>37.67</v>
      </c>
      <c r="J42" s="34">
        <f>ROUND(AB42*' Demand-Supply Gap'!J$133,2)</f>
        <v>39.24</v>
      </c>
      <c r="K42" s="34">
        <f>ROUND(AC42*' Demand-Supply Gap'!K$133,2)</f>
        <v>41.05</v>
      </c>
      <c r="L42" s="34">
        <f>ROUND(AD42*' Demand-Supply Gap'!L$133,2)</f>
        <v>42.99</v>
      </c>
      <c r="M42" s="34">
        <f>ROUND(AE42*' Demand-Supply Gap'!M$133,2)</f>
        <v>45.08</v>
      </c>
      <c r="N42" s="34">
        <f>ROUND(AF42*' Demand-Supply Gap'!N$133,2)</f>
        <v>47.14</v>
      </c>
      <c r="O42" s="34">
        <f>ROUND(AG42*' Demand-Supply Gap'!O$133,2)</f>
        <v>49.14</v>
      </c>
      <c r="P42" s="34">
        <f>ROUND(AH42*' Demand-Supply Gap'!P$133,2)</f>
        <v>51.29</v>
      </c>
      <c r="Q42" s="34">
        <f>ROUND(AI42*' Demand-Supply Gap'!Q$133,2)</f>
        <v>53.62</v>
      </c>
      <c r="R42" s="34">
        <f>ROUND(AJ42*' Demand-Supply Gap'!R$133,2)</f>
        <v>56.38</v>
      </c>
      <c r="S42" s="34">
        <f>ROUND(AK42*' Demand-Supply Gap'!S$133,2)</f>
        <v>59.35</v>
      </c>
      <c r="T42" s="34"/>
      <c r="U42" s="227"/>
      <c r="V42" s="227">
        <v>0.94899999999999995</v>
      </c>
      <c r="W42" s="227">
        <v>0.94939999999999991</v>
      </c>
      <c r="X42" s="227">
        <v>0.94979999999999987</v>
      </c>
      <c r="Y42" s="227">
        <v>0.95019999999999982</v>
      </c>
      <c r="Z42" s="227">
        <v>0.9506</v>
      </c>
      <c r="AA42" s="227">
        <v>0.95099999999999996</v>
      </c>
      <c r="AB42" s="227">
        <v>0.95139999999999991</v>
      </c>
      <c r="AC42" s="227">
        <v>0.95179999999999987</v>
      </c>
      <c r="AD42" s="227">
        <v>0.95219999999999982</v>
      </c>
      <c r="AE42" s="227">
        <v>0.9526</v>
      </c>
      <c r="AF42" s="227">
        <v>0.95299999999999996</v>
      </c>
      <c r="AG42" s="227">
        <v>0.95339999999999991</v>
      </c>
      <c r="AH42" s="227">
        <v>0.95379999999999987</v>
      </c>
      <c r="AI42" s="227">
        <v>0.95419999999999983</v>
      </c>
      <c r="AJ42" s="227">
        <v>0.9546</v>
      </c>
      <c r="AK42" s="227">
        <v>0.95499999999999996</v>
      </c>
    </row>
    <row r="43" spans="1:38">
      <c r="A43" s="32" t="s">
        <v>41</v>
      </c>
      <c r="B43" s="32" t="s">
        <v>113</v>
      </c>
      <c r="C43" s="32" t="s">
        <v>377</v>
      </c>
      <c r="D43" s="34">
        <f>ROUND(V43*' Demand-Supply Gap'!D$133,2)</f>
        <v>-0.36</v>
      </c>
      <c r="E43" s="34">
        <f>ROUND(W43*' Demand-Supply Gap'!E$133,2)</f>
        <v>-0.19</v>
      </c>
      <c r="F43" s="34">
        <f>ROUND(X43*' Demand-Supply Gap'!F$133,2)</f>
        <v>-0.37</v>
      </c>
      <c r="G43" s="34">
        <f>ROUND(Y43*' Demand-Supply Gap'!G$133,2)</f>
        <v>2.02</v>
      </c>
      <c r="H43" s="34">
        <f>ROUND(Z43*' Demand-Supply Gap'!H$133,2)</f>
        <v>2.44</v>
      </c>
      <c r="I43" s="34">
        <f>ROUND(AA43*' Demand-Supply Gap'!I$133,2)</f>
        <v>1.94</v>
      </c>
      <c r="J43" s="34">
        <f>ROUND(AB43*' Demand-Supply Gap'!J$133,2)</f>
        <v>2</v>
      </c>
      <c r="K43" s="34">
        <f>ROUND(AC43*' Demand-Supply Gap'!K$133,2)</f>
        <v>2.08</v>
      </c>
      <c r="L43" s="34">
        <f>ROUND(AD43*' Demand-Supply Gap'!L$133,2)</f>
        <v>2.16</v>
      </c>
      <c r="M43" s="34">
        <f>ROUND(AE43*' Demand-Supply Gap'!M$133,2)</f>
        <v>2.2400000000000002</v>
      </c>
      <c r="N43" s="34">
        <f>ROUND(AF43*' Demand-Supply Gap'!N$133,2)</f>
        <v>2.3199999999999998</v>
      </c>
      <c r="O43" s="34">
        <f>ROUND(AG43*' Demand-Supply Gap'!O$133,2)</f>
        <v>2.4</v>
      </c>
      <c r="P43" s="34">
        <f>ROUND(AH43*' Demand-Supply Gap'!P$133,2)</f>
        <v>2.48</v>
      </c>
      <c r="Q43" s="34">
        <f>ROUND(AI43*' Demand-Supply Gap'!Q$133,2)</f>
        <v>2.57</v>
      </c>
      <c r="R43" s="34">
        <f>ROUND(AJ43*' Demand-Supply Gap'!R$133,2)</f>
        <v>2.68</v>
      </c>
      <c r="S43" s="34">
        <f>ROUND(AK43*' Demand-Supply Gap'!S$133,2)</f>
        <v>2.8</v>
      </c>
      <c r="T43" s="34"/>
      <c r="U43" s="227"/>
      <c r="V43" s="227">
        <f>1-V42</f>
        <v>5.1000000000000045E-2</v>
      </c>
      <c r="W43" s="227">
        <f t="shared" ref="W43" si="307">1-W42</f>
        <v>5.0600000000000089E-2</v>
      </c>
      <c r="X43" s="227">
        <f t="shared" ref="X43" si="308">1-X42</f>
        <v>5.0200000000000133E-2</v>
      </c>
      <c r="Y43" s="227">
        <f t="shared" ref="Y43" si="309">1-Y42</f>
        <v>4.9800000000000177E-2</v>
      </c>
      <c r="Z43" s="227">
        <f t="shared" ref="Z43" si="310">1-Z42</f>
        <v>4.9399999999999999E-2</v>
      </c>
      <c r="AA43" s="227">
        <f t="shared" ref="AA43" si="311">1-AA42</f>
        <v>4.9000000000000044E-2</v>
      </c>
      <c r="AB43" s="227">
        <f t="shared" ref="AB43" si="312">1-AB42</f>
        <v>4.8600000000000088E-2</v>
      </c>
      <c r="AC43" s="227">
        <f t="shared" ref="AC43" si="313">1-AC42</f>
        <v>4.8200000000000132E-2</v>
      </c>
      <c r="AD43" s="227">
        <f t="shared" ref="AD43" si="314">1-AD42</f>
        <v>4.7800000000000176E-2</v>
      </c>
      <c r="AE43" s="227">
        <f t="shared" ref="AE43" si="315">1-AE42</f>
        <v>4.7399999999999998E-2</v>
      </c>
      <c r="AF43" s="227">
        <f t="shared" ref="AF43" si="316">1-AF42</f>
        <v>4.7000000000000042E-2</v>
      </c>
      <c r="AG43" s="227">
        <f t="shared" ref="AG43" si="317">1-AG42</f>
        <v>4.6600000000000086E-2</v>
      </c>
      <c r="AH43" s="227">
        <f t="shared" ref="AH43" si="318">1-AH42</f>
        <v>4.620000000000013E-2</v>
      </c>
      <c r="AI43" s="227">
        <f t="shared" ref="AI43" si="319">1-AI42</f>
        <v>4.5800000000000174E-2</v>
      </c>
      <c r="AJ43" s="227">
        <f t="shared" ref="AJ43" si="320">1-AJ42</f>
        <v>4.5399999999999996E-2</v>
      </c>
      <c r="AK43" s="227">
        <f t="shared" ref="AK43" si="321">1-AK42</f>
        <v>4.500000000000004E-2</v>
      </c>
    </row>
    <row r="44" spans="1:38" ht="13.5" thickBot="1">
      <c r="A44" s="228" t="s">
        <v>41</v>
      </c>
      <c r="B44" s="228" t="s">
        <v>113</v>
      </c>
      <c r="C44" s="228" t="s">
        <v>60</v>
      </c>
      <c r="D44" s="34">
        <f t="shared" ref="D44:S44" si="322">SUM(D42:D43)</f>
        <v>-6.98</v>
      </c>
      <c r="E44" s="34">
        <f t="shared" si="322"/>
        <v>-3.69</v>
      </c>
      <c r="F44" s="34">
        <f t="shared" si="322"/>
        <v>-7.41</v>
      </c>
      <c r="G44" s="34">
        <f t="shared" si="322"/>
        <v>40.590000000000003</v>
      </c>
      <c r="H44" s="34">
        <f t="shared" si="322"/>
        <v>49.48</v>
      </c>
      <c r="I44" s="34">
        <f t="shared" si="322"/>
        <v>39.61</v>
      </c>
      <c r="J44" s="34">
        <f t="shared" si="322"/>
        <v>41.24</v>
      </c>
      <c r="K44" s="34">
        <f t="shared" si="322"/>
        <v>43.129999999999995</v>
      </c>
      <c r="L44" s="34">
        <f t="shared" si="322"/>
        <v>45.150000000000006</v>
      </c>
      <c r="M44" s="34">
        <f t="shared" si="322"/>
        <v>47.32</v>
      </c>
      <c r="N44" s="34">
        <f t="shared" si="322"/>
        <v>49.46</v>
      </c>
      <c r="O44" s="34">
        <f t="shared" si="322"/>
        <v>51.54</v>
      </c>
      <c r="P44" s="34">
        <f t="shared" si="322"/>
        <v>53.769999999999996</v>
      </c>
      <c r="Q44" s="34">
        <f t="shared" si="322"/>
        <v>56.19</v>
      </c>
      <c r="R44" s="34">
        <f t="shared" si="322"/>
        <v>59.06</v>
      </c>
      <c r="S44" s="34">
        <f t="shared" si="322"/>
        <v>62.15</v>
      </c>
      <c r="T44" s="34"/>
      <c r="U44" s="232"/>
      <c r="V44" s="227">
        <f>SUM(V42:V43)</f>
        <v>1</v>
      </c>
      <c r="W44" s="227">
        <f t="shared" ref="W44" si="323">SUM(W42:W43)</f>
        <v>1</v>
      </c>
      <c r="X44" s="227">
        <f t="shared" ref="X44" si="324">SUM(X42:X43)</f>
        <v>1</v>
      </c>
      <c r="Y44" s="227">
        <f t="shared" ref="Y44" si="325">SUM(Y42:Y43)</f>
        <v>1</v>
      </c>
      <c r="Z44" s="227">
        <f t="shared" ref="Z44" si="326">SUM(Z42:Z43)</f>
        <v>1</v>
      </c>
      <c r="AA44" s="227">
        <f t="shared" ref="AA44" si="327">SUM(AA42:AA43)</f>
        <v>1</v>
      </c>
      <c r="AB44" s="227">
        <f t="shared" ref="AB44" si="328">SUM(AB42:AB43)</f>
        <v>1</v>
      </c>
      <c r="AC44" s="227">
        <f t="shared" ref="AC44" si="329">SUM(AC42:AC43)</f>
        <v>1</v>
      </c>
      <c r="AD44" s="227">
        <f t="shared" ref="AD44" si="330">SUM(AD42:AD43)</f>
        <v>1</v>
      </c>
      <c r="AE44" s="227">
        <f t="shared" ref="AE44" si="331">SUM(AE42:AE43)</f>
        <v>1</v>
      </c>
      <c r="AF44" s="227">
        <f t="shared" ref="AF44" si="332">SUM(AF42:AF43)</f>
        <v>1</v>
      </c>
      <c r="AG44" s="227">
        <f t="shared" ref="AG44" si="333">SUM(AG42:AG43)</f>
        <v>1</v>
      </c>
      <c r="AH44" s="227">
        <f t="shared" ref="AH44" si="334">SUM(AH42:AH43)</f>
        <v>1</v>
      </c>
      <c r="AI44" s="227">
        <f t="shared" ref="AI44" si="335">SUM(AI42:AI43)</f>
        <v>1</v>
      </c>
      <c r="AJ44" s="227">
        <f t="shared" ref="AJ44" si="336">SUM(AJ42:AJ43)</f>
        <v>1</v>
      </c>
      <c r="AK44" s="227">
        <f t="shared" ref="AK44" si="337">SUM(AK42:AK43)</f>
        <v>1</v>
      </c>
    </row>
    <row r="45" spans="1:38">
      <c r="A45" s="231" t="s">
        <v>41</v>
      </c>
      <c r="B45" s="231" t="s">
        <v>110</v>
      </c>
      <c r="C45" s="231" t="s">
        <v>376</v>
      </c>
      <c r="D45" s="34">
        <f>ROUND(V45*' Demand-Supply Gap'!D$142,2)</f>
        <v>-60.52</v>
      </c>
      <c r="E45" s="34">
        <f>ROUND(W45*' Demand-Supply Gap'!E$142,2)</f>
        <v>-46.21</v>
      </c>
      <c r="F45" s="34">
        <f>ROUND(X45*' Demand-Supply Gap'!F$142,2)</f>
        <v>-44.21</v>
      </c>
      <c r="G45" s="34">
        <f>ROUND(Y45*' Demand-Supply Gap'!G$142,2)</f>
        <v>-31.49</v>
      </c>
      <c r="H45" s="34">
        <f>ROUND(Z45*' Demand-Supply Gap'!H$142,2)</f>
        <v>-28.73</v>
      </c>
      <c r="I45" s="34">
        <f>ROUND(AA45*' Demand-Supply Gap'!I$142,2)</f>
        <v>-19.75</v>
      </c>
      <c r="J45" s="34">
        <f>ROUND(AB45*' Demand-Supply Gap'!J$142,2)</f>
        <v>-20.69</v>
      </c>
      <c r="K45" s="34">
        <f>ROUND(AC45*' Demand-Supply Gap'!K$142,2)</f>
        <v>-21.75</v>
      </c>
      <c r="L45" s="34">
        <f>ROUND(AD45*' Demand-Supply Gap'!L$142,2)</f>
        <v>-22.76</v>
      </c>
      <c r="M45" s="34">
        <f>ROUND(AE45*' Demand-Supply Gap'!M$142,2)</f>
        <v>-23.73</v>
      </c>
      <c r="N45" s="34">
        <f>ROUND(AF45*' Demand-Supply Gap'!N$142,2)</f>
        <v>-24.77</v>
      </c>
      <c r="O45" s="34">
        <f>ROUND(AG45*' Demand-Supply Gap'!O$142,2)</f>
        <v>-25.91</v>
      </c>
      <c r="P45" s="34">
        <f>ROUND(AH45*' Demand-Supply Gap'!P$142,2)</f>
        <v>-27.16</v>
      </c>
      <c r="Q45" s="34">
        <f>ROUND(AI45*' Demand-Supply Gap'!Q$142,2)</f>
        <v>-28.48</v>
      </c>
      <c r="R45" s="34">
        <f>ROUND(AJ45*' Demand-Supply Gap'!R$142,2)</f>
        <v>-29.91</v>
      </c>
      <c r="S45" s="34">
        <f>ROUND(AK45*' Demand-Supply Gap'!S$142,2)</f>
        <v>-31.45</v>
      </c>
      <c r="T45" s="34"/>
      <c r="U45" s="227"/>
      <c r="V45" s="227">
        <v>0.90699999999999992</v>
      </c>
      <c r="W45" s="227">
        <v>0.90739999999999987</v>
      </c>
      <c r="X45" s="227">
        <v>0.90779999999999983</v>
      </c>
      <c r="Y45" s="227">
        <v>0.90819999999999979</v>
      </c>
      <c r="Z45" s="227">
        <v>0.90859999999999996</v>
      </c>
      <c r="AA45" s="227">
        <v>0.90899999999999992</v>
      </c>
      <c r="AB45" s="227">
        <v>0.90939999999999988</v>
      </c>
      <c r="AC45" s="227">
        <v>0.90979999999999983</v>
      </c>
      <c r="AD45" s="227">
        <v>0.91019999999999979</v>
      </c>
      <c r="AE45" s="227">
        <v>0.91059999999999997</v>
      </c>
      <c r="AF45" s="227">
        <v>0.91099999999999992</v>
      </c>
      <c r="AG45" s="227">
        <v>0.91139999999999988</v>
      </c>
      <c r="AH45" s="227">
        <v>0.91179999999999983</v>
      </c>
      <c r="AI45" s="227">
        <v>0.91219999999999979</v>
      </c>
      <c r="AJ45" s="227">
        <v>0.91259999999999997</v>
      </c>
      <c r="AK45" s="227">
        <v>0.91299999999999992</v>
      </c>
    </row>
    <row r="46" spans="1:38">
      <c r="A46" s="32" t="s">
        <v>41</v>
      </c>
      <c r="B46" s="32" t="s">
        <v>110</v>
      </c>
      <c r="C46" s="32" t="s">
        <v>377</v>
      </c>
      <c r="D46" s="34">
        <f>ROUND(V46*' Demand-Supply Gap'!D$142,2)</f>
        <v>-6.21</v>
      </c>
      <c r="E46" s="34">
        <f>ROUND(W46*' Demand-Supply Gap'!E$142,2)</f>
        <v>-4.72</v>
      </c>
      <c r="F46" s="34">
        <f>ROUND(X46*' Demand-Supply Gap'!F$142,2)</f>
        <v>-4.49</v>
      </c>
      <c r="G46" s="34">
        <f>ROUND(Y46*' Demand-Supply Gap'!G$142,2)</f>
        <v>-3.18</v>
      </c>
      <c r="H46" s="34">
        <f>ROUND(Z46*' Demand-Supply Gap'!H$142,2)</f>
        <v>-2.89</v>
      </c>
      <c r="I46" s="34">
        <f>ROUND(AA46*' Demand-Supply Gap'!I$142,2)</f>
        <v>-1.98</v>
      </c>
      <c r="J46" s="34">
        <f>ROUND(AB46*' Demand-Supply Gap'!J$142,2)</f>
        <v>-2.06</v>
      </c>
      <c r="K46" s="34">
        <f>ROUND(AC46*' Demand-Supply Gap'!K$142,2)</f>
        <v>-2.16</v>
      </c>
      <c r="L46" s="34">
        <f>ROUND(AD46*' Demand-Supply Gap'!L$142,2)</f>
        <v>-2.25</v>
      </c>
      <c r="M46" s="34">
        <f>ROUND(AE46*' Demand-Supply Gap'!M$142,2)</f>
        <v>-2.33</v>
      </c>
      <c r="N46" s="34">
        <f>ROUND(AF46*' Demand-Supply Gap'!N$142,2)</f>
        <v>-2.42</v>
      </c>
      <c r="O46" s="34">
        <f>ROUND(AG46*' Demand-Supply Gap'!O$142,2)</f>
        <v>-2.52</v>
      </c>
      <c r="P46" s="34">
        <f>ROUND(AH46*' Demand-Supply Gap'!P$142,2)</f>
        <v>-2.63</v>
      </c>
      <c r="Q46" s="34">
        <f>ROUND(AI46*' Demand-Supply Gap'!Q$142,2)</f>
        <v>-2.74</v>
      </c>
      <c r="R46" s="34">
        <f>ROUND(AJ46*' Demand-Supply Gap'!R$142,2)</f>
        <v>-2.86</v>
      </c>
      <c r="S46" s="34">
        <f>ROUND(AK46*' Demand-Supply Gap'!S$142,2)</f>
        <v>-3</v>
      </c>
      <c r="T46" s="34"/>
      <c r="U46" s="227"/>
      <c r="V46" s="227">
        <f>1-V45</f>
        <v>9.3000000000000083E-2</v>
      </c>
      <c r="W46" s="227">
        <f t="shared" ref="W46" si="338">1-W45</f>
        <v>9.2600000000000127E-2</v>
      </c>
      <c r="X46" s="227">
        <f t="shared" ref="X46" si="339">1-X45</f>
        <v>9.2200000000000171E-2</v>
      </c>
      <c r="Y46" s="227">
        <f t="shared" ref="Y46" si="340">1-Y45</f>
        <v>9.1800000000000215E-2</v>
      </c>
      <c r="Z46" s="227">
        <f t="shared" ref="Z46" si="341">1-Z45</f>
        <v>9.1400000000000037E-2</v>
      </c>
      <c r="AA46" s="227">
        <f t="shared" ref="AA46" si="342">1-AA45</f>
        <v>9.1000000000000081E-2</v>
      </c>
      <c r="AB46" s="227">
        <f t="shared" ref="AB46" si="343">1-AB45</f>
        <v>9.0600000000000125E-2</v>
      </c>
      <c r="AC46" s="227">
        <f t="shared" ref="AC46" si="344">1-AC45</f>
        <v>9.0200000000000169E-2</v>
      </c>
      <c r="AD46" s="227">
        <f t="shared" ref="AD46" si="345">1-AD45</f>
        <v>8.9800000000000213E-2</v>
      </c>
      <c r="AE46" s="227">
        <f t="shared" ref="AE46" si="346">1-AE45</f>
        <v>8.9400000000000035E-2</v>
      </c>
      <c r="AF46" s="227">
        <f t="shared" ref="AF46" si="347">1-AF45</f>
        <v>8.9000000000000079E-2</v>
      </c>
      <c r="AG46" s="227">
        <f t="shared" ref="AG46" si="348">1-AG45</f>
        <v>8.8600000000000123E-2</v>
      </c>
      <c r="AH46" s="227">
        <f t="shared" ref="AH46" si="349">1-AH45</f>
        <v>8.8200000000000167E-2</v>
      </c>
      <c r="AI46" s="227">
        <f t="shared" ref="AI46" si="350">1-AI45</f>
        <v>8.7800000000000211E-2</v>
      </c>
      <c r="AJ46" s="227">
        <f t="shared" ref="AJ46" si="351">1-AJ45</f>
        <v>8.7400000000000033E-2</v>
      </c>
      <c r="AK46" s="227">
        <f t="shared" ref="AK46" si="352">1-AK45</f>
        <v>8.7000000000000077E-2</v>
      </c>
    </row>
    <row r="47" spans="1:38" ht="13.5" thickBot="1">
      <c r="A47" s="228" t="s">
        <v>41</v>
      </c>
      <c r="B47" s="228" t="s">
        <v>110</v>
      </c>
      <c r="C47" s="228" t="s">
        <v>60</v>
      </c>
      <c r="D47" s="34">
        <f t="shared" ref="D47:S47" si="353">SUM(D45:D46)</f>
        <v>-66.73</v>
      </c>
      <c r="E47" s="34">
        <f t="shared" si="353"/>
        <v>-50.93</v>
      </c>
      <c r="F47" s="34">
        <f t="shared" si="353"/>
        <v>-48.7</v>
      </c>
      <c r="G47" s="34">
        <f t="shared" si="353"/>
        <v>-34.67</v>
      </c>
      <c r="H47" s="34">
        <f t="shared" si="353"/>
        <v>-31.62</v>
      </c>
      <c r="I47" s="34">
        <f t="shared" si="353"/>
        <v>-21.73</v>
      </c>
      <c r="J47" s="34">
        <f t="shared" si="353"/>
        <v>-22.75</v>
      </c>
      <c r="K47" s="34">
        <f t="shared" si="353"/>
        <v>-23.91</v>
      </c>
      <c r="L47" s="34">
        <f t="shared" si="353"/>
        <v>-25.01</v>
      </c>
      <c r="M47" s="34">
        <f t="shared" si="353"/>
        <v>-26.060000000000002</v>
      </c>
      <c r="N47" s="34">
        <f t="shared" si="353"/>
        <v>-27.189999999999998</v>
      </c>
      <c r="O47" s="34">
        <f t="shared" si="353"/>
        <v>-28.43</v>
      </c>
      <c r="P47" s="34">
        <f t="shared" si="353"/>
        <v>-29.79</v>
      </c>
      <c r="Q47" s="34">
        <f t="shared" si="353"/>
        <v>-31.22</v>
      </c>
      <c r="R47" s="34">
        <f t="shared" si="353"/>
        <v>-32.770000000000003</v>
      </c>
      <c r="S47" s="34">
        <f t="shared" si="353"/>
        <v>-34.450000000000003</v>
      </c>
      <c r="T47" s="34"/>
      <c r="U47" s="232"/>
      <c r="V47" s="227">
        <f>SUM(V45:V46)</f>
        <v>1</v>
      </c>
      <c r="W47" s="227">
        <f t="shared" ref="W47" si="354">SUM(W45:W46)</f>
        <v>1</v>
      </c>
      <c r="X47" s="227">
        <f t="shared" ref="X47" si="355">SUM(X45:X46)</f>
        <v>1</v>
      </c>
      <c r="Y47" s="227">
        <f t="shared" ref="Y47" si="356">SUM(Y45:Y46)</f>
        <v>1</v>
      </c>
      <c r="Z47" s="227">
        <f t="shared" ref="Z47" si="357">SUM(Z45:Z46)</f>
        <v>1</v>
      </c>
      <c r="AA47" s="227">
        <f t="shared" ref="AA47" si="358">SUM(AA45:AA46)</f>
        <v>1</v>
      </c>
      <c r="AB47" s="227">
        <f t="shared" ref="AB47" si="359">SUM(AB45:AB46)</f>
        <v>1</v>
      </c>
      <c r="AC47" s="227">
        <f t="shared" ref="AC47" si="360">SUM(AC45:AC46)</f>
        <v>1</v>
      </c>
      <c r="AD47" s="227">
        <f t="shared" ref="AD47" si="361">SUM(AD45:AD46)</f>
        <v>1</v>
      </c>
      <c r="AE47" s="227">
        <f t="shared" ref="AE47" si="362">SUM(AE45:AE46)</f>
        <v>1</v>
      </c>
      <c r="AF47" s="227">
        <f t="shared" ref="AF47" si="363">SUM(AF45:AF46)</f>
        <v>1</v>
      </c>
      <c r="AG47" s="227">
        <f t="shared" ref="AG47" si="364">SUM(AG45:AG46)</f>
        <v>1</v>
      </c>
      <c r="AH47" s="227">
        <f t="shared" ref="AH47" si="365">SUM(AH45:AH46)</f>
        <v>1</v>
      </c>
      <c r="AI47" s="227">
        <f t="shared" ref="AI47" si="366">SUM(AI45:AI46)</f>
        <v>1</v>
      </c>
      <c r="AJ47" s="227">
        <f t="shared" ref="AJ47" si="367">SUM(AJ45:AJ46)</f>
        <v>1</v>
      </c>
      <c r="AK47" s="227">
        <f t="shared" ref="AK47" si="368">SUM(AK45:AK46)</f>
        <v>1</v>
      </c>
    </row>
    <row r="48" spans="1:38" ht="13.5" thickBot="1">
      <c r="A48" s="231" t="s">
        <v>41</v>
      </c>
      <c r="B48" s="231" t="s">
        <v>100</v>
      </c>
      <c r="C48" s="231" t="s">
        <v>376</v>
      </c>
      <c r="D48" s="34">
        <f>ROUND(V48*' Demand-Supply Gap'!D$151,2)</f>
        <v>19.09</v>
      </c>
      <c r="E48" s="34">
        <f>ROUND(W48*' Demand-Supply Gap'!E$151,2)</f>
        <v>25.75</v>
      </c>
      <c r="F48" s="34">
        <f>ROUND(X48*' Demand-Supply Gap'!F$151,2)</f>
        <v>27.95</v>
      </c>
      <c r="G48" s="34">
        <f>ROUND(Y48*' Demand-Supply Gap'!G$151,2)</f>
        <v>31.02</v>
      </c>
      <c r="H48" s="34">
        <f>ROUND(Z48*' Demand-Supply Gap'!H$151,2)</f>
        <v>29.91</v>
      </c>
      <c r="I48" s="34">
        <f>ROUND(AA48*' Demand-Supply Gap'!I$151,2)</f>
        <v>25.28</v>
      </c>
      <c r="J48" s="34">
        <f>ROUND(AB48*' Demand-Supply Gap'!J$151,2)</f>
        <v>26.05</v>
      </c>
      <c r="K48" s="34">
        <f>ROUND(AC48*' Demand-Supply Gap'!K$151,2)</f>
        <v>27</v>
      </c>
      <c r="L48" s="34">
        <f>ROUND(AD48*' Demand-Supply Gap'!L$151,2)</f>
        <v>27.88</v>
      </c>
      <c r="M48" s="34">
        <f>ROUND(AE48*' Demand-Supply Gap'!M$151,2)</f>
        <v>28.61</v>
      </c>
      <c r="N48" s="34">
        <f>ROUND(AF48*' Demand-Supply Gap'!N$151,2)</f>
        <v>29.41</v>
      </c>
      <c r="O48" s="34">
        <f>ROUND(AG48*' Demand-Supply Gap'!O$151,2)</f>
        <v>30.31</v>
      </c>
      <c r="P48" s="34">
        <f>ROUND(AH48*' Demand-Supply Gap'!P$151,2)</f>
        <v>31.27</v>
      </c>
      <c r="Q48" s="34">
        <f>ROUND(AI48*' Demand-Supply Gap'!Q$151,2)</f>
        <v>32.29</v>
      </c>
      <c r="R48" s="34">
        <f>ROUND(AJ48*' Demand-Supply Gap'!R$151,2)</f>
        <v>33.409999999999997</v>
      </c>
      <c r="S48" s="34">
        <f>ROUND(AK48*' Demand-Supply Gap'!S$151,2)</f>
        <v>34.590000000000003</v>
      </c>
      <c r="T48" s="34"/>
      <c r="U48" s="227"/>
      <c r="V48" s="227">
        <v>0.91359999999999986</v>
      </c>
      <c r="W48" s="227">
        <v>0.91400000000000003</v>
      </c>
      <c r="X48" s="227">
        <v>0.91439999999999999</v>
      </c>
      <c r="Y48" s="227">
        <v>0.91479999999999995</v>
      </c>
      <c r="Z48" s="227">
        <v>0.9151999999999999</v>
      </c>
      <c r="AA48" s="227">
        <v>0.91559999999999986</v>
      </c>
      <c r="AB48" s="227">
        <v>0.91600000000000004</v>
      </c>
      <c r="AC48" s="227">
        <v>0.91639999999999999</v>
      </c>
      <c r="AD48" s="227">
        <v>0.91679999999999995</v>
      </c>
      <c r="AE48" s="227">
        <v>0.9171999999999999</v>
      </c>
      <c r="AF48" s="227">
        <v>0.91759999999999986</v>
      </c>
      <c r="AG48" s="227">
        <v>0.91800000000000004</v>
      </c>
      <c r="AH48" s="227">
        <v>0.91839999999999999</v>
      </c>
      <c r="AI48" s="227">
        <v>0.91879999999999995</v>
      </c>
      <c r="AJ48" s="227">
        <v>0.91919999999999991</v>
      </c>
      <c r="AK48" s="227">
        <v>0.91959999999999986</v>
      </c>
    </row>
    <row r="49" spans="1:37" ht="13.5" thickBot="1">
      <c r="A49" s="32" t="s">
        <v>41</v>
      </c>
      <c r="B49" s="231" t="s">
        <v>100</v>
      </c>
      <c r="C49" s="231" t="s">
        <v>377</v>
      </c>
      <c r="D49" s="34">
        <f>ROUND(V49*' Demand-Supply Gap'!D$151,2)</f>
        <v>1.81</v>
      </c>
      <c r="E49" s="34">
        <f>ROUND(W49*' Demand-Supply Gap'!E$151,2)</f>
        <v>2.42</v>
      </c>
      <c r="F49" s="34">
        <f>ROUND(X49*' Demand-Supply Gap'!F$151,2)</f>
        <v>2.62</v>
      </c>
      <c r="G49" s="34">
        <f>ROUND(Y49*' Demand-Supply Gap'!G$151,2)</f>
        <v>2.89</v>
      </c>
      <c r="H49" s="34">
        <f>ROUND(Z49*' Demand-Supply Gap'!H$151,2)</f>
        <v>2.77</v>
      </c>
      <c r="I49" s="34">
        <f>ROUND(AA49*' Demand-Supply Gap'!I$151,2)</f>
        <v>2.33</v>
      </c>
      <c r="J49" s="34">
        <f>ROUND(AB49*' Demand-Supply Gap'!J$151,2)</f>
        <v>2.39</v>
      </c>
      <c r="K49" s="34">
        <f>ROUND(AC49*' Demand-Supply Gap'!K$151,2)</f>
        <v>2.46</v>
      </c>
      <c r="L49" s="34">
        <f>ROUND(AD49*' Demand-Supply Gap'!L$151,2)</f>
        <v>2.5299999999999998</v>
      </c>
      <c r="M49" s="34">
        <f>ROUND(AE49*' Demand-Supply Gap'!M$151,2)</f>
        <v>2.58</v>
      </c>
      <c r="N49" s="34">
        <f>ROUND(AF49*' Demand-Supply Gap'!N$151,2)</f>
        <v>2.64</v>
      </c>
      <c r="O49" s="34">
        <f>ROUND(AG49*' Demand-Supply Gap'!O$151,2)</f>
        <v>2.71</v>
      </c>
      <c r="P49" s="34">
        <f>ROUND(AH49*' Demand-Supply Gap'!P$151,2)</f>
        <v>2.78</v>
      </c>
      <c r="Q49" s="34">
        <f>ROUND(AI49*' Demand-Supply Gap'!Q$151,2)</f>
        <v>2.85</v>
      </c>
      <c r="R49" s="34">
        <f>ROUND(AJ49*' Demand-Supply Gap'!R$151,2)</f>
        <v>2.94</v>
      </c>
      <c r="S49" s="34">
        <f>ROUND(AK49*' Demand-Supply Gap'!S$151,2)</f>
        <v>3.02</v>
      </c>
      <c r="T49" s="34"/>
      <c r="U49" s="227"/>
      <c r="V49" s="227">
        <f>1-V48</f>
        <v>8.6400000000000143E-2</v>
      </c>
      <c r="W49" s="227">
        <f t="shared" ref="W49" si="369">1-W48</f>
        <v>8.5999999999999965E-2</v>
      </c>
      <c r="X49" s="227">
        <f t="shared" ref="X49" si="370">1-X48</f>
        <v>8.5600000000000009E-2</v>
      </c>
      <c r="Y49" s="227">
        <f t="shared" ref="Y49" si="371">1-Y48</f>
        <v>8.5200000000000053E-2</v>
      </c>
      <c r="Z49" s="227">
        <f t="shared" ref="Z49" si="372">1-Z48</f>
        <v>8.4800000000000098E-2</v>
      </c>
      <c r="AA49" s="227">
        <f t="shared" ref="AA49" si="373">1-AA48</f>
        <v>8.4400000000000142E-2</v>
      </c>
      <c r="AB49" s="227">
        <f t="shared" ref="AB49" si="374">1-AB48</f>
        <v>8.3999999999999964E-2</v>
      </c>
      <c r="AC49" s="227">
        <f t="shared" ref="AC49" si="375">1-AC48</f>
        <v>8.3600000000000008E-2</v>
      </c>
      <c r="AD49" s="227">
        <f t="shared" ref="AD49" si="376">1-AD48</f>
        <v>8.3200000000000052E-2</v>
      </c>
      <c r="AE49" s="227">
        <f t="shared" ref="AE49" si="377">1-AE48</f>
        <v>8.2800000000000096E-2</v>
      </c>
      <c r="AF49" s="227">
        <f t="shared" ref="AF49" si="378">1-AF48</f>
        <v>8.240000000000014E-2</v>
      </c>
      <c r="AG49" s="227">
        <f t="shared" ref="AG49" si="379">1-AG48</f>
        <v>8.1999999999999962E-2</v>
      </c>
      <c r="AH49" s="227">
        <f t="shared" ref="AH49" si="380">1-AH48</f>
        <v>8.1600000000000006E-2</v>
      </c>
      <c r="AI49" s="227">
        <f t="shared" ref="AI49" si="381">1-AI48</f>
        <v>8.120000000000005E-2</v>
      </c>
      <c r="AJ49" s="227">
        <f t="shared" ref="AJ49" si="382">1-AJ48</f>
        <v>8.0800000000000094E-2</v>
      </c>
      <c r="AK49" s="227">
        <f t="shared" ref="AK49" si="383">1-AK48</f>
        <v>8.0400000000000138E-2</v>
      </c>
    </row>
    <row r="50" spans="1:37" ht="13.5" thickBot="1">
      <c r="A50" s="228" t="s">
        <v>41</v>
      </c>
      <c r="B50" s="239" t="s">
        <v>100</v>
      </c>
      <c r="C50" s="239" t="s">
        <v>60</v>
      </c>
      <c r="D50" s="34">
        <f t="shared" ref="D50:S50" si="384">SUM(D48:D49)</f>
        <v>20.9</v>
      </c>
      <c r="E50" s="34">
        <f t="shared" si="384"/>
        <v>28.17</v>
      </c>
      <c r="F50" s="34">
        <f t="shared" si="384"/>
        <v>30.57</v>
      </c>
      <c r="G50" s="34">
        <f t="shared" si="384"/>
        <v>33.909999999999997</v>
      </c>
      <c r="H50" s="34">
        <f t="shared" si="384"/>
        <v>32.68</v>
      </c>
      <c r="I50" s="34">
        <f t="shared" si="384"/>
        <v>27.61</v>
      </c>
      <c r="J50" s="34">
        <f t="shared" si="384"/>
        <v>28.44</v>
      </c>
      <c r="K50" s="34">
        <f t="shared" si="384"/>
        <v>29.46</v>
      </c>
      <c r="L50" s="34">
        <f t="shared" si="384"/>
        <v>30.41</v>
      </c>
      <c r="M50" s="34">
        <f t="shared" si="384"/>
        <v>31.189999999999998</v>
      </c>
      <c r="N50" s="34">
        <f t="shared" si="384"/>
        <v>32.049999999999997</v>
      </c>
      <c r="O50" s="34">
        <f t="shared" si="384"/>
        <v>33.019999999999996</v>
      </c>
      <c r="P50" s="34">
        <f t="shared" si="384"/>
        <v>34.049999999999997</v>
      </c>
      <c r="Q50" s="34">
        <f t="shared" si="384"/>
        <v>35.14</v>
      </c>
      <c r="R50" s="34">
        <f t="shared" si="384"/>
        <v>36.349999999999994</v>
      </c>
      <c r="S50" s="34">
        <f t="shared" si="384"/>
        <v>37.610000000000007</v>
      </c>
      <c r="T50" s="34"/>
      <c r="U50" s="232"/>
      <c r="V50" s="227">
        <f>SUM(V48:V49)</f>
        <v>1</v>
      </c>
      <c r="W50" s="227">
        <f t="shared" ref="W50" si="385">SUM(W48:W49)</f>
        <v>1</v>
      </c>
      <c r="X50" s="227">
        <f t="shared" ref="X50" si="386">SUM(X48:X49)</f>
        <v>1</v>
      </c>
      <c r="Y50" s="227">
        <f t="shared" ref="Y50" si="387">SUM(Y48:Y49)</f>
        <v>1</v>
      </c>
      <c r="Z50" s="227">
        <f t="shared" ref="Z50" si="388">SUM(Z48:Z49)</f>
        <v>1</v>
      </c>
      <c r="AA50" s="227">
        <f t="shared" ref="AA50" si="389">SUM(AA48:AA49)</f>
        <v>1</v>
      </c>
      <c r="AB50" s="227">
        <f t="shared" ref="AB50" si="390">SUM(AB48:AB49)</f>
        <v>1</v>
      </c>
      <c r="AC50" s="227">
        <f t="shared" ref="AC50" si="391">SUM(AC48:AC49)</f>
        <v>1</v>
      </c>
      <c r="AD50" s="227">
        <f t="shared" ref="AD50" si="392">SUM(AD48:AD49)</f>
        <v>1</v>
      </c>
      <c r="AE50" s="227">
        <f t="shared" ref="AE50" si="393">SUM(AE48:AE49)</f>
        <v>1</v>
      </c>
      <c r="AF50" s="227">
        <f t="shared" ref="AF50" si="394">SUM(AF48:AF49)</f>
        <v>1</v>
      </c>
      <c r="AG50" s="227">
        <f t="shared" ref="AG50" si="395">SUM(AG48:AG49)</f>
        <v>1</v>
      </c>
      <c r="AH50" s="227">
        <f t="shared" ref="AH50" si="396">SUM(AH48:AH49)</f>
        <v>1</v>
      </c>
      <c r="AI50" s="227">
        <f t="shared" ref="AI50" si="397">SUM(AI48:AI49)</f>
        <v>1</v>
      </c>
      <c r="AJ50" s="227">
        <f t="shared" ref="AJ50" si="398">SUM(AJ48:AJ49)</f>
        <v>1</v>
      </c>
      <c r="AK50" s="227">
        <f t="shared" ref="AK50" si="399">SUM(AK48:AK49)</f>
        <v>1</v>
      </c>
    </row>
    <row r="51" spans="1:37" ht="13.5" thickBot="1">
      <c r="A51" s="231" t="s">
        <v>41</v>
      </c>
      <c r="B51" s="231" t="s">
        <v>223</v>
      </c>
      <c r="C51" s="231" t="s">
        <v>376</v>
      </c>
      <c r="D51" s="34">
        <f>ROUND(V51*' Demand-Supply Gap'!D$160,2)</f>
        <v>14.41</v>
      </c>
      <c r="E51" s="34">
        <f>ROUND(W51*' Demand-Supply Gap'!E$160,2)</f>
        <v>13.91</v>
      </c>
      <c r="F51" s="34">
        <f>ROUND(X51*' Demand-Supply Gap'!F$160,2)</f>
        <v>10.53</v>
      </c>
      <c r="G51" s="34">
        <f>ROUND(Y51*' Demand-Supply Gap'!G$160,2)</f>
        <v>3.42</v>
      </c>
      <c r="H51" s="34">
        <f>ROUND(Z51*' Demand-Supply Gap'!H$160,2)</f>
        <v>1.86</v>
      </c>
      <c r="I51" s="34">
        <f>ROUND(AA51*' Demand-Supply Gap'!I$160,2)</f>
        <v>-2.6</v>
      </c>
      <c r="J51" s="34">
        <f>ROUND(AB51*' Demand-Supply Gap'!J$160,2)</f>
        <v>-2.71</v>
      </c>
      <c r="K51" s="34">
        <f>ROUND(AC51*' Demand-Supply Gap'!K$160,2)</f>
        <v>-2.83</v>
      </c>
      <c r="L51" s="34">
        <f>ROUND(AD51*' Demand-Supply Gap'!L$160,2)</f>
        <v>-2.97</v>
      </c>
      <c r="M51" s="34">
        <f>ROUND(AE51*' Demand-Supply Gap'!M$160,2)</f>
        <v>-3.12</v>
      </c>
      <c r="N51" s="34">
        <f>ROUND(AF51*' Demand-Supply Gap'!N$160,2)</f>
        <v>-3.27</v>
      </c>
      <c r="O51" s="34">
        <f>ROUND(AG51*' Demand-Supply Gap'!O$160,2)</f>
        <v>-3.41</v>
      </c>
      <c r="P51" s="34">
        <f>ROUND(AH51*' Demand-Supply Gap'!P$160,2)</f>
        <v>-3.55</v>
      </c>
      <c r="Q51" s="34">
        <f>ROUND(AI51*' Demand-Supply Gap'!Q$160,2)</f>
        <v>-3.69</v>
      </c>
      <c r="R51" s="34">
        <f>ROUND(AJ51*' Demand-Supply Gap'!R$160,2)</f>
        <v>-3.84</v>
      </c>
      <c r="S51" s="34">
        <f>ROUND(AK51*' Demand-Supply Gap'!S$160,2)</f>
        <v>-3.98</v>
      </c>
      <c r="T51" s="34"/>
      <c r="U51" s="227"/>
      <c r="V51" s="227">
        <v>0.9123</v>
      </c>
      <c r="W51" s="227">
        <v>0.91269999999999996</v>
      </c>
      <c r="X51" s="227">
        <v>0.91309999999999991</v>
      </c>
      <c r="Y51" s="227">
        <v>0.91349999999999987</v>
      </c>
      <c r="Z51" s="227">
        <v>0.91390000000000005</v>
      </c>
      <c r="AA51" s="227">
        <v>0.9143</v>
      </c>
      <c r="AB51" s="227">
        <v>0.91469999999999996</v>
      </c>
      <c r="AC51" s="227">
        <v>0.91509999999999991</v>
      </c>
      <c r="AD51" s="227">
        <v>0.91549999999999987</v>
      </c>
      <c r="AE51" s="227">
        <v>0.91590000000000005</v>
      </c>
      <c r="AF51" s="227">
        <v>0.9163</v>
      </c>
      <c r="AG51" s="227">
        <v>0.91669999999999996</v>
      </c>
      <c r="AH51" s="227">
        <v>0.91709999999999992</v>
      </c>
      <c r="AI51" s="227">
        <v>0.91749999999999987</v>
      </c>
      <c r="AJ51" s="227">
        <v>0.91790000000000005</v>
      </c>
      <c r="AK51" s="227">
        <v>0.91830000000000001</v>
      </c>
    </row>
    <row r="52" spans="1:37" ht="13.5" thickBot="1">
      <c r="A52" s="32" t="s">
        <v>41</v>
      </c>
      <c r="B52" s="231" t="s">
        <v>223</v>
      </c>
      <c r="C52" s="231" t="s">
        <v>377</v>
      </c>
      <c r="D52" s="34">
        <f>ROUND(V52*' Demand-Supply Gap'!D$160,2)</f>
        <v>1.38</v>
      </c>
      <c r="E52" s="34">
        <f>ROUND(W52*' Demand-Supply Gap'!E$160,2)</f>
        <v>1.33</v>
      </c>
      <c r="F52" s="34">
        <f>ROUND(X52*' Demand-Supply Gap'!F$160,2)</f>
        <v>1</v>
      </c>
      <c r="G52" s="34">
        <f>ROUND(Y52*' Demand-Supply Gap'!G$160,2)</f>
        <v>0.32</v>
      </c>
      <c r="H52" s="34">
        <f>ROUND(Z52*' Demand-Supply Gap'!H$160,2)</f>
        <v>0.17</v>
      </c>
      <c r="I52" s="34">
        <f>ROUND(AA52*' Demand-Supply Gap'!I$160,2)</f>
        <v>-0.24</v>
      </c>
      <c r="J52" s="34">
        <f>ROUND(AB52*' Demand-Supply Gap'!J$160,2)</f>
        <v>-0.25</v>
      </c>
      <c r="K52" s="34">
        <f>ROUND(AC52*' Demand-Supply Gap'!K$160,2)</f>
        <v>-0.26</v>
      </c>
      <c r="L52" s="34">
        <f>ROUND(AD52*' Demand-Supply Gap'!L$160,2)</f>
        <v>-0.27</v>
      </c>
      <c r="M52" s="34">
        <f>ROUND(AE52*' Demand-Supply Gap'!M$160,2)</f>
        <v>-0.28999999999999998</v>
      </c>
      <c r="N52" s="34">
        <f>ROUND(AF52*' Demand-Supply Gap'!N$160,2)</f>
        <v>-0.3</v>
      </c>
      <c r="O52" s="34">
        <f>ROUND(AG52*' Demand-Supply Gap'!O$160,2)</f>
        <v>-0.31</v>
      </c>
      <c r="P52" s="34">
        <f>ROUND(AH52*' Demand-Supply Gap'!P$160,2)</f>
        <v>-0.32</v>
      </c>
      <c r="Q52" s="34">
        <f>ROUND(AI52*' Demand-Supply Gap'!Q$160,2)</f>
        <v>-0.33</v>
      </c>
      <c r="R52" s="34">
        <f>ROUND(AJ52*' Demand-Supply Gap'!R$160,2)</f>
        <v>-0.34</v>
      </c>
      <c r="S52" s="34">
        <f>ROUND(AK52*' Demand-Supply Gap'!S$160,2)</f>
        <v>-0.35</v>
      </c>
      <c r="T52" s="34"/>
      <c r="U52" s="227"/>
      <c r="V52" s="227">
        <f>1-V51</f>
        <v>8.77E-2</v>
      </c>
      <c r="W52" s="227">
        <f t="shared" ref="W52" si="400">1-W51</f>
        <v>8.7300000000000044E-2</v>
      </c>
      <c r="X52" s="227">
        <f t="shared" ref="X52" si="401">1-X51</f>
        <v>8.6900000000000088E-2</v>
      </c>
      <c r="Y52" s="227">
        <f t="shared" ref="Y52" si="402">1-Y51</f>
        <v>8.6500000000000132E-2</v>
      </c>
      <c r="Z52" s="227">
        <f t="shared" ref="Z52" si="403">1-Z51</f>
        <v>8.6099999999999954E-2</v>
      </c>
      <c r="AA52" s="227">
        <f t="shared" ref="AA52" si="404">1-AA51</f>
        <v>8.5699999999999998E-2</v>
      </c>
      <c r="AB52" s="227">
        <f t="shared" ref="AB52" si="405">1-AB51</f>
        <v>8.5300000000000042E-2</v>
      </c>
      <c r="AC52" s="227">
        <f t="shared" ref="AC52" si="406">1-AC51</f>
        <v>8.4900000000000087E-2</v>
      </c>
      <c r="AD52" s="227">
        <f t="shared" ref="AD52" si="407">1-AD51</f>
        <v>8.4500000000000131E-2</v>
      </c>
      <c r="AE52" s="227">
        <f t="shared" ref="AE52" si="408">1-AE51</f>
        <v>8.4099999999999953E-2</v>
      </c>
      <c r="AF52" s="227">
        <f t="shared" ref="AF52" si="409">1-AF51</f>
        <v>8.3699999999999997E-2</v>
      </c>
      <c r="AG52" s="227">
        <f t="shared" ref="AG52" si="410">1-AG51</f>
        <v>8.3300000000000041E-2</v>
      </c>
      <c r="AH52" s="227">
        <f t="shared" ref="AH52" si="411">1-AH51</f>
        <v>8.2900000000000085E-2</v>
      </c>
      <c r="AI52" s="227">
        <f t="shared" ref="AI52" si="412">1-AI51</f>
        <v>8.2500000000000129E-2</v>
      </c>
      <c r="AJ52" s="227">
        <f t="shared" ref="AJ52" si="413">1-AJ51</f>
        <v>8.2099999999999951E-2</v>
      </c>
      <c r="AK52" s="227">
        <f t="shared" ref="AK52" si="414">1-AK51</f>
        <v>8.1699999999999995E-2</v>
      </c>
    </row>
    <row r="53" spans="1:37" ht="13.5" thickBot="1">
      <c r="A53" s="228" t="s">
        <v>41</v>
      </c>
      <c r="B53" s="239" t="s">
        <v>223</v>
      </c>
      <c r="C53" s="239" t="s">
        <v>60</v>
      </c>
      <c r="D53" s="34">
        <f t="shared" ref="D53:S53" si="415">SUM(D51:D52)</f>
        <v>15.79</v>
      </c>
      <c r="E53" s="34">
        <f t="shared" si="415"/>
        <v>15.24</v>
      </c>
      <c r="F53" s="34">
        <f t="shared" si="415"/>
        <v>11.53</v>
      </c>
      <c r="G53" s="34">
        <f t="shared" si="415"/>
        <v>3.7399999999999998</v>
      </c>
      <c r="H53" s="34">
        <f t="shared" si="415"/>
        <v>2.0300000000000002</v>
      </c>
      <c r="I53" s="34">
        <f t="shared" si="415"/>
        <v>-2.84</v>
      </c>
      <c r="J53" s="34">
        <f t="shared" si="415"/>
        <v>-2.96</v>
      </c>
      <c r="K53" s="34">
        <f t="shared" si="415"/>
        <v>-3.09</v>
      </c>
      <c r="L53" s="34">
        <f t="shared" si="415"/>
        <v>-3.24</v>
      </c>
      <c r="M53" s="34">
        <f t="shared" si="415"/>
        <v>-3.41</v>
      </c>
      <c r="N53" s="34">
        <f t="shared" si="415"/>
        <v>-3.57</v>
      </c>
      <c r="O53" s="34">
        <f t="shared" si="415"/>
        <v>-3.72</v>
      </c>
      <c r="P53" s="34">
        <f t="shared" si="415"/>
        <v>-3.8699999999999997</v>
      </c>
      <c r="Q53" s="34">
        <f t="shared" si="415"/>
        <v>-4.0199999999999996</v>
      </c>
      <c r="R53" s="34">
        <f t="shared" si="415"/>
        <v>-4.18</v>
      </c>
      <c r="S53" s="34">
        <f t="shared" si="415"/>
        <v>-4.33</v>
      </c>
      <c r="T53" s="34"/>
      <c r="U53" s="232"/>
      <c r="V53" s="227">
        <f>SUM(V51:V52)</f>
        <v>1</v>
      </c>
      <c r="W53" s="227">
        <f t="shared" ref="W53" si="416">SUM(W51:W52)</f>
        <v>1</v>
      </c>
      <c r="X53" s="227">
        <f t="shared" ref="X53" si="417">SUM(X51:X52)</f>
        <v>1</v>
      </c>
      <c r="Y53" s="227">
        <f t="shared" ref="Y53" si="418">SUM(Y51:Y52)</f>
        <v>1</v>
      </c>
      <c r="Z53" s="227">
        <f t="shared" ref="Z53" si="419">SUM(Z51:Z52)</f>
        <v>1</v>
      </c>
      <c r="AA53" s="227">
        <f t="shared" ref="AA53" si="420">SUM(AA51:AA52)</f>
        <v>1</v>
      </c>
      <c r="AB53" s="227">
        <f t="shared" ref="AB53" si="421">SUM(AB51:AB52)</f>
        <v>1</v>
      </c>
      <c r="AC53" s="227">
        <f t="shared" ref="AC53" si="422">SUM(AC51:AC52)</f>
        <v>1</v>
      </c>
      <c r="AD53" s="227">
        <f t="shared" ref="AD53" si="423">SUM(AD51:AD52)</f>
        <v>1</v>
      </c>
      <c r="AE53" s="227">
        <f t="shared" ref="AE53" si="424">SUM(AE51:AE52)</f>
        <v>1</v>
      </c>
      <c r="AF53" s="227">
        <f t="shared" ref="AF53" si="425">SUM(AF51:AF52)</f>
        <v>1</v>
      </c>
      <c r="AG53" s="227">
        <f t="shared" ref="AG53" si="426">SUM(AG51:AG52)</f>
        <v>1</v>
      </c>
      <c r="AH53" s="227">
        <f t="shared" ref="AH53" si="427">SUM(AH51:AH52)</f>
        <v>1</v>
      </c>
      <c r="AI53" s="227">
        <f t="shared" ref="AI53" si="428">SUM(AI51:AI52)</f>
        <v>1</v>
      </c>
      <c r="AJ53" s="227">
        <f t="shared" ref="AJ53" si="429">SUM(AJ51:AJ52)</f>
        <v>1</v>
      </c>
      <c r="AK53" s="227">
        <f t="shared" ref="AK53" si="430">SUM(AK51:AK52)</f>
        <v>1</v>
      </c>
    </row>
    <row r="54" spans="1:37">
      <c r="A54" s="231" t="s">
        <v>41</v>
      </c>
      <c r="B54" s="231" t="s">
        <v>111</v>
      </c>
      <c r="C54" s="231" t="s">
        <v>376</v>
      </c>
      <c r="D54" s="34">
        <f>ROUND(V54*' Demand-Supply Gap'!D$169,2)</f>
        <v>97.84</v>
      </c>
      <c r="E54" s="34">
        <f>ROUND(W54*' Demand-Supply Gap'!E$169,2)</f>
        <v>108.08</v>
      </c>
      <c r="F54" s="34">
        <f>ROUND(X54*' Demand-Supply Gap'!F$169,2)</f>
        <v>107.2</v>
      </c>
      <c r="G54" s="34">
        <f>ROUND(Y54*' Demand-Supply Gap'!G$169,2)</f>
        <v>99.14</v>
      </c>
      <c r="H54" s="34">
        <f>ROUND(Z54*' Demand-Supply Gap'!H$169,2)</f>
        <v>105.22</v>
      </c>
      <c r="I54" s="34">
        <f>ROUND(AA54*' Demand-Supply Gap'!I$169,2)</f>
        <v>90.37</v>
      </c>
      <c r="J54" s="34">
        <f>ROUND(AB54*' Demand-Supply Gap'!J$169,2)</f>
        <v>94.87</v>
      </c>
      <c r="K54" s="34">
        <f>ROUND(AC54*' Demand-Supply Gap'!K$169,2)</f>
        <v>99.36</v>
      </c>
      <c r="L54" s="34">
        <f>ROUND(AD54*' Demand-Supply Gap'!L$169,2)</f>
        <v>103.82</v>
      </c>
      <c r="M54" s="34">
        <f>ROUND(AE54*' Demand-Supply Gap'!M$169,2)</f>
        <v>107.92</v>
      </c>
      <c r="N54" s="34">
        <f>ROUND(AF54*' Demand-Supply Gap'!N$169,2)</f>
        <v>111.75</v>
      </c>
      <c r="O54" s="34">
        <f>ROUND(AG54*' Demand-Supply Gap'!O$169,2)</f>
        <v>115.95</v>
      </c>
      <c r="P54" s="34">
        <f>ROUND(AH54*' Demand-Supply Gap'!P$169,2)</f>
        <v>120.54</v>
      </c>
      <c r="Q54" s="34">
        <f>ROUND(AI54*' Demand-Supply Gap'!Q$169,2)</f>
        <v>125.29</v>
      </c>
      <c r="R54" s="34">
        <f>ROUND(AJ54*' Demand-Supply Gap'!R$169,2)</f>
        <v>130.28</v>
      </c>
      <c r="S54" s="34">
        <f>ROUND(AK54*' Demand-Supply Gap'!S$169,2)</f>
        <v>135.6</v>
      </c>
      <c r="T54" s="34"/>
      <c r="U54" s="227"/>
      <c r="V54" s="227">
        <v>0.94000000000000006</v>
      </c>
      <c r="W54" s="227">
        <v>0.94040000000000001</v>
      </c>
      <c r="X54" s="227">
        <v>0.94079999999999997</v>
      </c>
      <c r="Y54" s="227">
        <v>0.94119999999999993</v>
      </c>
      <c r="Z54" s="227">
        <v>0.94159999999999988</v>
      </c>
      <c r="AA54" s="227">
        <v>0.94200000000000006</v>
      </c>
      <c r="AB54" s="227">
        <v>0.94240000000000002</v>
      </c>
      <c r="AC54" s="227">
        <v>0.94279999999999997</v>
      </c>
      <c r="AD54" s="227">
        <v>0.94319999999999993</v>
      </c>
      <c r="AE54" s="227">
        <v>0.94359999999999988</v>
      </c>
      <c r="AF54" s="227">
        <v>0.94400000000000006</v>
      </c>
      <c r="AG54" s="227">
        <v>0.94440000000000002</v>
      </c>
      <c r="AH54" s="227">
        <v>0.94479999999999997</v>
      </c>
      <c r="AI54" s="227">
        <v>0.94519999999999993</v>
      </c>
      <c r="AJ54" s="227">
        <v>0.94559999999999989</v>
      </c>
      <c r="AK54" s="227">
        <v>0.94600000000000006</v>
      </c>
    </row>
    <row r="55" spans="1:37">
      <c r="A55" s="32" t="s">
        <v>41</v>
      </c>
      <c r="B55" s="32" t="s">
        <v>111</v>
      </c>
      <c r="C55" s="32" t="s">
        <v>377</v>
      </c>
      <c r="D55" s="34">
        <f>ROUND(V55*' Demand-Supply Gap'!D$169,2)</f>
        <v>6.24</v>
      </c>
      <c r="E55" s="34">
        <f>ROUND(W55*' Demand-Supply Gap'!E$169,2)</f>
        <v>6.85</v>
      </c>
      <c r="F55" s="34">
        <f>ROUND(X55*' Demand-Supply Gap'!F$169,2)</f>
        <v>6.75</v>
      </c>
      <c r="G55" s="34">
        <f>ROUND(Y55*' Demand-Supply Gap'!G$169,2)</f>
        <v>6.19</v>
      </c>
      <c r="H55" s="34">
        <f>ROUND(Z55*' Demand-Supply Gap'!H$169,2)</f>
        <v>6.53</v>
      </c>
      <c r="I55" s="34">
        <f>ROUND(AA55*' Demand-Supply Gap'!I$169,2)</f>
        <v>5.56</v>
      </c>
      <c r="J55" s="34">
        <f>ROUND(AB55*' Demand-Supply Gap'!J$169,2)</f>
        <v>5.8</v>
      </c>
      <c r="K55" s="34">
        <f>ROUND(AC55*' Demand-Supply Gap'!K$169,2)</f>
        <v>6.03</v>
      </c>
      <c r="L55" s="34">
        <f>ROUND(AD55*' Demand-Supply Gap'!L$169,2)</f>
        <v>6.25</v>
      </c>
      <c r="M55" s="34">
        <f>ROUND(AE55*' Demand-Supply Gap'!M$169,2)</f>
        <v>6.45</v>
      </c>
      <c r="N55" s="34">
        <f>ROUND(AF55*' Demand-Supply Gap'!N$169,2)</f>
        <v>6.63</v>
      </c>
      <c r="O55" s="34">
        <f>ROUND(AG55*' Demand-Supply Gap'!O$169,2)</f>
        <v>6.83</v>
      </c>
      <c r="P55" s="34">
        <f>ROUND(AH55*' Demand-Supply Gap'!P$169,2)</f>
        <v>7.04</v>
      </c>
      <c r="Q55" s="34">
        <f>ROUND(AI55*' Demand-Supply Gap'!Q$169,2)</f>
        <v>7.26</v>
      </c>
      <c r="R55" s="34">
        <f>ROUND(AJ55*' Demand-Supply Gap'!R$169,2)</f>
        <v>7.49</v>
      </c>
      <c r="S55" s="34">
        <f>ROUND(AK55*' Demand-Supply Gap'!S$169,2)</f>
        <v>7.74</v>
      </c>
      <c r="T55" s="34"/>
      <c r="U55" s="227"/>
      <c r="V55" s="227">
        <f>1-V54</f>
        <v>5.9999999999999942E-2</v>
      </c>
      <c r="W55" s="227">
        <f t="shared" ref="W55" si="431">1-W54</f>
        <v>5.9599999999999986E-2</v>
      </c>
      <c r="X55" s="227">
        <f t="shared" ref="X55" si="432">1-X54</f>
        <v>5.920000000000003E-2</v>
      </c>
      <c r="Y55" s="227">
        <f t="shared" ref="Y55" si="433">1-Y54</f>
        <v>5.8800000000000074E-2</v>
      </c>
      <c r="Z55" s="227">
        <f t="shared" ref="Z55" si="434">1-Z54</f>
        <v>5.8400000000000118E-2</v>
      </c>
      <c r="AA55" s="227">
        <f t="shared" ref="AA55" si="435">1-AA54</f>
        <v>5.799999999999994E-2</v>
      </c>
      <c r="AB55" s="227">
        <f t="shared" ref="AB55" si="436">1-AB54</f>
        <v>5.7599999999999985E-2</v>
      </c>
      <c r="AC55" s="227">
        <f t="shared" ref="AC55" si="437">1-AC54</f>
        <v>5.7200000000000029E-2</v>
      </c>
      <c r="AD55" s="227">
        <f t="shared" ref="AD55" si="438">1-AD54</f>
        <v>5.6800000000000073E-2</v>
      </c>
      <c r="AE55" s="227">
        <f t="shared" ref="AE55" si="439">1-AE54</f>
        <v>5.6400000000000117E-2</v>
      </c>
      <c r="AF55" s="227">
        <f t="shared" ref="AF55" si="440">1-AF54</f>
        <v>5.5999999999999939E-2</v>
      </c>
      <c r="AG55" s="227">
        <f t="shared" ref="AG55" si="441">1-AG54</f>
        <v>5.5599999999999983E-2</v>
      </c>
      <c r="AH55" s="227">
        <f t="shared" ref="AH55" si="442">1-AH54</f>
        <v>5.5200000000000027E-2</v>
      </c>
      <c r="AI55" s="227">
        <f t="shared" ref="AI55" si="443">1-AI54</f>
        <v>5.4800000000000071E-2</v>
      </c>
      <c r="AJ55" s="227">
        <f t="shared" ref="AJ55" si="444">1-AJ54</f>
        <v>5.4400000000000115E-2</v>
      </c>
      <c r="AK55" s="227">
        <f t="shared" ref="AK55" si="445">1-AK54</f>
        <v>5.3999999999999937E-2</v>
      </c>
    </row>
    <row r="56" spans="1:37" ht="13.5" thickBot="1">
      <c r="A56" s="228" t="s">
        <v>41</v>
      </c>
      <c r="B56" s="228" t="s">
        <v>111</v>
      </c>
      <c r="C56" s="228" t="s">
        <v>60</v>
      </c>
      <c r="D56" s="34">
        <f t="shared" ref="D56:S56" si="446">SUM(D54:D55)</f>
        <v>104.08</v>
      </c>
      <c r="E56" s="34">
        <f t="shared" si="446"/>
        <v>114.92999999999999</v>
      </c>
      <c r="F56" s="34">
        <f t="shared" si="446"/>
        <v>113.95</v>
      </c>
      <c r="G56" s="34">
        <f t="shared" si="446"/>
        <v>105.33</v>
      </c>
      <c r="H56" s="34">
        <f t="shared" si="446"/>
        <v>111.75</v>
      </c>
      <c r="I56" s="34">
        <f t="shared" si="446"/>
        <v>95.93</v>
      </c>
      <c r="J56" s="34">
        <f t="shared" si="446"/>
        <v>100.67</v>
      </c>
      <c r="K56" s="34">
        <f t="shared" si="446"/>
        <v>105.39</v>
      </c>
      <c r="L56" s="34">
        <f t="shared" si="446"/>
        <v>110.07</v>
      </c>
      <c r="M56" s="34">
        <f t="shared" si="446"/>
        <v>114.37</v>
      </c>
      <c r="N56" s="34">
        <f t="shared" si="446"/>
        <v>118.38</v>
      </c>
      <c r="O56" s="34">
        <f t="shared" si="446"/>
        <v>122.78</v>
      </c>
      <c r="P56" s="34">
        <f t="shared" si="446"/>
        <v>127.58000000000001</v>
      </c>
      <c r="Q56" s="34">
        <f t="shared" si="446"/>
        <v>132.55000000000001</v>
      </c>
      <c r="R56" s="34">
        <f t="shared" si="446"/>
        <v>137.77000000000001</v>
      </c>
      <c r="S56" s="34">
        <f t="shared" si="446"/>
        <v>143.34</v>
      </c>
      <c r="T56" s="34"/>
      <c r="U56" s="232"/>
      <c r="V56" s="227">
        <f>SUM(V54:V55)</f>
        <v>1</v>
      </c>
      <c r="W56" s="227">
        <f t="shared" ref="W56" si="447">SUM(W54:W55)</f>
        <v>1</v>
      </c>
      <c r="X56" s="227">
        <f t="shared" ref="X56" si="448">SUM(X54:X55)</f>
        <v>1</v>
      </c>
      <c r="Y56" s="227">
        <f t="shared" ref="Y56" si="449">SUM(Y54:Y55)</f>
        <v>1</v>
      </c>
      <c r="Z56" s="227">
        <f t="shared" ref="Z56" si="450">SUM(Z54:Z55)</f>
        <v>1</v>
      </c>
      <c r="AA56" s="227">
        <f t="shared" ref="AA56" si="451">SUM(AA54:AA55)</f>
        <v>1</v>
      </c>
      <c r="AB56" s="227">
        <f t="shared" ref="AB56" si="452">SUM(AB54:AB55)</f>
        <v>1</v>
      </c>
      <c r="AC56" s="227">
        <f t="shared" ref="AC56" si="453">SUM(AC54:AC55)</f>
        <v>1</v>
      </c>
      <c r="AD56" s="227">
        <f t="shared" ref="AD56" si="454">SUM(AD54:AD55)</f>
        <v>1</v>
      </c>
      <c r="AE56" s="227">
        <f t="shared" ref="AE56" si="455">SUM(AE54:AE55)</f>
        <v>1</v>
      </c>
      <c r="AF56" s="227">
        <f t="shared" ref="AF56" si="456">SUM(AF54:AF55)</f>
        <v>1</v>
      </c>
      <c r="AG56" s="227">
        <f t="shared" ref="AG56" si="457">SUM(AG54:AG55)</f>
        <v>1</v>
      </c>
      <c r="AH56" s="227">
        <f t="shared" ref="AH56" si="458">SUM(AH54:AH55)</f>
        <v>1</v>
      </c>
      <c r="AI56" s="227">
        <f t="shared" ref="AI56" si="459">SUM(AI54:AI55)</f>
        <v>1</v>
      </c>
      <c r="AJ56" s="227">
        <f t="shared" ref="AJ56" si="460">SUM(AJ54:AJ55)</f>
        <v>1</v>
      </c>
      <c r="AK56" s="227">
        <f t="shared" ref="AK56" si="461">SUM(AK54:AK55)</f>
        <v>1</v>
      </c>
    </row>
    <row r="57" spans="1:37">
      <c r="A57" s="231" t="s">
        <v>41</v>
      </c>
      <c r="B57" s="231" t="s">
        <v>56</v>
      </c>
      <c r="C57" s="231" t="s">
        <v>376</v>
      </c>
      <c r="D57" s="34">
        <f>ROUND(V57*' Demand-Supply Gap'!D$178,2)</f>
        <v>98.95</v>
      </c>
      <c r="E57" s="34">
        <f>ROUND(W57*' Demand-Supply Gap'!E$178,2)</f>
        <v>103.36</v>
      </c>
      <c r="F57" s="34">
        <f>ROUND(X57*' Demand-Supply Gap'!F$178,2)</f>
        <v>109.16</v>
      </c>
      <c r="G57" s="34">
        <f>ROUND(Y57*' Demand-Supply Gap'!G$178,2)</f>
        <v>106.01</v>
      </c>
      <c r="H57" s="34">
        <f>ROUND(Z57*' Demand-Supply Gap'!H$178,2)</f>
        <v>118</v>
      </c>
      <c r="I57" s="34">
        <f>ROUND(AA57*' Demand-Supply Gap'!I$178,2)</f>
        <v>123.67</v>
      </c>
      <c r="J57" s="34">
        <f>ROUND(AB57*' Demand-Supply Gap'!J$178,2)</f>
        <v>62.41</v>
      </c>
      <c r="K57" s="34">
        <f>ROUND(AC57*' Demand-Supply Gap'!K$178,2)</f>
        <v>66.59</v>
      </c>
      <c r="L57" s="34">
        <f>ROUND(AD57*' Demand-Supply Gap'!L$178,2)</f>
        <v>68.98</v>
      </c>
      <c r="M57" s="34">
        <f>ROUND(AE57*' Demand-Supply Gap'!M$178,2)</f>
        <v>72.650000000000006</v>
      </c>
      <c r="N57" s="34">
        <f>ROUND(AF57*' Demand-Supply Gap'!N$178,2)</f>
        <v>73.73</v>
      </c>
      <c r="O57" s="34">
        <f>ROUND(AG57*' Demand-Supply Gap'!O$178,2)</f>
        <v>76.569999999999993</v>
      </c>
      <c r="P57" s="34">
        <f>ROUND(AH57*' Demand-Supply Gap'!P$178,2)</f>
        <v>79.42</v>
      </c>
      <c r="Q57" s="34">
        <f>ROUND(AI57*' Demand-Supply Gap'!Q$178,2)</f>
        <v>81.349999999999994</v>
      </c>
      <c r="R57" s="34">
        <f>ROUND(AJ57*' Demand-Supply Gap'!R$178,2)</f>
        <v>83.29</v>
      </c>
      <c r="S57" s="34">
        <f>ROUND(AK57*' Demand-Supply Gap'!S$178,2)</f>
        <v>85.23</v>
      </c>
      <c r="T57" s="34"/>
      <c r="U57" s="227"/>
      <c r="V57" s="227">
        <v>0.95</v>
      </c>
      <c r="W57" s="227">
        <v>0.95100000000000007</v>
      </c>
      <c r="X57" s="227">
        <v>0.95199999999999996</v>
      </c>
      <c r="Y57" s="227">
        <v>0.95300000000000007</v>
      </c>
      <c r="Z57" s="227">
        <v>0.95399999999999996</v>
      </c>
      <c r="AA57" s="227">
        <v>0.95500000000000007</v>
      </c>
      <c r="AB57" s="227">
        <v>0.95599999999999996</v>
      </c>
      <c r="AC57" s="227">
        <v>0.95700000000000007</v>
      </c>
      <c r="AD57" s="227">
        <v>0.95799999999999996</v>
      </c>
      <c r="AE57" s="227">
        <v>0.95900000000000007</v>
      </c>
      <c r="AF57" s="227">
        <v>0.96</v>
      </c>
      <c r="AG57" s="227">
        <v>0.96100000000000008</v>
      </c>
      <c r="AH57" s="227">
        <v>0.96199999999999997</v>
      </c>
      <c r="AI57" s="227">
        <v>0.96300000000000008</v>
      </c>
      <c r="AJ57" s="227">
        <v>0.96399999999999997</v>
      </c>
      <c r="AK57" s="227">
        <v>0.96500000000000008</v>
      </c>
    </row>
    <row r="58" spans="1:37">
      <c r="A58" s="32" t="s">
        <v>41</v>
      </c>
      <c r="B58" s="32" t="s">
        <v>56</v>
      </c>
      <c r="C58" s="32" t="s">
        <v>377</v>
      </c>
      <c r="D58" s="34">
        <f>ROUND(V58*' Demand-Supply Gap'!D$178,2)</f>
        <v>5.21</v>
      </c>
      <c r="E58" s="34">
        <f>ROUND(W58*' Demand-Supply Gap'!E$178,2)</f>
        <v>5.33</v>
      </c>
      <c r="F58" s="34">
        <f>ROUND(X58*' Demand-Supply Gap'!F$178,2)</f>
        <v>5.5</v>
      </c>
      <c r="G58" s="34">
        <f>ROUND(Y58*' Demand-Supply Gap'!G$178,2)</f>
        <v>5.23</v>
      </c>
      <c r="H58" s="34">
        <f>ROUND(Z58*' Demand-Supply Gap'!H$178,2)</f>
        <v>5.69</v>
      </c>
      <c r="I58" s="34">
        <f>ROUND(AA58*' Demand-Supply Gap'!I$178,2)</f>
        <v>5.83</v>
      </c>
      <c r="J58" s="34">
        <f>ROUND(AB58*' Demand-Supply Gap'!J$178,2)</f>
        <v>2.87</v>
      </c>
      <c r="K58" s="34">
        <f>ROUND(AC58*' Demand-Supply Gap'!K$178,2)</f>
        <v>2.99</v>
      </c>
      <c r="L58" s="34">
        <f>ROUND(AD58*' Demand-Supply Gap'!L$178,2)</f>
        <v>3.02</v>
      </c>
      <c r="M58" s="34">
        <f>ROUND(AE58*' Demand-Supply Gap'!M$178,2)</f>
        <v>3.11</v>
      </c>
      <c r="N58" s="34">
        <f>ROUND(AF58*' Demand-Supply Gap'!N$178,2)</f>
        <v>3.07</v>
      </c>
      <c r="O58" s="34">
        <f>ROUND(AG58*' Demand-Supply Gap'!O$178,2)</f>
        <v>3.11</v>
      </c>
      <c r="P58" s="34">
        <f>ROUND(AH58*' Demand-Supply Gap'!P$178,2)</f>
        <v>3.14</v>
      </c>
      <c r="Q58" s="34">
        <f>ROUND(AI58*' Demand-Supply Gap'!Q$178,2)</f>
        <v>3.13</v>
      </c>
      <c r="R58" s="34">
        <f>ROUND(AJ58*' Demand-Supply Gap'!R$178,2)</f>
        <v>3.11</v>
      </c>
      <c r="S58" s="34">
        <f>ROUND(AK58*' Demand-Supply Gap'!S$178,2)</f>
        <v>3.09</v>
      </c>
      <c r="T58" s="34"/>
      <c r="U58" s="227"/>
      <c r="V58" s="227">
        <f>1-V57</f>
        <v>5.0000000000000044E-2</v>
      </c>
      <c r="W58" s="227">
        <f t="shared" ref="W58" si="462">1-W57</f>
        <v>4.8999999999999932E-2</v>
      </c>
      <c r="X58" s="227">
        <f t="shared" ref="X58" si="463">1-X57</f>
        <v>4.8000000000000043E-2</v>
      </c>
      <c r="Y58" s="227">
        <f t="shared" ref="Y58" si="464">1-Y57</f>
        <v>4.6999999999999931E-2</v>
      </c>
      <c r="Z58" s="227">
        <f t="shared" ref="Z58" si="465">1-Z57</f>
        <v>4.6000000000000041E-2</v>
      </c>
      <c r="AA58" s="227">
        <f t="shared" ref="AA58" si="466">1-AA57</f>
        <v>4.4999999999999929E-2</v>
      </c>
      <c r="AB58" s="227">
        <f t="shared" ref="AB58" si="467">1-AB57</f>
        <v>4.4000000000000039E-2</v>
      </c>
      <c r="AC58" s="227">
        <f t="shared" ref="AC58" si="468">1-AC57</f>
        <v>4.2999999999999927E-2</v>
      </c>
      <c r="AD58" s="227">
        <f t="shared" ref="AD58" si="469">1-AD57</f>
        <v>4.2000000000000037E-2</v>
      </c>
      <c r="AE58" s="227">
        <f t="shared" ref="AE58" si="470">1-AE57</f>
        <v>4.0999999999999925E-2</v>
      </c>
      <c r="AF58" s="227">
        <f t="shared" ref="AF58" si="471">1-AF57</f>
        <v>4.0000000000000036E-2</v>
      </c>
      <c r="AG58" s="227">
        <f t="shared" ref="AG58" si="472">1-AG57</f>
        <v>3.8999999999999924E-2</v>
      </c>
      <c r="AH58" s="227">
        <f t="shared" ref="AH58" si="473">1-AH57</f>
        <v>3.8000000000000034E-2</v>
      </c>
      <c r="AI58" s="227">
        <f t="shared" ref="AI58" si="474">1-AI57</f>
        <v>3.6999999999999922E-2</v>
      </c>
      <c r="AJ58" s="227">
        <f t="shared" ref="AJ58" si="475">1-AJ57</f>
        <v>3.6000000000000032E-2</v>
      </c>
      <c r="AK58" s="227">
        <f t="shared" ref="AK58" si="476">1-AK57</f>
        <v>3.499999999999992E-2</v>
      </c>
    </row>
    <row r="59" spans="1:37" ht="13.5" thickBot="1">
      <c r="A59" s="240" t="s">
        <v>41</v>
      </c>
      <c r="B59" s="240" t="s">
        <v>56</v>
      </c>
      <c r="C59" s="240" t="s">
        <v>60</v>
      </c>
      <c r="D59" s="241">
        <f t="shared" ref="D59:S59" si="477">SUM(D57:D58)</f>
        <v>104.16</v>
      </c>
      <c r="E59" s="241">
        <f t="shared" si="477"/>
        <v>108.69</v>
      </c>
      <c r="F59" s="241">
        <f t="shared" si="477"/>
        <v>114.66</v>
      </c>
      <c r="G59" s="241">
        <f t="shared" si="477"/>
        <v>111.24000000000001</v>
      </c>
      <c r="H59" s="241">
        <f t="shared" si="477"/>
        <v>123.69</v>
      </c>
      <c r="I59" s="241">
        <f t="shared" si="477"/>
        <v>129.5</v>
      </c>
      <c r="J59" s="241">
        <f t="shared" si="477"/>
        <v>65.28</v>
      </c>
      <c r="K59" s="241">
        <f t="shared" si="477"/>
        <v>69.58</v>
      </c>
      <c r="L59" s="241">
        <f t="shared" si="477"/>
        <v>72</v>
      </c>
      <c r="M59" s="241">
        <f t="shared" si="477"/>
        <v>75.760000000000005</v>
      </c>
      <c r="N59" s="241">
        <f t="shared" si="477"/>
        <v>76.8</v>
      </c>
      <c r="O59" s="241">
        <f t="shared" si="477"/>
        <v>79.679999999999993</v>
      </c>
      <c r="P59" s="241">
        <f t="shared" si="477"/>
        <v>82.56</v>
      </c>
      <c r="Q59" s="241">
        <f t="shared" si="477"/>
        <v>84.47999999999999</v>
      </c>
      <c r="R59" s="241">
        <f t="shared" si="477"/>
        <v>86.4</v>
      </c>
      <c r="S59" s="241">
        <f t="shared" si="477"/>
        <v>88.320000000000007</v>
      </c>
      <c r="T59" s="241"/>
      <c r="U59" s="232"/>
      <c r="V59" s="227">
        <f>SUM(V57:V58)</f>
        <v>1</v>
      </c>
      <c r="W59" s="227">
        <f t="shared" ref="W59" si="478">SUM(W57:W58)</f>
        <v>1</v>
      </c>
      <c r="X59" s="227">
        <f t="shared" ref="X59" si="479">SUM(X57:X58)</f>
        <v>1</v>
      </c>
      <c r="Y59" s="227">
        <f t="shared" ref="Y59" si="480">SUM(Y57:Y58)</f>
        <v>1</v>
      </c>
      <c r="Z59" s="227">
        <f t="shared" ref="Z59" si="481">SUM(Z57:Z58)</f>
        <v>1</v>
      </c>
      <c r="AA59" s="227">
        <f t="shared" ref="AA59" si="482">SUM(AA57:AA58)</f>
        <v>1</v>
      </c>
      <c r="AB59" s="227">
        <f t="shared" ref="AB59" si="483">SUM(AB57:AB58)</f>
        <v>1</v>
      </c>
      <c r="AC59" s="227">
        <f t="shared" ref="AC59" si="484">SUM(AC57:AC58)</f>
        <v>1</v>
      </c>
      <c r="AD59" s="227">
        <f t="shared" ref="AD59" si="485">SUM(AD57:AD58)</f>
        <v>1</v>
      </c>
      <c r="AE59" s="227">
        <f t="shared" ref="AE59" si="486">SUM(AE57:AE58)</f>
        <v>1</v>
      </c>
      <c r="AF59" s="227">
        <f t="shared" ref="AF59" si="487">SUM(AF57:AF58)</f>
        <v>1</v>
      </c>
      <c r="AG59" s="227">
        <f t="shared" ref="AG59" si="488">SUM(AG57:AG58)</f>
        <v>1</v>
      </c>
      <c r="AH59" s="227">
        <f t="shared" ref="AH59" si="489">SUM(AH57:AH58)</f>
        <v>1</v>
      </c>
      <c r="AI59" s="227">
        <f t="shared" ref="AI59" si="490">SUM(AI57:AI58)</f>
        <v>1</v>
      </c>
      <c r="AJ59" s="227">
        <f t="shared" ref="AJ59" si="491">SUM(AJ57:AJ58)</f>
        <v>1</v>
      </c>
      <c r="AK59" s="227">
        <f t="shared" ref="AK59" si="492">SUM(AK57:AK58)</f>
        <v>1</v>
      </c>
    </row>
    <row r="60" spans="1:37" s="93" customFormat="1" ht="13.5" thickBot="1">
      <c r="A60" s="244" t="s">
        <v>41</v>
      </c>
      <c r="B60" s="233" t="s">
        <v>41</v>
      </c>
      <c r="C60" s="233" t="s">
        <v>376</v>
      </c>
      <c r="D60" s="245">
        <f>D51+D54+D57+D33+D36+D39+D42+D45+D48</f>
        <v>327.56</v>
      </c>
      <c r="E60" s="245">
        <f t="shared" ref="E60:S60" si="493">E51+E54+E57+E33+E36+E39+E42+E45+E48</f>
        <v>379.03000000000003</v>
      </c>
      <c r="F60" s="245">
        <f t="shared" si="493"/>
        <v>403.48999999999995</v>
      </c>
      <c r="G60" s="245">
        <f t="shared" si="493"/>
        <v>464.46</v>
      </c>
      <c r="H60" s="245">
        <f t="shared" si="493"/>
        <v>520.95999999999992</v>
      </c>
      <c r="I60" s="245">
        <f t="shared" si="493"/>
        <v>410.51</v>
      </c>
      <c r="J60" s="245">
        <f t="shared" si="493"/>
        <v>360.5</v>
      </c>
      <c r="K60" s="245">
        <f t="shared" si="493"/>
        <v>376.71000000000004</v>
      </c>
      <c r="L60" s="245">
        <f t="shared" si="493"/>
        <v>391.74</v>
      </c>
      <c r="M60" s="245">
        <f t="shared" si="493"/>
        <v>408.15999999999997</v>
      </c>
      <c r="N60" s="245">
        <f t="shared" si="493"/>
        <v>422.16</v>
      </c>
      <c r="O60" s="245">
        <f t="shared" si="493"/>
        <v>438.84</v>
      </c>
      <c r="P60" s="245">
        <f t="shared" si="493"/>
        <v>456.62</v>
      </c>
      <c r="Q60" s="245">
        <f t="shared" si="493"/>
        <v>474.47999999999996</v>
      </c>
      <c r="R60" s="245">
        <f t="shared" si="493"/>
        <v>493.76</v>
      </c>
      <c r="S60" s="245">
        <f t="shared" si="493"/>
        <v>514.09</v>
      </c>
      <c r="T60" s="232">
        <f>(I60/D60)^(1/5)-1</f>
        <v>4.6180391248343833E-2</v>
      </c>
      <c r="U60" s="232">
        <f>(S60/J60)^(1/9)-1</f>
        <v>4.0221887132458001E-2</v>
      </c>
      <c r="V60" s="236">
        <f>D60/D$62</f>
        <v>0.94975209487082846</v>
      </c>
      <c r="W60" s="236">
        <f t="shared" ref="W60:AK61" si="494">E60/E$62</f>
        <v>0.94757500000000006</v>
      </c>
      <c r="X60" s="236">
        <f t="shared" si="494"/>
        <v>0.94802753694697017</v>
      </c>
      <c r="Y60" s="236">
        <f t="shared" si="494"/>
        <v>0.94781952125380076</v>
      </c>
      <c r="Z60" s="236">
        <f t="shared" si="494"/>
        <v>0.94842432958910583</v>
      </c>
      <c r="AA60" s="236">
        <f t="shared" si="494"/>
        <v>0.94922191134645184</v>
      </c>
      <c r="AB60" s="236">
        <f t="shared" si="494"/>
        <v>0.94873414390231059</v>
      </c>
      <c r="AC60" s="236">
        <f t="shared" si="494"/>
        <v>0.94934603462614342</v>
      </c>
      <c r="AD60" s="236">
        <f t="shared" si="494"/>
        <v>0.94992604088362964</v>
      </c>
      <c r="AE60" s="236">
        <f t="shared" si="494"/>
        <v>0.95055776799646008</v>
      </c>
      <c r="AF60" s="236">
        <f t="shared" si="494"/>
        <v>0.95111071058441854</v>
      </c>
      <c r="AG60" s="236">
        <f t="shared" si="494"/>
        <v>0.95166222106564302</v>
      </c>
      <c r="AH60" s="236">
        <f t="shared" si="494"/>
        <v>0.95228362877997919</v>
      </c>
      <c r="AI60" s="236">
        <f t="shared" si="494"/>
        <v>0.95286675369012963</v>
      </c>
      <c r="AJ60" s="236">
        <f t="shared" si="494"/>
        <v>0.95340709417057679</v>
      </c>
      <c r="AK60" s="236">
        <f t="shared" si="494"/>
        <v>0.95397947633097668</v>
      </c>
    </row>
    <row r="61" spans="1:37" s="93" customFormat="1">
      <c r="A61" s="246" t="s">
        <v>41</v>
      </c>
      <c r="B61" s="235" t="s">
        <v>41</v>
      </c>
      <c r="C61" s="235" t="s">
        <v>377</v>
      </c>
      <c r="D61" s="245">
        <f>D52+D55+D58+D34+D37+D40+D43+D46+D49</f>
        <v>17.329999999999998</v>
      </c>
      <c r="E61" s="245">
        <f t="shared" ref="E61:S61" si="495">E52+E55+E58+E34+E37+E40+E43+E46+E49</f>
        <v>20.97</v>
      </c>
      <c r="F61" s="245">
        <f t="shared" si="495"/>
        <v>22.12</v>
      </c>
      <c r="G61" s="245">
        <f t="shared" si="495"/>
        <v>25.570000000000004</v>
      </c>
      <c r="H61" s="245">
        <f t="shared" si="495"/>
        <v>28.33</v>
      </c>
      <c r="I61" s="245">
        <f t="shared" si="495"/>
        <v>21.96</v>
      </c>
      <c r="J61" s="245">
        <f t="shared" si="495"/>
        <v>19.48</v>
      </c>
      <c r="K61" s="245">
        <f t="shared" si="495"/>
        <v>20.099999999999998</v>
      </c>
      <c r="L61" s="245">
        <f t="shared" si="495"/>
        <v>20.650000000000002</v>
      </c>
      <c r="M61" s="245">
        <f t="shared" si="495"/>
        <v>21.229999999999997</v>
      </c>
      <c r="N61" s="245">
        <f t="shared" si="495"/>
        <v>21.700000000000003</v>
      </c>
      <c r="O61" s="245">
        <f t="shared" si="495"/>
        <v>22.29</v>
      </c>
      <c r="P61" s="245">
        <f t="shared" si="495"/>
        <v>22.880000000000003</v>
      </c>
      <c r="Q61" s="245">
        <f t="shared" si="495"/>
        <v>23.47</v>
      </c>
      <c r="R61" s="245">
        <f t="shared" si="495"/>
        <v>24.130000000000003</v>
      </c>
      <c r="S61" s="245">
        <f t="shared" si="495"/>
        <v>24.8</v>
      </c>
      <c r="T61" s="232">
        <f t="shared" ref="T61" si="496">(I61/D61)^(1/5)-1</f>
        <v>4.8495943595084023E-2</v>
      </c>
      <c r="U61" s="232">
        <f t="shared" ref="U61" si="497">(S61/J61)^(1/9)-1</f>
        <v>2.7191493606498973E-2</v>
      </c>
      <c r="V61" s="236">
        <f>D61/D$62</f>
        <v>5.024790512917162E-2</v>
      </c>
      <c r="W61" s="236">
        <f t="shared" si="494"/>
        <v>5.2424999999999999E-2</v>
      </c>
      <c r="X61" s="236">
        <f t="shared" si="494"/>
        <v>5.1972463053029778E-2</v>
      </c>
      <c r="Y61" s="236">
        <f t="shared" si="494"/>
        <v>5.2180478746199223E-2</v>
      </c>
      <c r="Z61" s="236">
        <f t="shared" si="494"/>
        <v>5.1575670410894066E-2</v>
      </c>
      <c r="AA61" s="236">
        <f t="shared" si="494"/>
        <v>5.0778088653548228E-2</v>
      </c>
      <c r="AB61" s="236">
        <f t="shared" si="494"/>
        <v>5.1265856097689348E-2</v>
      </c>
      <c r="AC61" s="236">
        <f t="shared" si="494"/>
        <v>5.065396537385649E-2</v>
      </c>
      <c r="AD61" s="236">
        <f t="shared" si="494"/>
        <v>5.0073959116370435E-2</v>
      </c>
      <c r="AE61" s="236">
        <f t="shared" si="494"/>
        <v>4.94422320035399E-2</v>
      </c>
      <c r="AF61" s="236">
        <f t="shared" si="494"/>
        <v>4.8889289415581495E-2</v>
      </c>
      <c r="AG61" s="236">
        <f t="shared" si="494"/>
        <v>4.8337778934356902E-2</v>
      </c>
      <c r="AH61" s="236">
        <f t="shared" si="494"/>
        <v>4.7716371220020863E-2</v>
      </c>
      <c r="AI61" s="236">
        <f t="shared" si="494"/>
        <v>4.7133246309870473E-2</v>
      </c>
      <c r="AJ61" s="236">
        <f t="shared" si="494"/>
        <v>4.6592905829423242E-2</v>
      </c>
      <c r="AK61" s="236">
        <f t="shared" si="494"/>
        <v>4.6020523669023365E-2</v>
      </c>
    </row>
    <row r="62" spans="1:37" s="93" customFormat="1" ht="13.5" thickBot="1">
      <c r="A62" s="247" t="s">
        <v>41</v>
      </c>
      <c r="B62" s="237" t="s">
        <v>41</v>
      </c>
      <c r="C62" s="237" t="s">
        <v>60</v>
      </c>
      <c r="D62" s="229">
        <f t="shared" ref="D62:S62" si="498">SUM(D60:D61)</f>
        <v>344.89</v>
      </c>
      <c r="E62" s="229">
        <f t="shared" si="498"/>
        <v>400</v>
      </c>
      <c r="F62" s="229">
        <f t="shared" si="498"/>
        <v>425.60999999999996</v>
      </c>
      <c r="G62" s="229">
        <f t="shared" si="498"/>
        <v>490.03</v>
      </c>
      <c r="H62" s="229">
        <f t="shared" si="498"/>
        <v>549.29</v>
      </c>
      <c r="I62" s="229">
        <f t="shared" si="498"/>
        <v>432.46999999999997</v>
      </c>
      <c r="J62" s="229">
        <f t="shared" si="498"/>
        <v>379.98</v>
      </c>
      <c r="K62" s="229">
        <f t="shared" si="498"/>
        <v>396.81000000000006</v>
      </c>
      <c r="L62" s="229">
        <f t="shared" si="498"/>
        <v>412.39</v>
      </c>
      <c r="M62" s="229">
        <f t="shared" si="498"/>
        <v>429.39</v>
      </c>
      <c r="N62" s="229">
        <f t="shared" si="498"/>
        <v>443.86</v>
      </c>
      <c r="O62" s="229">
        <f t="shared" si="498"/>
        <v>461.13</v>
      </c>
      <c r="P62" s="229">
        <f t="shared" si="498"/>
        <v>479.5</v>
      </c>
      <c r="Q62" s="229">
        <f t="shared" si="498"/>
        <v>497.94999999999993</v>
      </c>
      <c r="R62" s="229">
        <f t="shared" si="498"/>
        <v>517.89</v>
      </c>
      <c r="S62" s="248">
        <f t="shared" si="498"/>
        <v>538.89</v>
      </c>
      <c r="T62" s="232"/>
      <c r="U62" s="232"/>
      <c r="V62" s="236">
        <f>SUM(V60:V61)</f>
        <v>1</v>
      </c>
      <c r="W62" s="236">
        <f t="shared" ref="W62:AK62" si="499">SUM(W60:W61)</f>
        <v>1</v>
      </c>
      <c r="X62" s="236">
        <f t="shared" si="499"/>
        <v>1</v>
      </c>
      <c r="Y62" s="236">
        <f t="shared" si="499"/>
        <v>1</v>
      </c>
      <c r="Z62" s="236">
        <f t="shared" si="499"/>
        <v>0.99999999999999989</v>
      </c>
      <c r="AA62" s="236">
        <f t="shared" si="499"/>
        <v>1</v>
      </c>
      <c r="AB62" s="236">
        <f t="shared" si="499"/>
        <v>0.99999999999999989</v>
      </c>
      <c r="AC62" s="236">
        <f t="shared" si="499"/>
        <v>0.99999999999999989</v>
      </c>
      <c r="AD62" s="236">
        <f t="shared" si="499"/>
        <v>1</v>
      </c>
      <c r="AE62" s="236">
        <f t="shared" si="499"/>
        <v>1</v>
      </c>
      <c r="AF62" s="236">
        <f t="shared" si="499"/>
        <v>1</v>
      </c>
      <c r="AG62" s="236">
        <f t="shared" si="499"/>
        <v>0.99999999999999989</v>
      </c>
      <c r="AH62" s="236">
        <f t="shared" si="499"/>
        <v>1</v>
      </c>
      <c r="AI62" s="236">
        <f t="shared" si="499"/>
        <v>1</v>
      </c>
      <c r="AJ62" s="236">
        <f t="shared" si="499"/>
        <v>1</v>
      </c>
      <c r="AK62" s="236">
        <f t="shared" si="499"/>
        <v>1</v>
      </c>
    </row>
    <row r="63" spans="1:37">
      <c r="A63" s="250"/>
      <c r="B63" s="249"/>
      <c r="C63" s="249"/>
      <c r="D63" s="251" t="b">
        <f>D62=' Demand-Supply Gap'!D187</f>
        <v>0</v>
      </c>
      <c r="E63" s="251" t="b">
        <f>E62=' Demand-Supply Gap'!E187</f>
        <v>0</v>
      </c>
      <c r="F63" s="251" t="b">
        <f>F62=' Demand-Supply Gap'!F187</f>
        <v>0</v>
      </c>
      <c r="G63" s="251" t="b">
        <f>G62=' Demand-Supply Gap'!G187</f>
        <v>0</v>
      </c>
      <c r="H63" s="251" t="b">
        <f>H62=' Demand-Supply Gap'!H187</f>
        <v>0</v>
      </c>
      <c r="I63" s="251" t="b">
        <f>I62=' Demand-Supply Gap'!I187</f>
        <v>0</v>
      </c>
      <c r="J63" s="251" t="b">
        <f>J62=' Demand-Supply Gap'!J187</f>
        <v>0</v>
      </c>
      <c r="K63" s="251" t="b">
        <f>K62=' Demand-Supply Gap'!K187</f>
        <v>0</v>
      </c>
      <c r="L63" s="251" t="b">
        <f>L62=' Demand-Supply Gap'!L187</f>
        <v>0</v>
      </c>
      <c r="M63" s="251" t="b">
        <f>M62=' Demand-Supply Gap'!M187</f>
        <v>0</v>
      </c>
      <c r="N63" s="251" t="b">
        <f>N62=' Demand-Supply Gap'!N187</f>
        <v>0</v>
      </c>
      <c r="O63" s="251" t="b">
        <f>O62=' Demand-Supply Gap'!O187</f>
        <v>0</v>
      </c>
      <c r="P63" s="251" t="b">
        <f>P62=' Demand-Supply Gap'!P187</f>
        <v>0</v>
      </c>
      <c r="Q63" s="251" t="b">
        <f>Q62=' Demand-Supply Gap'!Q187</f>
        <v>0</v>
      </c>
      <c r="R63" s="251" t="b">
        <f>R62=' Demand-Supply Gap'!R187</f>
        <v>0</v>
      </c>
      <c r="S63" s="251" t="b">
        <f>S62=' Demand-Supply Gap'!S187</f>
        <v>0</v>
      </c>
      <c r="T63" s="295"/>
      <c r="U63" s="315"/>
      <c r="V63" s="227">
        <v>0.35</v>
      </c>
      <c r="W63" s="227">
        <v>0.35</v>
      </c>
      <c r="X63" s="227">
        <v>0.35</v>
      </c>
      <c r="Y63" s="227">
        <v>0.35</v>
      </c>
      <c r="Z63" s="227">
        <v>0.35</v>
      </c>
      <c r="AA63" s="227">
        <v>0.35</v>
      </c>
      <c r="AB63" s="227">
        <v>0.35</v>
      </c>
      <c r="AC63" s="227">
        <v>0.35</v>
      </c>
      <c r="AD63" s="227">
        <v>0.35</v>
      </c>
      <c r="AE63" s="227">
        <v>0.35</v>
      </c>
      <c r="AF63" s="227">
        <v>0.35</v>
      </c>
      <c r="AG63" s="227">
        <v>0.35</v>
      </c>
      <c r="AH63" s="227">
        <v>0.35</v>
      </c>
      <c r="AI63" s="227">
        <v>0.35</v>
      </c>
      <c r="AJ63" s="227">
        <v>0.35</v>
      </c>
      <c r="AK63" s="227">
        <v>0.35</v>
      </c>
    </row>
    <row r="64" spans="1:37">
      <c r="A64" s="242" t="s">
        <v>40</v>
      </c>
      <c r="B64" s="242" t="s">
        <v>36</v>
      </c>
      <c r="C64" s="242" t="s">
        <v>376</v>
      </c>
      <c r="D64" s="243">
        <f>ROUND(V64*' Demand-Supply Gap'!D$200,2)</f>
        <v>256.47000000000003</v>
      </c>
      <c r="E64" s="243">
        <f>ROUND(W64*' Demand-Supply Gap'!E$200,2)</f>
        <v>233.19</v>
      </c>
      <c r="F64" s="243">
        <f>ROUND(X64*' Demand-Supply Gap'!F$200,2)</f>
        <v>229.45</v>
      </c>
      <c r="G64" s="243">
        <f>ROUND(Y64*' Demand-Supply Gap'!G$200,2)</f>
        <v>269.58999999999997</v>
      </c>
      <c r="H64" s="243">
        <f>ROUND(Z64*' Demand-Supply Gap'!H$200,2)</f>
        <v>214.4</v>
      </c>
      <c r="I64" s="243">
        <f>ROUND(AA64*' Demand-Supply Gap'!I$200,2)</f>
        <v>202.52</v>
      </c>
      <c r="J64" s="243">
        <f>ROUND(AB64*' Demand-Supply Gap'!J$200,2)</f>
        <v>211.29</v>
      </c>
      <c r="K64" s="243">
        <f>ROUND(AC64*' Demand-Supply Gap'!K$200,2)</f>
        <v>221.69</v>
      </c>
      <c r="L64" s="243">
        <f>ROUND(AD64*' Demand-Supply Gap'!L$200,2)</f>
        <v>232</v>
      </c>
      <c r="M64" s="243">
        <f>ROUND(AE64*' Demand-Supply Gap'!M$200,2)</f>
        <v>242.09</v>
      </c>
      <c r="N64" s="243">
        <f>ROUND(AF64*' Demand-Supply Gap'!N$200,2)</f>
        <v>251.91</v>
      </c>
      <c r="O64" s="243">
        <f>ROUND(AG64*' Demand-Supply Gap'!O$200,2)</f>
        <v>262.06</v>
      </c>
      <c r="P64" s="243">
        <f>ROUND(AH64*' Demand-Supply Gap'!P$200,2)</f>
        <v>271.38</v>
      </c>
      <c r="Q64" s="243">
        <f>ROUND(AI64*' Demand-Supply Gap'!Q$200,2)</f>
        <v>280.12</v>
      </c>
      <c r="R64" s="243">
        <f>ROUND(AJ64*' Demand-Supply Gap'!R$200,2)</f>
        <v>288.39</v>
      </c>
      <c r="S64" s="243">
        <f>ROUND(AK64*' Demand-Supply Gap'!S$200,2)</f>
        <v>297.2</v>
      </c>
      <c r="T64" s="243"/>
      <c r="U64" s="227"/>
      <c r="V64" s="227">
        <v>0.9467000000000001</v>
      </c>
      <c r="W64" s="227">
        <v>0.94769999999999999</v>
      </c>
      <c r="X64" s="227">
        <v>0.9487000000000001</v>
      </c>
      <c r="Y64" s="227">
        <v>0.94969999999999999</v>
      </c>
      <c r="Z64" s="227">
        <v>0.9507000000000001</v>
      </c>
      <c r="AA64" s="227">
        <v>0.95169999999999999</v>
      </c>
      <c r="AB64" s="227">
        <v>0.9527000000000001</v>
      </c>
      <c r="AC64" s="227">
        <v>0.95369999999999999</v>
      </c>
      <c r="AD64" s="227">
        <v>0.9547000000000001</v>
      </c>
      <c r="AE64" s="227">
        <v>0.95569999999999999</v>
      </c>
      <c r="AF64" s="227">
        <v>0.95670000000000011</v>
      </c>
      <c r="AG64" s="227">
        <v>0.9577</v>
      </c>
      <c r="AH64" s="227">
        <v>0.95870000000000011</v>
      </c>
      <c r="AI64" s="227">
        <v>0.9597</v>
      </c>
      <c r="AJ64" s="227">
        <v>0.96070000000000011</v>
      </c>
      <c r="AK64" s="227">
        <v>0.9617</v>
      </c>
    </row>
    <row r="65" spans="1:37">
      <c r="A65" s="32" t="s">
        <v>40</v>
      </c>
      <c r="B65" s="32" t="s">
        <v>36</v>
      </c>
      <c r="C65" s="32" t="s">
        <v>377</v>
      </c>
      <c r="D65" s="243">
        <f>ROUND(V65*' Demand-Supply Gap'!D$200,2)</f>
        <v>14.44</v>
      </c>
      <c r="E65" s="243">
        <f>ROUND(W65*' Demand-Supply Gap'!E$200,2)</f>
        <v>12.87</v>
      </c>
      <c r="F65" s="243">
        <f>ROUND(X65*' Demand-Supply Gap'!F$200,2)</f>
        <v>12.41</v>
      </c>
      <c r="G65" s="243">
        <f>ROUND(Y65*' Demand-Supply Gap'!G$200,2)</f>
        <v>14.28</v>
      </c>
      <c r="H65" s="243">
        <f>ROUND(Z65*' Demand-Supply Gap'!H$200,2)</f>
        <v>11.12</v>
      </c>
      <c r="I65" s="243">
        <f>ROUND(AA65*' Demand-Supply Gap'!I$200,2)</f>
        <v>10.28</v>
      </c>
      <c r="J65" s="243">
        <f>ROUND(AB65*' Demand-Supply Gap'!J$200,2)</f>
        <v>10.49</v>
      </c>
      <c r="K65" s="243">
        <f>ROUND(AC65*' Demand-Supply Gap'!K$200,2)</f>
        <v>10.76</v>
      </c>
      <c r="L65" s="243">
        <f>ROUND(AD65*' Demand-Supply Gap'!L$200,2)</f>
        <v>11.01</v>
      </c>
      <c r="M65" s="243">
        <f>ROUND(AE65*' Demand-Supply Gap'!M$200,2)</f>
        <v>11.22</v>
      </c>
      <c r="N65" s="243">
        <f>ROUND(AF65*' Demand-Supply Gap'!N$200,2)</f>
        <v>11.4</v>
      </c>
      <c r="O65" s="243">
        <f>ROUND(AG65*' Demand-Supply Gap'!O$200,2)</f>
        <v>11.57</v>
      </c>
      <c r="P65" s="243">
        <f>ROUND(AH65*' Demand-Supply Gap'!P$200,2)</f>
        <v>11.69</v>
      </c>
      <c r="Q65" s="243">
        <f>ROUND(AI65*' Demand-Supply Gap'!Q$200,2)</f>
        <v>11.76</v>
      </c>
      <c r="R65" s="243">
        <f>ROUND(AJ65*' Demand-Supply Gap'!R$200,2)</f>
        <v>11.8</v>
      </c>
      <c r="S65" s="243">
        <f>ROUND(AK65*' Demand-Supply Gap'!S$200,2)</f>
        <v>11.84</v>
      </c>
      <c r="T65" s="243"/>
      <c r="U65" s="227"/>
      <c r="V65" s="227">
        <f>1-V64</f>
        <v>5.3299999999999903E-2</v>
      </c>
      <c r="W65" s="227">
        <f t="shared" ref="W65" si="500">1-W64</f>
        <v>5.2300000000000013E-2</v>
      </c>
      <c r="X65" s="227">
        <f t="shared" ref="X65" si="501">1-X64</f>
        <v>5.1299999999999901E-2</v>
      </c>
      <c r="Y65" s="227">
        <f t="shared" ref="Y65" si="502">1-Y64</f>
        <v>5.0300000000000011E-2</v>
      </c>
      <c r="Z65" s="227">
        <f t="shared" ref="Z65" si="503">1-Z64</f>
        <v>4.9299999999999899E-2</v>
      </c>
      <c r="AA65" s="227">
        <f t="shared" ref="AA65" si="504">1-AA64</f>
        <v>4.830000000000001E-2</v>
      </c>
      <c r="AB65" s="227">
        <f t="shared" ref="AB65" si="505">1-AB64</f>
        <v>4.7299999999999898E-2</v>
      </c>
      <c r="AC65" s="227">
        <f t="shared" ref="AC65" si="506">1-AC64</f>
        <v>4.6300000000000008E-2</v>
      </c>
      <c r="AD65" s="227">
        <f t="shared" ref="AD65" si="507">1-AD64</f>
        <v>4.5299999999999896E-2</v>
      </c>
      <c r="AE65" s="227">
        <f t="shared" ref="AE65" si="508">1-AE64</f>
        <v>4.4300000000000006E-2</v>
      </c>
      <c r="AF65" s="227">
        <f t="shared" ref="AF65" si="509">1-AF64</f>
        <v>4.3299999999999894E-2</v>
      </c>
      <c r="AG65" s="227">
        <f t="shared" ref="AG65" si="510">1-AG64</f>
        <v>4.2300000000000004E-2</v>
      </c>
      <c r="AH65" s="227">
        <f t="shared" ref="AH65" si="511">1-AH64</f>
        <v>4.1299999999999892E-2</v>
      </c>
      <c r="AI65" s="227">
        <f t="shared" ref="AI65" si="512">1-AI64</f>
        <v>4.0300000000000002E-2</v>
      </c>
      <c r="AJ65" s="227">
        <f t="shared" ref="AJ65" si="513">1-AJ64</f>
        <v>3.9299999999999891E-2</v>
      </c>
      <c r="AK65" s="227">
        <f t="shared" ref="AK65" si="514">1-AK64</f>
        <v>3.8300000000000001E-2</v>
      </c>
    </row>
    <row r="66" spans="1:37" ht="13.5" thickBot="1">
      <c r="A66" s="228" t="s">
        <v>40</v>
      </c>
      <c r="B66" s="228" t="s">
        <v>36</v>
      </c>
      <c r="C66" s="228" t="s">
        <v>60</v>
      </c>
      <c r="D66" s="34">
        <f t="shared" ref="D66:S66" si="515">SUM(D64:D65)</f>
        <v>270.91000000000003</v>
      </c>
      <c r="E66" s="34">
        <f t="shared" si="515"/>
        <v>246.06</v>
      </c>
      <c r="F66" s="34">
        <f t="shared" si="515"/>
        <v>241.85999999999999</v>
      </c>
      <c r="G66" s="34">
        <f t="shared" si="515"/>
        <v>283.86999999999995</v>
      </c>
      <c r="H66" s="34">
        <f t="shared" si="515"/>
        <v>225.52</v>
      </c>
      <c r="I66" s="34">
        <f t="shared" si="515"/>
        <v>212.8</v>
      </c>
      <c r="J66" s="34">
        <f t="shared" si="515"/>
        <v>221.78</v>
      </c>
      <c r="K66" s="34">
        <f t="shared" si="515"/>
        <v>232.45</v>
      </c>
      <c r="L66" s="34">
        <f t="shared" si="515"/>
        <v>243.01</v>
      </c>
      <c r="M66" s="34">
        <f t="shared" si="515"/>
        <v>253.31</v>
      </c>
      <c r="N66" s="34">
        <f t="shared" si="515"/>
        <v>263.31</v>
      </c>
      <c r="O66" s="34">
        <f t="shared" si="515"/>
        <v>273.63</v>
      </c>
      <c r="P66" s="34">
        <f t="shared" si="515"/>
        <v>283.07</v>
      </c>
      <c r="Q66" s="34">
        <f t="shared" si="515"/>
        <v>291.88</v>
      </c>
      <c r="R66" s="34">
        <f t="shared" si="515"/>
        <v>300.19</v>
      </c>
      <c r="S66" s="34">
        <f t="shared" si="515"/>
        <v>309.03999999999996</v>
      </c>
      <c r="T66" s="34"/>
      <c r="U66" s="232"/>
      <c r="V66" s="227">
        <f>SUM(V64:V65)</f>
        <v>1</v>
      </c>
      <c r="W66" s="227">
        <f t="shared" ref="W66" si="516">SUM(W64:W65)</f>
        <v>1</v>
      </c>
      <c r="X66" s="227">
        <f t="shared" ref="X66" si="517">SUM(X64:X65)</f>
        <v>1</v>
      </c>
      <c r="Y66" s="227">
        <f t="shared" ref="Y66" si="518">SUM(Y64:Y65)</f>
        <v>1</v>
      </c>
      <c r="Z66" s="227">
        <f t="shared" ref="Z66" si="519">SUM(Z64:Z65)</f>
        <v>1</v>
      </c>
      <c r="AA66" s="227">
        <f t="shared" ref="AA66" si="520">SUM(AA64:AA65)</f>
        <v>1</v>
      </c>
      <c r="AB66" s="227">
        <f t="shared" ref="AB66" si="521">SUM(AB64:AB65)</f>
        <v>1</v>
      </c>
      <c r="AC66" s="227">
        <f t="shared" ref="AC66" si="522">SUM(AC64:AC65)</f>
        <v>1</v>
      </c>
      <c r="AD66" s="227">
        <f t="shared" ref="AD66" si="523">SUM(AD64:AD65)</f>
        <v>1</v>
      </c>
      <c r="AE66" s="227">
        <f t="shared" ref="AE66" si="524">SUM(AE64:AE65)</f>
        <v>1</v>
      </c>
      <c r="AF66" s="227">
        <f t="shared" ref="AF66" si="525">SUM(AF64:AF65)</f>
        <v>1</v>
      </c>
      <c r="AG66" s="227">
        <f t="shared" ref="AG66" si="526">SUM(AG64:AG65)</f>
        <v>1</v>
      </c>
      <c r="AH66" s="227">
        <f t="shared" ref="AH66" si="527">SUM(AH64:AH65)</f>
        <v>1</v>
      </c>
      <c r="AI66" s="227">
        <f t="shared" ref="AI66" si="528">SUM(AI64:AI65)</f>
        <v>1</v>
      </c>
      <c r="AJ66" s="227">
        <f t="shared" ref="AJ66" si="529">SUM(AJ64:AJ65)</f>
        <v>1</v>
      </c>
      <c r="AK66" s="227">
        <f t="shared" ref="AK66" si="530">SUM(AK64:AK65)</f>
        <v>1</v>
      </c>
    </row>
    <row r="67" spans="1:37">
      <c r="A67" s="231" t="s">
        <v>40</v>
      </c>
      <c r="B67" s="231" t="s">
        <v>109</v>
      </c>
      <c r="C67" s="231" t="s">
        <v>376</v>
      </c>
      <c r="D67" s="34">
        <f>ROUND(V67*' Demand-Supply Gap'!D$209,2)</f>
        <v>37.1</v>
      </c>
      <c r="E67" s="34">
        <f>ROUND(W67*' Demand-Supply Gap'!E$209,2)</f>
        <v>38.83</v>
      </c>
      <c r="F67" s="34">
        <f>ROUND(X67*' Demand-Supply Gap'!F$209,2)</f>
        <v>39.25</v>
      </c>
      <c r="G67" s="34">
        <f>ROUND(Y67*' Demand-Supply Gap'!G$209,2)</f>
        <v>35.94</v>
      </c>
      <c r="H67" s="34">
        <f>ROUND(Z67*' Demand-Supply Gap'!H$209,2)</f>
        <v>32.53</v>
      </c>
      <c r="I67" s="34">
        <f>ROUND(AA67*' Demand-Supply Gap'!I$209,2)</f>
        <v>27.27</v>
      </c>
      <c r="J67" s="34">
        <f>ROUND(AB67*' Demand-Supply Gap'!J$209,2)</f>
        <v>28.62</v>
      </c>
      <c r="K67" s="34">
        <f>ROUND(AC67*' Demand-Supply Gap'!K$209,2)</f>
        <v>30.11</v>
      </c>
      <c r="L67" s="34">
        <f>ROUND(AD67*' Demand-Supply Gap'!L$209,2)</f>
        <v>31.74</v>
      </c>
      <c r="M67" s="34">
        <f>ROUND(AE67*' Demand-Supply Gap'!M$209,2)</f>
        <v>33.19</v>
      </c>
      <c r="N67" s="34">
        <f>ROUND(AF67*' Demand-Supply Gap'!N$209,2)</f>
        <v>34.64</v>
      </c>
      <c r="O67" s="34">
        <f>ROUND(AG67*' Demand-Supply Gap'!O$209,2)</f>
        <v>36</v>
      </c>
      <c r="P67" s="34">
        <f>ROUND(AH67*' Demand-Supply Gap'!P$209,2)</f>
        <v>37.369999999999997</v>
      </c>
      <c r="Q67" s="34">
        <f>ROUND(AI67*' Demand-Supply Gap'!Q$209,2)</f>
        <v>38.76</v>
      </c>
      <c r="R67" s="34">
        <f>ROUND(AJ67*' Demand-Supply Gap'!R$209,2)</f>
        <v>40.119999999999997</v>
      </c>
      <c r="S67" s="34">
        <f>ROUND(AK67*' Demand-Supply Gap'!S$209,2)</f>
        <v>41.45</v>
      </c>
      <c r="T67" s="34"/>
      <c r="U67" s="227"/>
      <c r="V67" s="227">
        <v>1.007863</v>
      </c>
      <c r="W67" s="227">
        <v>1.0014173117530001</v>
      </c>
      <c r="X67" s="227">
        <v>0.99951219241000011</v>
      </c>
      <c r="Y67" s="227">
        <v>1.0026412310000001</v>
      </c>
      <c r="Z67" s="227">
        <v>1.0052971592916999</v>
      </c>
      <c r="AA67" s="227">
        <v>1.0059848077533999</v>
      </c>
      <c r="AB67" s="227">
        <v>1.0066724562150999</v>
      </c>
      <c r="AC67" s="227">
        <v>1.0073601046767999</v>
      </c>
      <c r="AD67" s="227">
        <v>1.0080477531385001</v>
      </c>
      <c r="AE67" s="227">
        <v>1.0087354016002001</v>
      </c>
      <c r="AF67" s="227">
        <v>1.009985415727614</v>
      </c>
      <c r="AG67" s="227">
        <v>1.0108839513139571</v>
      </c>
      <c r="AH67" s="227">
        <v>1.0117824869003</v>
      </c>
      <c r="AI67" s="227">
        <v>1.0126810224866429</v>
      </c>
      <c r="AJ67" s="227">
        <v>1.0135795580729861</v>
      </c>
      <c r="AK67" s="227">
        <v>1.0144780936593289</v>
      </c>
    </row>
    <row r="68" spans="1:37">
      <c r="A68" s="32" t="s">
        <v>40</v>
      </c>
      <c r="B68" s="32" t="s">
        <v>109</v>
      </c>
      <c r="C68" s="32" t="s">
        <v>377</v>
      </c>
      <c r="D68" s="34">
        <f>ROUND(V68*' Demand-Supply Gap'!D$209,2)</f>
        <v>-0.28999999999999998</v>
      </c>
      <c r="E68" s="34">
        <f>ROUND(W68*' Demand-Supply Gap'!E$209,2)</f>
        <v>-0.05</v>
      </c>
      <c r="F68" s="34">
        <f>ROUND(X68*' Demand-Supply Gap'!F$209,2)</f>
        <v>0.02</v>
      </c>
      <c r="G68" s="34">
        <f>ROUND(Y68*' Demand-Supply Gap'!G$209,2)</f>
        <v>-0.09</v>
      </c>
      <c r="H68" s="34">
        <f>ROUND(Z68*' Demand-Supply Gap'!H$209,2)</f>
        <v>-0.17</v>
      </c>
      <c r="I68" s="34">
        <f>ROUND(AA68*' Demand-Supply Gap'!I$209,2)</f>
        <v>-0.16</v>
      </c>
      <c r="J68" s="34">
        <f>ROUND(AB68*' Demand-Supply Gap'!J$209,2)</f>
        <v>-0.19</v>
      </c>
      <c r="K68" s="34">
        <f>ROUND(AC68*' Demand-Supply Gap'!K$209,2)</f>
        <v>-0.22</v>
      </c>
      <c r="L68" s="34">
        <f>ROUND(AD68*' Demand-Supply Gap'!L$209,2)</f>
        <v>-0.25</v>
      </c>
      <c r="M68" s="34">
        <f>ROUND(AE68*' Demand-Supply Gap'!M$209,2)</f>
        <v>-0.28999999999999998</v>
      </c>
      <c r="N68" s="34">
        <f>ROUND(AF68*' Demand-Supply Gap'!N$209,2)</f>
        <v>-0.34</v>
      </c>
      <c r="O68" s="34">
        <f>ROUND(AG68*' Demand-Supply Gap'!O$209,2)</f>
        <v>-0.39</v>
      </c>
      <c r="P68" s="34">
        <f>ROUND(AH68*' Demand-Supply Gap'!P$209,2)</f>
        <v>-0.44</v>
      </c>
      <c r="Q68" s="34">
        <f>ROUND(AI68*' Demand-Supply Gap'!Q$209,2)</f>
        <v>-0.49</v>
      </c>
      <c r="R68" s="34">
        <f>ROUND(AJ68*' Demand-Supply Gap'!R$209,2)</f>
        <v>-0.54</v>
      </c>
      <c r="S68" s="34">
        <f>ROUND(AK68*' Demand-Supply Gap'!S$209,2)</f>
        <v>-0.59</v>
      </c>
      <c r="T68" s="34"/>
      <c r="U68" s="227"/>
      <c r="V68" s="227">
        <f>1-V67</f>
        <v>-7.8629999999999534E-3</v>
      </c>
      <c r="W68" s="227">
        <f t="shared" ref="W68" si="531">1-W67</f>
        <v>-1.4173117530000834E-3</v>
      </c>
      <c r="X68" s="227">
        <f t="shared" ref="X68" si="532">1-X67</f>
        <v>4.8780758999988905E-4</v>
      </c>
      <c r="Y68" s="227">
        <f t="shared" ref="Y68" si="533">1-Y67</f>
        <v>-2.6412310000001327E-3</v>
      </c>
      <c r="Z68" s="227">
        <f t="shared" ref="Z68" si="534">1-Z67</f>
        <v>-5.2971592916999377E-3</v>
      </c>
      <c r="AA68" s="227">
        <f t="shared" ref="AA68" si="535">1-AA67</f>
        <v>-5.9848077533999344E-3</v>
      </c>
      <c r="AB68" s="227">
        <f t="shared" ref="AB68" si="536">1-AB67</f>
        <v>-6.6724562150999311E-3</v>
      </c>
      <c r="AC68" s="227">
        <f t="shared" ref="AC68" si="537">1-AC67</f>
        <v>-7.3601046767999279E-3</v>
      </c>
      <c r="AD68" s="227">
        <f t="shared" ref="AD68" si="538">1-AD67</f>
        <v>-8.0477531385001466E-3</v>
      </c>
      <c r="AE68" s="227">
        <f t="shared" ref="AE68" si="539">1-AE67</f>
        <v>-8.7354016002001433E-3</v>
      </c>
      <c r="AF68" s="227">
        <f t="shared" ref="AF68" si="540">1-AF67</f>
        <v>-9.9854157276140221E-3</v>
      </c>
      <c r="AG68" s="227">
        <f t="shared" ref="AG68" si="541">1-AG67</f>
        <v>-1.0883951313957141E-2</v>
      </c>
      <c r="AH68" s="227">
        <f t="shared" ref="AH68" si="542">1-AH67</f>
        <v>-1.1782486900300038E-2</v>
      </c>
      <c r="AI68" s="227">
        <f t="shared" ref="AI68" si="543">1-AI67</f>
        <v>-1.2681022486642934E-2</v>
      </c>
      <c r="AJ68" s="227">
        <f t="shared" ref="AJ68" si="544">1-AJ67</f>
        <v>-1.3579558072986053E-2</v>
      </c>
      <c r="AK68" s="227">
        <f t="shared" ref="AK68" si="545">1-AK67</f>
        <v>-1.447809365932895E-2</v>
      </c>
    </row>
    <row r="69" spans="1:37" ht="13.5" thickBot="1">
      <c r="A69" s="228" t="s">
        <v>40</v>
      </c>
      <c r="B69" s="228" t="s">
        <v>109</v>
      </c>
      <c r="C69" s="228" t="s">
        <v>60</v>
      </c>
      <c r="D69" s="34">
        <f t="shared" ref="D69:S69" si="546">SUM(D67:D68)</f>
        <v>36.81</v>
      </c>
      <c r="E69" s="34">
        <f t="shared" si="546"/>
        <v>38.78</v>
      </c>
      <c r="F69" s="34">
        <f t="shared" si="546"/>
        <v>39.270000000000003</v>
      </c>
      <c r="G69" s="34">
        <f t="shared" si="546"/>
        <v>35.849999999999994</v>
      </c>
      <c r="H69" s="34">
        <f t="shared" si="546"/>
        <v>32.36</v>
      </c>
      <c r="I69" s="34">
        <f t="shared" si="546"/>
        <v>27.11</v>
      </c>
      <c r="J69" s="34">
        <f t="shared" si="546"/>
        <v>28.43</v>
      </c>
      <c r="K69" s="34">
        <f t="shared" si="546"/>
        <v>29.89</v>
      </c>
      <c r="L69" s="34">
        <f t="shared" si="546"/>
        <v>31.49</v>
      </c>
      <c r="M69" s="34">
        <f t="shared" si="546"/>
        <v>32.9</v>
      </c>
      <c r="N69" s="34">
        <f t="shared" si="546"/>
        <v>34.299999999999997</v>
      </c>
      <c r="O69" s="34">
        <f t="shared" si="546"/>
        <v>35.61</v>
      </c>
      <c r="P69" s="34">
        <f t="shared" si="546"/>
        <v>36.93</v>
      </c>
      <c r="Q69" s="34">
        <f t="shared" si="546"/>
        <v>38.269999999999996</v>
      </c>
      <c r="R69" s="34">
        <f t="shared" si="546"/>
        <v>39.58</v>
      </c>
      <c r="S69" s="34">
        <f t="shared" si="546"/>
        <v>40.86</v>
      </c>
      <c r="T69" s="34"/>
      <c r="U69" s="232"/>
      <c r="V69" s="227">
        <f>SUM(V67:V68)</f>
        <v>1</v>
      </c>
      <c r="W69" s="227">
        <f t="shared" ref="W69" si="547">SUM(W67:W68)</f>
        <v>1</v>
      </c>
      <c r="X69" s="227">
        <f t="shared" ref="X69" si="548">SUM(X67:X68)</f>
        <v>1</v>
      </c>
      <c r="Y69" s="227">
        <f t="shared" ref="Y69" si="549">SUM(Y67:Y68)</f>
        <v>1</v>
      </c>
      <c r="Z69" s="227">
        <f t="shared" ref="Z69" si="550">SUM(Z67:Z68)</f>
        <v>1</v>
      </c>
      <c r="AA69" s="227">
        <f t="shared" ref="AA69" si="551">SUM(AA67:AA68)</f>
        <v>1</v>
      </c>
      <c r="AB69" s="227">
        <f t="shared" ref="AB69" si="552">SUM(AB67:AB68)</f>
        <v>1</v>
      </c>
      <c r="AC69" s="227">
        <f t="shared" ref="AC69" si="553">SUM(AC67:AC68)</f>
        <v>1</v>
      </c>
      <c r="AD69" s="227">
        <f t="shared" ref="AD69" si="554">SUM(AD67:AD68)</f>
        <v>1</v>
      </c>
      <c r="AE69" s="227">
        <f t="shared" ref="AE69" si="555">SUM(AE67:AE68)</f>
        <v>1</v>
      </c>
      <c r="AF69" s="227">
        <f t="shared" ref="AF69" si="556">SUM(AF67:AF68)</f>
        <v>1</v>
      </c>
      <c r="AG69" s="227">
        <f t="shared" ref="AG69" si="557">SUM(AG67:AG68)</f>
        <v>1</v>
      </c>
      <c r="AH69" s="227">
        <f t="shared" ref="AH69" si="558">SUM(AH67:AH68)</f>
        <v>1</v>
      </c>
      <c r="AI69" s="227">
        <f t="shared" ref="AI69" si="559">SUM(AI67:AI68)</f>
        <v>1</v>
      </c>
      <c r="AJ69" s="227">
        <f t="shared" ref="AJ69" si="560">SUM(AJ67:AJ68)</f>
        <v>1</v>
      </c>
      <c r="AK69" s="227">
        <f t="shared" ref="AK69" si="561">SUM(AK67:AK68)</f>
        <v>1</v>
      </c>
    </row>
    <row r="70" spans="1:37">
      <c r="A70" s="231" t="s">
        <v>40</v>
      </c>
      <c r="B70" s="231" t="s">
        <v>304</v>
      </c>
      <c r="C70" s="231" t="s">
        <v>376</v>
      </c>
      <c r="D70" s="34">
        <f>ROUND(V70*' Demand-Supply Gap'!D$218,2)</f>
        <v>39.06</v>
      </c>
      <c r="E70" s="34">
        <f>ROUND(W70*' Demand-Supply Gap'!E$218,2)</f>
        <v>41.53</v>
      </c>
      <c r="F70" s="34">
        <f>ROUND(X70*' Demand-Supply Gap'!F$218,2)</f>
        <v>42.67</v>
      </c>
      <c r="G70" s="34">
        <f>ROUND(Y70*' Demand-Supply Gap'!G$218,2)</f>
        <v>48.84</v>
      </c>
      <c r="H70" s="34">
        <f>ROUND(Z70*' Demand-Supply Gap'!H$218,2)</f>
        <v>50.54</v>
      </c>
      <c r="I70" s="34">
        <f>ROUND(AA70*' Demand-Supply Gap'!I$218,2)</f>
        <v>32.32</v>
      </c>
      <c r="J70" s="34">
        <f>ROUND(AB70*' Demand-Supply Gap'!J$218,2)</f>
        <v>33.6</v>
      </c>
      <c r="K70" s="34">
        <f>ROUND(AC70*' Demand-Supply Gap'!K$218,2)</f>
        <v>35.03</v>
      </c>
      <c r="L70" s="34">
        <f>ROUND(AD70*' Demand-Supply Gap'!L$218,2)</f>
        <v>36.76</v>
      </c>
      <c r="M70" s="34">
        <f>ROUND(AE70*' Demand-Supply Gap'!M$218,2)</f>
        <v>38.22</v>
      </c>
      <c r="N70" s="34">
        <f>ROUND(AF70*' Demand-Supply Gap'!N$218,2)</f>
        <v>39.61</v>
      </c>
      <c r="O70" s="34">
        <f>ROUND(AG70*' Demand-Supply Gap'!O$218,2)</f>
        <v>40.93</v>
      </c>
      <c r="P70" s="34">
        <f>ROUND(AH70*' Demand-Supply Gap'!P$218,2)</f>
        <v>42.16</v>
      </c>
      <c r="Q70" s="34">
        <f>ROUND(AI70*' Demand-Supply Gap'!Q$218,2)</f>
        <v>43.35</v>
      </c>
      <c r="R70" s="34">
        <f>ROUND(AJ70*' Demand-Supply Gap'!R$218,2)</f>
        <v>44.53</v>
      </c>
      <c r="S70" s="34">
        <f>ROUND(AK70*' Demand-Supply Gap'!S$218,2)</f>
        <v>45.7</v>
      </c>
      <c r="T70" s="34"/>
      <c r="U70" s="227"/>
      <c r="V70" s="227">
        <v>0.96541300000000008</v>
      </c>
      <c r="W70" s="227">
        <v>0.95896731175299998</v>
      </c>
      <c r="X70" s="227">
        <v>0.95706219241000001</v>
      </c>
      <c r="Y70" s="227">
        <v>0.96019123100000003</v>
      </c>
      <c r="Z70" s="227">
        <v>0.96284715929170006</v>
      </c>
      <c r="AA70" s="227">
        <v>0.96353480775340006</v>
      </c>
      <c r="AB70" s="227">
        <v>0.96422245621510005</v>
      </c>
      <c r="AC70" s="227">
        <v>0.96491010467680005</v>
      </c>
      <c r="AD70" s="227">
        <v>0.96559775313850005</v>
      </c>
      <c r="AE70" s="227">
        <v>0.96628540160020004</v>
      </c>
      <c r="AF70" s="227">
        <v>0.96753541572761415</v>
      </c>
      <c r="AG70" s="227">
        <v>0.96843395131395704</v>
      </c>
      <c r="AH70" s="227">
        <v>0.96933248690029994</v>
      </c>
      <c r="AI70" s="227">
        <v>0.97023102248664306</v>
      </c>
      <c r="AJ70" s="227">
        <v>0.97112955807298595</v>
      </c>
      <c r="AK70" s="227">
        <v>0.97202809365932907</v>
      </c>
    </row>
    <row r="71" spans="1:37">
      <c r="A71" s="32" t="s">
        <v>40</v>
      </c>
      <c r="B71" s="32" t="s">
        <v>304</v>
      </c>
      <c r="C71" s="32" t="s">
        <v>377</v>
      </c>
      <c r="D71" s="34">
        <f>ROUND(V71*' Demand-Supply Gap'!D$218,2)</f>
        <v>1.4</v>
      </c>
      <c r="E71" s="34">
        <f>ROUND(W71*' Demand-Supply Gap'!E$218,2)</f>
        <v>1.78</v>
      </c>
      <c r="F71" s="34">
        <f>ROUND(X71*' Demand-Supply Gap'!F$218,2)</f>
        <v>1.91</v>
      </c>
      <c r="G71" s="34">
        <f>ROUND(Y71*' Demand-Supply Gap'!G$218,2)</f>
        <v>2.02</v>
      </c>
      <c r="H71" s="34">
        <f>ROUND(Z71*' Demand-Supply Gap'!H$218,2)</f>
        <v>1.95</v>
      </c>
      <c r="I71" s="34">
        <f>ROUND(AA71*' Demand-Supply Gap'!I$218,2)</f>
        <v>1.22</v>
      </c>
      <c r="J71" s="34">
        <f>ROUND(AB71*' Demand-Supply Gap'!J$218,2)</f>
        <v>1.25</v>
      </c>
      <c r="K71" s="34">
        <f>ROUND(AC71*' Demand-Supply Gap'!K$218,2)</f>
        <v>1.27</v>
      </c>
      <c r="L71" s="34">
        <f>ROUND(AD71*' Demand-Supply Gap'!L$218,2)</f>
        <v>1.31</v>
      </c>
      <c r="M71" s="34">
        <f>ROUND(AE71*' Demand-Supply Gap'!M$218,2)</f>
        <v>1.33</v>
      </c>
      <c r="N71" s="34">
        <f>ROUND(AF71*' Demand-Supply Gap'!N$218,2)</f>
        <v>1.33</v>
      </c>
      <c r="O71" s="34">
        <f>ROUND(AG71*' Demand-Supply Gap'!O$218,2)</f>
        <v>1.33</v>
      </c>
      <c r="P71" s="34">
        <f>ROUND(AH71*' Demand-Supply Gap'!P$218,2)</f>
        <v>1.33</v>
      </c>
      <c r="Q71" s="34">
        <f>ROUND(AI71*' Demand-Supply Gap'!Q$218,2)</f>
        <v>1.33</v>
      </c>
      <c r="R71" s="34">
        <f>ROUND(AJ71*' Demand-Supply Gap'!R$218,2)</f>
        <v>1.32</v>
      </c>
      <c r="S71" s="34">
        <f>ROUND(AK71*' Demand-Supply Gap'!S$218,2)</f>
        <v>1.32</v>
      </c>
      <c r="T71" s="34"/>
      <c r="U71" s="227"/>
      <c r="V71" s="227">
        <f>1-V70</f>
        <v>3.4586999999999923E-2</v>
      </c>
      <c r="W71" s="227">
        <f t="shared" ref="W71" si="562">1-W70</f>
        <v>4.1032688247000015E-2</v>
      </c>
      <c r="X71" s="227">
        <f t="shared" ref="X71" si="563">1-X70</f>
        <v>4.2937807589999988E-2</v>
      </c>
      <c r="Y71" s="227">
        <f t="shared" ref="Y71" si="564">1-Y70</f>
        <v>3.9808768999999966E-2</v>
      </c>
      <c r="Z71" s="227">
        <f t="shared" ref="Z71" si="565">1-Z70</f>
        <v>3.7152840708299939E-2</v>
      </c>
      <c r="AA71" s="227">
        <f t="shared" ref="AA71" si="566">1-AA70</f>
        <v>3.6465192246599942E-2</v>
      </c>
      <c r="AB71" s="227">
        <f t="shared" ref="AB71" si="567">1-AB70</f>
        <v>3.5777543784899946E-2</v>
      </c>
      <c r="AC71" s="227">
        <f t="shared" ref="AC71" si="568">1-AC70</f>
        <v>3.5089895323199949E-2</v>
      </c>
      <c r="AD71" s="227">
        <f t="shared" ref="AD71" si="569">1-AD70</f>
        <v>3.4402246861499952E-2</v>
      </c>
      <c r="AE71" s="227">
        <f t="shared" ref="AE71" si="570">1-AE70</f>
        <v>3.3714598399799955E-2</v>
      </c>
      <c r="AF71" s="227">
        <f t="shared" ref="AF71" si="571">1-AF70</f>
        <v>3.2464584272385855E-2</v>
      </c>
      <c r="AG71" s="227">
        <f t="shared" ref="AG71" si="572">1-AG70</f>
        <v>3.1566048686042958E-2</v>
      </c>
      <c r="AH71" s="227">
        <f t="shared" ref="AH71" si="573">1-AH70</f>
        <v>3.0667513099700061E-2</v>
      </c>
      <c r="AI71" s="227">
        <f t="shared" ref="AI71" si="574">1-AI70</f>
        <v>2.9768977513356942E-2</v>
      </c>
      <c r="AJ71" s="227">
        <f t="shared" ref="AJ71" si="575">1-AJ70</f>
        <v>2.8870441927014046E-2</v>
      </c>
      <c r="AK71" s="227">
        <f t="shared" ref="AK71" si="576">1-AK70</f>
        <v>2.7971906340670927E-2</v>
      </c>
    </row>
    <row r="72" spans="1:37" ht="13.5" thickBot="1">
      <c r="A72" s="228" t="s">
        <v>40</v>
      </c>
      <c r="B72" s="228" t="s">
        <v>304</v>
      </c>
      <c r="C72" s="228" t="s">
        <v>60</v>
      </c>
      <c r="D72" s="34">
        <f t="shared" ref="D72:S72" si="577">SUM(D70:D71)</f>
        <v>40.46</v>
      </c>
      <c r="E72" s="34">
        <f t="shared" si="577"/>
        <v>43.31</v>
      </c>
      <c r="F72" s="34">
        <f t="shared" si="577"/>
        <v>44.58</v>
      </c>
      <c r="G72" s="34">
        <f t="shared" si="577"/>
        <v>50.860000000000007</v>
      </c>
      <c r="H72" s="34">
        <f t="shared" si="577"/>
        <v>52.49</v>
      </c>
      <c r="I72" s="34">
        <f t="shared" si="577"/>
        <v>33.54</v>
      </c>
      <c r="J72" s="34">
        <f t="shared" si="577"/>
        <v>34.85</v>
      </c>
      <c r="K72" s="34">
        <f t="shared" si="577"/>
        <v>36.300000000000004</v>
      </c>
      <c r="L72" s="34">
        <f t="shared" si="577"/>
        <v>38.07</v>
      </c>
      <c r="M72" s="34">
        <f t="shared" si="577"/>
        <v>39.549999999999997</v>
      </c>
      <c r="N72" s="34">
        <f t="shared" si="577"/>
        <v>40.94</v>
      </c>
      <c r="O72" s="34">
        <f t="shared" si="577"/>
        <v>42.26</v>
      </c>
      <c r="P72" s="34">
        <f t="shared" si="577"/>
        <v>43.489999999999995</v>
      </c>
      <c r="Q72" s="34">
        <f t="shared" si="577"/>
        <v>44.68</v>
      </c>
      <c r="R72" s="34">
        <f t="shared" si="577"/>
        <v>45.85</v>
      </c>
      <c r="S72" s="34">
        <f t="shared" si="577"/>
        <v>47.02</v>
      </c>
      <c r="T72" s="34"/>
      <c r="U72" s="232"/>
      <c r="V72" s="227">
        <f>SUM(V70:V71)</f>
        <v>1</v>
      </c>
      <c r="W72" s="227">
        <f t="shared" ref="W72" si="578">SUM(W70:W71)</f>
        <v>1</v>
      </c>
      <c r="X72" s="227">
        <f t="shared" ref="X72" si="579">SUM(X70:X71)</f>
        <v>1</v>
      </c>
      <c r="Y72" s="227">
        <f t="shared" ref="Y72" si="580">SUM(Y70:Y71)</f>
        <v>1</v>
      </c>
      <c r="Z72" s="227">
        <f t="shared" ref="Z72" si="581">SUM(Z70:Z71)</f>
        <v>1</v>
      </c>
      <c r="AA72" s="227">
        <f t="shared" ref="AA72" si="582">SUM(AA70:AA71)</f>
        <v>1</v>
      </c>
      <c r="AB72" s="227">
        <f t="shared" ref="AB72" si="583">SUM(AB70:AB71)</f>
        <v>1</v>
      </c>
      <c r="AC72" s="227">
        <f t="shared" ref="AC72" si="584">SUM(AC70:AC71)</f>
        <v>1</v>
      </c>
      <c r="AD72" s="227">
        <f t="shared" ref="AD72" si="585">SUM(AD70:AD71)</f>
        <v>1</v>
      </c>
      <c r="AE72" s="227">
        <f t="shared" ref="AE72" si="586">SUM(AE70:AE71)</f>
        <v>1</v>
      </c>
      <c r="AF72" s="227">
        <f t="shared" ref="AF72" si="587">SUM(AF70:AF71)</f>
        <v>1</v>
      </c>
      <c r="AG72" s="227">
        <f t="shared" ref="AG72" si="588">SUM(AG70:AG71)</f>
        <v>1</v>
      </c>
      <c r="AH72" s="227">
        <f t="shared" ref="AH72" si="589">SUM(AH70:AH71)</f>
        <v>1</v>
      </c>
      <c r="AI72" s="227">
        <f t="shared" ref="AI72" si="590">SUM(AI70:AI71)</f>
        <v>1</v>
      </c>
      <c r="AJ72" s="227">
        <f t="shared" ref="AJ72" si="591">SUM(AJ70:AJ71)</f>
        <v>1</v>
      </c>
      <c r="AK72" s="227">
        <f t="shared" ref="AK72" si="592">SUM(AK70:AK71)</f>
        <v>1</v>
      </c>
    </row>
    <row r="73" spans="1:37" s="93" customFormat="1">
      <c r="A73" s="239" t="s">
        <v>40</v>
      </c>
      <c r="B73" s="239" t="s">
        <v>40</v>
      </c>
      <c r="C73" s="239" t="s">
        <v>376</v>
      </c>
      <c r="D73" s="61">
        <f>D64+D67+D70</f>
        <v>332.63000000000005</v>
      </c>
      <c r="E73" s="61">
        <f t="shared" ref="E73:S73" si="593">E64+E67+E70</f>
        <v>313.54999999999995</v>
      </c>
      <c r="F73" s="61">
        <f t="shared" si="593"/>
        <v>311.37</v>
      </c>
      <c r="G73" s="61">
        <f t="shared" si="593"/>
        <v>354.37</v>
      </c>
      <c r="H73" s="61">
        <f t="shared" si="593"/>
        <v>297.47000000000003</v>
      </c>
      <c r="I73" s="61">
        <f t="shared" si="593"/>
        <v>262.11</v>
      </c>
      <c r="J73" s="61">
        <f t="shared" si="593"/>
        <v>273.51</v>
      </c>
      <c r="K73" s="61">
        <f t="shared" si="593"/>
        <v>286.83000000000004</v>
      </c>
      <c r="L73" s="61">
        <f t="shared" si="593"/>
        <v>300.5</v>
      </c>
      <c r="M73" s="61">
        <f t="shared" si="593"/>
        <v>313.5</v>
      </c>
      <c r="N73" s="61">
        <f t="shared" si="593"/>
        <v>326.16000000000003</v>
      </c>
      <c r="O73" s="61">
        <f t="shared" si="593"/>
        <v>338.99</v>
      </c>
      <c r="P73" s="61">
        <f t="shared" si="593"/>
        <v>350.90999999999997</v>
      </c>
      <c r="Q73" s="61">
        <f t="shared" si="593"/>
        <v>362.23</v>
      </c>
      <c r="R73" s="61">
        <f t="shared" si="593"/>
        <v>373.03999999999996</v>
      </c>
      <c r="S73" s="61">
        <f t="shared" si="593"/>
        <v>384.34999999999997</v>
      </c>
      <c r="T73" s="232">
        <f>(I73/D73)^(1/5)-1</f>
        <v>-4.6535703795279715E-2</v>
      </c>
      <c r="U73" s="232">
        <f>(S73/J73)^(1/9)-1</f>
        <v>3.8525285766286554E-2</v>
      </c>
      <c r="V73" s="236">
        <f>D73/D$75</f>
        <v>0.95533919237176168</v>
      </c>
      <c r="W73" s="236">
        <f t="shared" ref="W73:AK74" si="594">E73/E$75</f>
        <v>0.95550815175986581</v>
      </c>
      <c r="X73" s="236">
        <f t="shared" si="594"/>
        <v>0.95597310490927523</v>
      </c>
      <c r="Y73" s="236">
        <f t="shared" si="594"/>
        <v>0.95625775810891045</v>
      </c>
      <c r="Z73" s="236">
        <f t="shared" si="594"/>
        <v>0.95843670457840646</v>
      </c>
      <c r="AA73" s="236">
        <f t="shared" si="594"/>
        <v>0.95852989577619319</v>
      </c>
      <c r="AB73" s="236">
        <f t="shared" si="594"/>
        <v>0.95948221427067981</v>
      </c>
      <c r="AC73" s="236">
        <f t="shared" si="594"/>
        <v>0.9604540583980713</v>
      </c>
      <c r="AD73" s="236">
        <f t="shared" si="594"/>
        <v>0.96138464983843619</v>
      </c>
      <c r="AE73" s="236">
        <f t="shared" si="594"/>
        <v>0.96236493123772104</v>
      </c>
      <c r="AF73" s="236">
        <f t="shared" si="594"/>
        <v>0.96340274700930439</v>
      </c>
      <c r="AG73" s="236">
        <f t="shared" si="594"/>
        <v>0.96440967283072554</v>
      </c>
      <c r="AH73" s="236">
        <f t="shared" si="594"/>
        <v>0.96539106990563706</v>
      </c>
      <c r="AI73" s="236">
        <f t="shared" si="594"/>
        <v>0.9663847610916948</v>
      </c>
      <c r="AJ73" s="236">
        <f t="shared" si="594"/>
        <v>0.9673772107255848</v>
      </c>
      <c r="AK73" s="236">
        <f t="shared" si="594"/>
        <v>0.96833114985387481</v>
      </c>
    </row>
    <row r="74" spans="1:37" s="93" customFormat="1">
      <c r="A74" s="60" t="s">
        <v>40</v>
      </c>
      <c r="B74" s="60" t="s">
        <v>40</v>
      </c>
      <c r="C74" s="60" t="s">
        <v>377</v>
      </c>
      <c r="D74" s="61">
        <f>D65+D68+D71</f>
        <v>15.55</v>
      </c>
      <c r="E74" s="61">
        <f t="shared" ref="E74:S74" si="595">E65+E68+E71</f>
        <v>14.599999999999998</v>
      </c>
      <c r="F74" s="61">
        <f t="shared" si="595"/>
        <v>14.34</v>
      </c>
      <c r="G74" s="61">
        <f t="shared" si="595"/>
        <v>16.21</v>
      </c>
      <c r="H74" s="61">
        <f t="shared" si="595"/>
        <v>12.899999999999999</v>
      </c>
      <c r="I74" s="61">
        <f t="shared" si="595"/>
        <v>11.34</v>
      </c>
      <c r="J74" s="61">
        <f t="shared" si="595"/>
        <v>11.55</v>
      </c>
      <c r="K74" s="61">
        <f t="shared" si="595"/>
        <v>11.809999999999999</v>
      </c>
      <c r="L74" s="61">
        <f t="shared" si="595"/>
        <v>12.07</v>
      </c>
      <c r="M74" s="61">
        <f t="shared" si="595"/>
        <v>12.260000000000002</v>
      </c>
      <c r="N74" s="61">
        <f t="shared" si="595"/>
        <v>12.39</v>
      </c>
      <c r="O74" s="61">
        <f t="shared" si="595"/>
        <v>12.51</v>
      </c>
      <c r="P74" s="61">
        <f t="shared" si="595"/>
        <v>12.58</v>
      </c>
      <c r="Q74" s="61">
        <f t="shared" si="595"/>
        <v>12.6</v>
      </c>
      <c r="R74" s="61">
        <f t="shared" si="595"/>
        <v>12.580000000000002</v>
      </c>
      <c r="S74" s="61">
        <f t="shared" si="595"/>
        <v>12.57</v>
      </c>
      <c r="T74" s="232">
        <f t="shared" ref="T74" si="596">(I74/D74)^(1/5)-1</f>
        <v>-6.1192539382950994E-2</v>
      </c>
      <c r="U74" s="232">
        <f t="shared" ref="U74" si="597">(S74/J74)^(1/9)-1</f>
        <v>9.4474127793193752E-3</v>
      </c>
      <c r="V74" s="236">
        <f>D74/D$75</f>
        <v>4.4660807628238264E-2</v>
      </c>
      <c r="W74" s="236">
        <f t="shared" si="594"/>
        <v>4.449184824013408E-2</v>
      </c>
      <c r="X74" s="236">
        <f t="shared" si="594"/>
        <v>4.4026895090724882E-2</v>
      </c>
      <c r="Y74" s="236">
        <f t="shared" si="594"/>
        <v>4.3742241891089648E-2</v>
      </c>
      <c r="Z74" s="236">
        <f t="shared" si="594"/>
        <v>4.156329542159358E-2</v>
      </c>
      <c r="AA74" s="236">
        <f t="shared" si="594"/>
        <v>4.1470104223806911E-2</v>
      </c>
      <c r="AB74" s="236">
        <f t="shared" si="594"/>
        <v>4.0517785729320147E-2</v>
      </c>
      <c r="AC74" s="236">
        <f t="shared" si="594"/>
        <v>3.954594160192873E-2</v>
      </c>
      <c r="AD74" s="236">
        <f t="shared" si="594"/>
        <v>3.8615350161563811E-2</v>
      </c>
      <c r="AE74" s="236">
        <f t="shared" si="594"/>
        <v>3.7635068762278984E-2</v>
      </c>
      <c r="AF74" s="236">
        <f t="shared" si="594"/>
        <v>3.6597252990695613E-2</v>
      </c>
      <c r="AG74" s="236">
        <f t="shared" si="594"/>
        <v>3.5590327169274537E-2</v>
      </c>
      <c r="AH74" s="236">
        <f t="shared" si="594"/>
        <v>3.4608930094362986E-2</v>
      </c>
      <c r="AI74" s="236">
        <f t="shared" si="594"/>
        <v>3.3615238908305096E-2</v>
      </c>
      <c r="AJ74" s="236">
        <f t="shared" si="594"/>
        <v>3.262278927441524E-2</v>
      </c>
      <c r="AK74" s="236">
        <f t="shared" si="594"/>
        <v>3.1668850146125166E-2</v>
      </c>
    </row>
    <row r="75" spans="1:37" s="93" customFormat="1" ht="13.5" thickBot="1">
      <c r="A75" s="228" t="s">
        <v>40</v>
      </c>
      <c r="B75" s="228" t="s">
        <v>40</v>
      </c>
      <c r="C75" s="228" t="s">
        <v>60</v>
      </c>
      <c r="D75" s="61">
        <f t="shared" ref="D75:R75" si="598">SUM(D73:D74)</f>
        <v>348.18000000000006</v>
      </c>
      <c r="E75" s="61">
        <f t="shared" si="598"/>
        <v>328.15</v>
      </c>
      <c r="F75" s="61">
        <f t="shared" si="598"/>
        <v>325.70999999999998</v>
      </c>
      <c r="G75" s="61">
        <f t="shared" si="598"/>
        <v>370.58</v>
      </c>
      <c r="H75" s="61">
        <f t="shared" si="598"/>
        <v>310.37</v>
      </c>
      <c r="I75" s="61">
        <f t="shared" si="598"/>
        <v>273.45</v>
      </c>
      <c r="J75" s="61">
        <f t="shared" si="598"/>
        <v>285.06</v>
      </c>
      <c r="K75" s="61">
        <f t="shared" si="598"/>
        <v>298.64000000000004</v>
      </c>
      <c r="L75" s="61">
        <f t="shared" si="598"/>
        <v>312.57</v>
      </c>
      <c r="M75" s="61">
        <f t="shared" si="598"/>
        <v>325.76</v>
      </c>
      <c r="N75" s="61">
        <f t="shared" si="598"/>
        <v>338.55</v>
      </c>
      <c r="O75" s="61">
        <f t="shared" si="598"/>
        <v>351.5</v>
      </c>
      <c r="P75" s="61">
        <f t="shared" si="598"/>
        <v>363.48999999999995</v>
      </c>
      <c r="Q75" s="61">
        <f t="shared" si="598"/>
        <v>374.83000000000004</v>
      </c>
      <c r="R75" s="61">
        <f t="shared" si="598"/>
        <v>385.61999999999995</v>
      </c>
      <c r="S75" s="61">
        <f>SUM(S73:S74)</f>
        <v>396.91999999999996</v>
      </c>
      <c r="T75" s="61"/>
      <c r="U75" s="232"/>
      <c r="V75" s="236">
        <f>SUM(V73:V74)</f>
        <v>1</v>
      </c>
      <c r="W75" s="236">
        <f t="shared" ref="W75:AK75" si="599">SUM(W73:W74)</f>
        <v>0.99999999999999989</v>
      </c>
      <c r="X75" s="236">
        <f t="shared" si="599"/>
        <v>1</v>
      </c>
      <c r="Y75" s="236">
        <f t="shared" si="599"/>
        <v>1</v>
      </c>
      <c r="Z75" s="236">
        <f t="shared" si="599"/>
        <v>1</v>
      </c>
      <c r="AA75" s="236">
        <f t="shared" si="599"/>
        <v>1</v>
      </c>
      <c r="AB75" s="236">
        <f t="shared" si="599"/>
        <v>1</v>
      </c>
      <c r="AC75" s="236">
        <f t="shared" si="599"/>
        <v>1</v>
      </c>
      <c r="AD75" s="236">
        <f t="shared" si="599"/>
        <v>1</v>
      </c>
      <c r="AE75" s="236">
        <f t="shared" si="599"/>
        <v>1</v>
      </c>
      <c r="AF75" s="236">
        <f t="shared" si="599"/>
        <v>1</v>
      </c>
      <c r="AG75" s="236">
        <f t="shared" si="599"/>
        <v>1</v>
      </c>
      <c r="AH75" s="236">
        <f t="shared" si="599"/>
        <v>1</v>
      </c>
      <c r="AI75" s="236">
        <f t="shared" si="599"/>
        <v>0.99999999999999989</v>
      </c>
      <c r="AJ75" s="236">
        <f t="shared" si="599"/>
        <v>1</v>
      </c>
      <c r="AK75" s="236">
        <f t="shared" si="599"/>
        <v>1</v>
      </c>
    </row>
    <row r="76" spans="1:37" ht="13.5" thickBot="1">
      <c r="A76" s="252"/>
      <c r="B76" s="252"/>
      <c r="C76" s="252"/>
      <c r="D76" s="34" t="b">
        <f>D75=' Demand-Supply Gap'!D227</f>
        <v>0</v>
      </c>
      <c r="E76" s="34" t="b">
        <f>E75=' Demand-Supply Gap'!E227</f>
        <v>0</v>
      </c>
      <c r="F76" s="34" t="b">
        <f>F75=' Demand-Supply Gap'!F227</f>
        <v>0</v>
      </c>
      <c r="G76" s="34" t="b">
        <f>G75=' Demand-Supply Gap'!G227</f>
        <v>0</v>
      </c>
      <c r="H76" s="34" t="b">
        <f>H75=' Demand-Supply Gap'!H227</f>
        <v>0</v>
      </c>
      <c r="I76" s="34" t="b">
        <f>I75=' Demand-Supply Gap'!I227</f>
        <v>0</v>
      </c>
      <c r="J76" s="34" t="b">
        <f>J75=' Demand-Supply Gap'!J227</f>
        <v>0</v>
      </c>
      <c r="K76" s="34" t="b">
        <f>K75=' Demand-Supply Gap'!K227</f>
        <v>0</v>
      </c>
      <c r="L76" s="34" t="b">
        <f>L75=' Demand-Supply Gap'!L227</f>
        <v>0</v>
      </c>
      <c r="M76" s="34" t="b">
        <f>M75=' Demand-Supply Gap'!M227</f>
        <v>0</v>
      </c>
      <c r="N76" s="34" t="b">
        <f>N75=' Demand-Supply Gap'!N227</f>
        <v>0</v>
      </c>
      <c r="O76" s="34" t="b">
        <f>O75=' Demand-Supply Gap'!O227</f>
        <v>0</v>
      </c>
      <c r="P76" s="34" t="b">
        <f>P75=' Demand-Supply Gap'!P227</f>
        <v>0</v>
      </c>
      <c r="Q76" s="34" t="b">
        <f>Q75=' Demand-Supply Gap'!Q227</f>
        <v>0</v>
      </c>
      <c r="R76" s="34" t="b">
        <f>R75=' Demand-Supply Gap'!R227</f>
        <v>0</v>
      </c>
      <c r="S76" s="34" t="b">
        <f>S75=' Demand-Supply Gap'!S227</f>
        <v>0</v>
      </c>
      <c r="T76" s="34"/>
      <c r="U76" s="232"/>
      <c r="V76" s="232"/>
      <c r="W76" s="232"/>
      <c r="X76" s="232"/>
      <c r="Y76" s="232"/>
      <c r="Z76" s="232"/>
      <c r="AA76" s="232"/>
      <c r="AB76" s="232"/>
      <c r="AC76" s="232"/>
      <c r="AD76" s="232"/>
      <c r="AE76" s="232"/>
      <c r="AF76" s="232"/>
      <c r="AG76" s="232"/>
      <c r="AH76" s="232"/>
      <c r="AI76" s="232"/>
      <c r="AJ76" s="232"/>
      <c r="AK76" s="232"/>
    </row>
    <row r="77" spans="1:37">
      <c r="A77" s="231" t="s">
        <v>42</v>
      </c>
      <c r="B77" s="231" t="s">
        <v>18</v>
      </c>
      <c r="C77" s="231" t="s">
        <v>376</v>
      </c>
      <c r="D77" s="34">
        <f>ROUND(V77*' Demand-Supply Gap'!D$240,2)</f>
        <v>65.73</v>
      </c>
      <c r="E77" s="34">
        <f>ROUND(W77*' Demand-Supply Gap'!E$240,2)</f>
        <v>56.77</v>
      </c>
      <c r="F77" s="34">
        <f>ROUND(X77*' Demand-Supply Gap'!F$240,2)</f>
        <v>52.97</v>
      </c>
      <c r="G77" s="34">
        <f>ROUND(Y77*' Demand-Supply Gap'!G$240,2)</f>
        <v>54.65</v>
      </c>
      <c r="H77" s="34">
        <f>ROUND(Z77*' Demand-Supply Gap'!H$240,2)</f>
        <v>55.61</v>
      </c>
      <c r="I77" s="34">
        <f>ROUND(AA77*' Demand-Supply Gap'!I$240,2)</f>
        <v>57.12</v>
      </c>
      <c r="J77" s="34">
        <f>ROUND(AB77*' Demand-Supply Gap'!J$240,2)</f>
        <v>60.19</v>
      </c>
      <c r="K77" s="34">
        <f>ROUND(AC77*' Demand-Supply Gap'!K$240,2)</f>
        <v>63.84</v>
      </c>
      <c r="L77" s="34">
        <f>ROUND(AD77*' Demand-Supply Gap'!L$240,2)</f>
        <v>67.38</v>
      </c>
      <c r="M77" s="34">
        <f>ROUND(AE77*' Demand-Supply Gap'!M$240,2)</f>
        <v>70.709999999999994</v>
      </c>
      <c r="N77" s="34">
        <f>ROUND(AF77*' Demand-Supply Gap'!N$240,2)</f>
        <v>73.92</v>
      </c>
      <c r="O77" s="34">
        <f>ROUND(AG77*' Demand-Supply Gap'!O$240,2)</f>
        <v>77.27</v>
      </c>
      <c r="P77" s="34">
        <f>ROUND(AH77*' Demand-Supply Gap'!P$240,2)</f>
        <v>80.489999999999995</v>
      </c>
      <c r="Q77" s="34">
        <f>ROUND(AI77*' Demand-Supply Gap'!Q$240,2)</f>
        <v>83.65</v>
      </c>
      <c r="R77" s="34">
        <f>ROUND(AJ77*' Demand-Supply Gap'!R$240,2)</f>
        <v>86.78</v>
      </c>
      <c r="S77" s="34">
        <f>ROUND(AK77*' Demand-Supply Gap'!S$240,2)</f>
        <v>90.01</v>
      </c>
      <c r="T77" s="34"/>
      <c r="U77" s="227"/>
      <c r="V77" s="88">
        <v>0.93345630000000002</v>
      </c>
      <c r="W77" s="88">
        <v>0.93281173117529992</v>
      </c>
      <c r="X77" s="88">
        <v>0.94062121924099995</v>
      </c>
      <c r="Y77" s="88">
        <v>0.93893412310000013</v>
      </c>
      <c r="Z77" s="88">
        <v>0.93619971592916995</v>
      </c>
      <c r="AA77" s="88">
        <v>0.93936480775340003</v>
      </c>
      <c r="AB77" s="88">
        <v>0.94069992255523904</v>
      </c>
      <c r="AC77" s="88">
        <v>0.94178619103774208</v>
      </c>
      <c r="AD77" s="88">
        <v>0.94287245952024601</v>
      </c>
      <c r="AE77" s="88">
        <v>0.94395872800274905</v>
      </c>
      <c r="AF77" s="88">
        <v>0.94504499648525209</v>
      </c>
      <c r="AG77" s="88">
        <v>0.94613126496775513</v>
      </c>
      <c r="AH77" s="88">
        <v>0.94721753345025794</v>
      </c>
      <c r="AI77" s="88">
        <v>0.94830380193276098</v>
      </c>
      <c r="AJ77" s="88">
        <v>0.94939007041526402</v>
      </c>
      <c r="AK77" s="88">
        <v>0.95047633889776795</v>
      </c>
    </row>
    <row r="78" spans="1:37">
      <c r="A78" s="32" t="s">
        <v>42</v>
      </c>
      <c r="B78" s="32" t="s">
        <v>18</v>
      </c>
      <c r="C78" s="32" t="s">
        <v>377</v>
      </c>
      <c r="D78" s="34">
        <f>ROUND(V78*' Demand-Supply Gap'!D$240,2)</f>
        <v>4.6900000000000004</v>
      </c>
      <c r="E78" s="34">
        <f>ROUND(W78*' Demand-Supply Gap'!E$240,2)</f>
        <v>4.09</v>
      </c>
      <c r="F78" s="34">
        <f>ROUND(X78*' Demand-Supply Gap'!F$240,2)</f>
        <v>3.34</v>
      </c>
      <c r="G78" s="34">
        <f>ROUND(Y78*' Demand-Supply Gap'!G$240,2)</f>
        <v>3.55</v>
      </c>
      <c r="H78" s="34">
        <f>ROUND(Z78*' Demand-Supply Gap'!H$240,2)</f>
        <v>3.79</v>
      </c>
      <c r="I78" s="34">
        <f>ROUND(AA78*' Demand-Supply Gap'!I$240,2)</f>
        <v>3.69</v>
      </c>
      <c r="J78" s="34">
        <f>ROUND(AB78*' Demand-Supply Gap'!J$240,2)</f>
        <v>3.79</v>
      </c>
      <c r="K78" s="34">
        <f>ROUND(AC78*' Demand-Supply Gap'!K$240,2)</f>
        <v>3.95</v>
      </c>
      <c r="L78" s="34">
        <f>ROUND(AD78*' Demand-Supply Gap'!L$240,2)</f>
        <v>4.08</v>
      </c>
      <c r="M78" s="34">
        <f>ROUND(AE78*' Demand-Supply Gap'!M$240,2)</f>
        <v>4.2</v>
      </c>
      <c r="N78" s="34">
        <f>ROUND(AF78*' Demand-Supply Gap'!N$240,2)</f>
        <v>4.3</v>
      </c>
      <c r="O78" s="34">
        <f>ROUND(AG78*' Demand-Supply Gap'!O$240,2)</f>
        <v>4.4000000000000004</v>
      </c>
      <c r="P78" s="34">
        <f>ROUND(AH78*' Demand-Supply Gap'!P$240,2)</f>
        <v>4.49</v>
      </c>
      <c r="Q78" s="34">
        <f>ROUND(AI78*' Demand-Supply Gap'!Q$240,2)</f>
        <v>4.5599999999999996</v>
      </c>
      <c r="R78" s="34">
        <f>ROUND(AJ78*' Demand-Supply Gap'!R$240,2)</f>
        <v>4.63</v>
      </c>
      <c r="S78" s="34">
        <f>ROUND(AK78*' Demand-Supply Gap'!S$240,2)</f>
        <v>4.6900000000000004</v>
      </c>
      <c r="T78" s="34"/>
      <c r="U78" s="227"/>
      <c r="V78" s="227">
        <f>1-V77</f>
        <v>6.6543699999999983E-2</v>
      </c>
      <c r="W78" s="227">
        <f t="shared" ref="W78" si="600">1-W77</f>
        <v>6.7188268824700081E-2</v>
      </c>
      <c r="X78" s="227">
        <f t="shared" ref="X78" si="601">1-X77</f>
        <v>5.9378780759000049E-2</v>
      </c>
      <c r="Y78" s="227">
        <f t="shared" ref="Y78" si="602">1-Y77</f>
        <v>6.1065876899999871E-2</v>
      </c>
      <c r="Z78" s="227">
        <f t="shared" ref="Z78" si="603">1-Z77</f>
        <v>6.3800284070830049E-2</v>
      </c>
      <c r="AA78" s="227">
        <f t="shared" ref="AA78" si="604">1-AA77</f>
        <v>6.0635192246599967E-2</v>
      </c>
      <c r="AB78" s="227">
        <f t="shared" ref="AB78" si="605">1-AB77</f>
        <v>5.9300077444760957E-2</v>
      </c>
      <c r="AC78" s="227">
        <f t="shared" ref="AC78" si="606">1-AC77</f>
        <v>5.8213808962257918E-2</v>
      </c>
      <c r="AD78" s="227">
        <f t="shared" ref="AD78" si="607">1-AD77</f>
        <v>5.7127540479753991E-2</v>
      </c>
      <c r="AE78" s="227">
        <f t="shared" ref="AE78" si="608">1-AE77</f>
        <v>5.6041271997250952E-2</v>
      </c>
      <c r="AF78" s="227">
        <f t="shared" ref="AF78" si="609">1-AF77</f>
        <v>5.4955003514747913E-2</v>
      </c>
      <c r="AG78" s="227">
        <f t="shared" ref="AG78" si="610">1-AG77</f>
        <v>5.3868735032244874E-2</v>
      </c>
      <c r="AH78" s="227">
        <f t="shared" ref="AH78" si="611">1-AH77</f>
        <v>5.2782466549742058E-2</v>
      </c>
      <c r="AI78" s="227">
        <f t="shared" ref="AI78" si="612">1-AI77</f>
        <v>5.1696198067239019E-2</v>
      </c>
      <c r="AJ78" s="227">
        <f t="shared" ref="AJ78" si="613">1-AJ77</f>
        <v>5.060992958473598E-2</v>
      </c>
      <c r="AK78" s="227">
        <f t="shared" ref="AK78" si="614">1-AK77</f>
        <v>4.9523661102232053E-2</v>
      </c>
    </row>
    <row r="79" spans="1:37" ht="13.5" thickBot="1">
      <c r="A79" s="228" t="s">
        <v>42</v>
      </c>
      <c r="B79" s="228" t="s">
        <v>18</v>
      </c>
      <c r="C79" s="228" t="s">
        <v>60</v>
      </c>
      <c r="D79" s="34">
        <f t="shared" ref="D79:S79" si="615">SUM(D77:D78)</f>
        <v>70.42</v>
      </c>
      <c r="E79" s="34">
        <f t="shared" si="615"/>
        <v>60.86</v>
      </c>
      <c r="F79" s="34">
        <f t="shared" si="615"/>
        <v>56.31</v>
      </c>
      <c r="G79" s="34">
        <f t="shared" si="615"/>
        <v>58.199999999999996</v>
      </c>
      <c r="H79" s="34">
        <f t="shared" si="615"/>
        <v>59.4</v>
      </c>
      <c r="I79" s="34">
        <f t="shared" si="615"/>
        <v>60.809999999999995</v>
      </c>
      <c r="J79" s="34">
        <f t="shared" si="615"/>
        <v>63.98</v>
      </c>
      <c r="K79" s="34">
        <f t="shared" si="615"/>
        <v>67.790000000000006</v>
      </c>
      <c r="L79" s="34">
        <f t="shared" si="615"/>
        <v>71.459999999999994</v>
      </c>
      <c r="M79" s="34">
        <f t="shared" si="615"/>
        <v>74.91</v>
      </c>
      <c r="N79" s="34">
        <f t="shared" si="615"/>
        <v>78.22</v>
      </c>
      <c r="O79" s="34">
        <f t="shared" si="615"/>
        <v>81.67</v>
      </c>
      <c r="P79" s="34">
        <f t="shared" si="615"/>
        <v>84.97999999999999</v>
      </c>
      <c r="Q79" s="34">
        <f t="shared" si="615"/>
        <v>88.210000000000008</v>
      </c>
      <c r="R79" s="34">
        <f t="shared" si="615"/>
        <v>91.41</v>
      </c>
      <c r="S79" s="34">
        <f t="shared" si="615"/>
        <v>94.7</v>
      </c>
      <c r="T79" s="34"/>
      <c r="U79" s="232"/>
      <c r="V79" s="227">
        <f>SUM(V77:V78)</f>
        <v>1</v>
      </c>
      <c r="W79" s="227">
        <f t="shared" ref="W79" si="616">SUM(W77:W78)</f>
        <v>1</v>
      </c>
      <c r="X79" s="227">
        <f t="shared" ref="X79" si="617">SUM(X77:X78)</f>
        <v>1</v>
      </c>
      <c r="Y79" s="227">
        <f t="shared" ref="Y79" si="618">SUM(Y77:Y78)</f>
        <v>1</v>
      </c>
      <c r="Z79" s="227">
        <f t="shared" ref="Z79" si="619">SUM(Z77:Z78)</f>
        <v>1</v>
      </c>
      <c r="AA79" s="227">
        <f t="shared" ref="AA79" si="620">SUM(AA77:AA78)</f>
        <v>1</v>
      </c>
      <c r="AB79" s="227">
        <f t="shared" ref="AB79" si="621">SUM(AB77:AB78)</f>
        <v>1</v>
      </c>
      <c r="AC79" s="227">
        <f t="shared" ref="AC79" si="622">SUM(AC77:AC78)</f>
        <v>1</v>
      </c>
      <c r="AD79" s="227">
        <f t="shared" ref="AD79" si="623">SUM(AD77:AD78)</f>
        <v>1</v>
      </c>
      <c r="AE79" s="227">
        <f t="shared" ref="AE79" si="624">SUM(AE77:AE78)</f>
        <v>1</v>
      </c>
      <c r="AF79" s="227">
        <f t="shared" ref="AF79" si="625">SUM(AF77:AF78)</f>
        <v>1</v>
      </c>
      <c r="AG79" s="227">
        <f t="shared" ref="AG79" si="626">SUM(AG77:AG78)</f>
        <v>1</v>
      </c>
      <c r="AH79" s="227">
        <f t="shared" ref="AH79" si="627">SUM(AH77:AH78)</f>
        <v>1</v>
      </c>
      <c r="AI79" s="227">
        <f t="shared" ref="AI79" si="628">SUM(AI77:AI78)</f>
        <v>1</v>
      </c>
      <c r="AJ79" s="227">
        <f t="shared" ref="AJ79" si="629">SUM(AJ77:AJ78)</f>
        <v>1</v>
      </c>
      <c r="AK79" s="227">
        <f t="shared" ref="AK79" si="630">SUM(AK77:AK78)</f>
        <v>1</v>
      </c>
    </row>
    <row r="80" spans="1:37">
      <c r="A80" s="231" t="s">
        <v>42</v>
      </c>
      <c r="B80" s="231" t="s">
        <v>107</v>
      </c>
      <c r="C80" s="231" t="s">
        <v>376</v>
      </c>
      <c r="D80" s="34">
        <f>ROUND(V80*' Demand-Supply Gap'!D$249,2)</f>
        <v>8.93</v>
      </c>
      <c r="E80" s="34">
        <f>ROUND(W80*' Demand-Supply Gap'!E$249,2)</f>
        <v>6.32</v>
      </c>
      <c r="F80" s="34">
        <f>ROUND(X80*' Demand-Supply Gap'!F$249,2)</f>
        <v>6.75</v>
      </c>
      <c r="G80" s="34">
        <f>ROUND(Y80*' Demand-Supply Gap'!G$249,2)</f>
        <v>7.06</v>
      </c>
      <c r="H80" s="34">
        <f>ROUND(Z80*' Demand-Supply Gap'!H$249,2)</f>
        <v>6.65</v>
      </c>
      <c r="I80" s="34">
        <f>ROUND(AA80*' Demand-Supply Gap'!I$249,2)</f>
        <v>7.4</v>
      </c>
      <c r="J80" s="34">
        <f>ROUND(AB80*' Demand-Supply Gap'!J$249,2)</f>
        <v>7.77</v>
      </c>
      <c r="K80" s="34">
        <f>ROUND(AC80*' Demand-Supply Gap'!K$249,2)</f>
        <v>8.16</v>
      </c>
      <c r="L80" s="34">
        <f>ROUND(AD80*' Demand-Supply Gap'!L$249,2)</f>
        <v>8.5</v>
      </c>
      <c r="M80" s="34">
        <f>ROUND(AE80*' Demand-Supply Gap'!M$249,2)</f>
        <v>8.84</v>
      </c>
      <c r="N80" s="34">
        <f>ROUND(AF80*' Demand-Supply Gap'!N$249,2)</f>
        <v>9.19</v>
      </c>
      <c r="O80" s="34">
        <f>ROUND(AG80*' Demand-Supply Gap'!O$249,2)</f>
        <v>9.5399999999999991</v>
      </c>
      <c r="P80" s="34">
        <f>ROUND(AH80*' Demand-Supply Gap'!P$249,2)</f>
        <v>9.8800000000000008</v>
      </c>
      <c r="Q80" s="34">
        <f>ROUND(AI80*' Demand-Supply Gap'!Q$249,2)</f>
        <v>10.24</v>
      </c>
      <c r="R80" s="34">
        <f>ROUND(AJ80*' Demand-Supply Gap'!R$249,2)</f>
        <v>10.61</v>
      </c>
      <c r="S80" s="34">
        <f>ROUND(AK80*' Demand-Supply Gap'!S$249,2)</f>
        <v>10.98</v>
      </c>
      <c r="T80" s="34"/>
      <c r="U80" s="227"/>
      <c r="V80" s="227">
        <v>0.9523600000000001</v>
      </c>
      <c r="W80" s="227">
        <v>0.95009999999999994</v>
      </c>
      <c r="X80" s="227">
        <v>0.94785999999999992</v>
      </c>
      <c r="Y80" s="227">
        <v>0.95118000000000014</v>
      </c>
      <c r="Z80" s="227">
        <v>0.95565999999999995</v>
      </c>
      <c r="AA80" s="227">
        <v>0.95306000000000002</v>
      </c>
      <c r="AB80" s="227">
        <v>0.95412000000000008</v>
      </c>
      <c r="AC80" s="227">
        <v>0.95447714285714302</v>
      </c>
      <c r="AD80" s="227">
        <v>0.95483428571428597</v>
      </c>
      <c r="AE80" s="227">
        <v>0.95519142857142914</v>
      </c>
      <c r="AF80" s="227">
        <v>0.95554857142857097</v>
      </c>
      <c r="AG80" s="227">
        <v>0.95590571428571414</v>
      </c>
      <c r="AH80" s="227">
        <v>0.95626285714285708</v>
      </c>
      <c r="AI80" s="227">
        <v>0.95662000000000003</v>
      </c>
      <c r="AJ80" s="227">
        <v>0.95697714285714297</v>
      </c>
      <c r="AK80" s="227">
        <v>0.95733428571428614</v>
      </c>
    </row>
    <row r="81" spans="1:39">
      <c r="A81" s="32" t="s">
        <v>42</v>
      </c>
      <c r="B81" s="32" t="s">
        <v>107</v>
      </c>
      <c r="C81" s="32" t="s">
        <v>377</v>
      </c>
      <c r="D81" s="34">
        <f>ROUND(V81*' Demand-Supply Gap'!D$249,2)</f>
        <v>0.45</v>
      </c>
      <c r="E81" s="34">
        <f>ROUND(W81*' Demand-Supply Gap'!E$249,2)</f>
        <v>0.33</v>
      </c>
      <c r="F81" s="34">
        <f>ROUND(X81*' Demand-Supply Gap'!F$249,2)</f>
        <v>0.37</v>
      </c>
      <c r="G81" s="34">
        <f>ROUND(Y81*' Demand-Supply Gap'!G$249,2)</f>
        <v>0.36</v>
      </c>
      <c r="H81" s="34">
        <f>ROUND(Z81*' Demand-Supply Gap'!H$249,2)</f>
        <v>0.31</v>
      </c>
      <c r="I81" s="34">
        <f>ROUND(AA81*' Demand-Supply Gap'!I$249,2)</f>
        <v>0.36</v>
      </c>
      <c r="J81" s="34">
        <f>ROUND(AB81*' Demand-Supply Gap'!J$249,2)</f>
        <v>0.37</v>
      </c>
      <c r="K81" s="34">
        <f>ROUND(AC81*' Demand-Supply Gap'!K$249,2)</f>
        <v>0.39</v>
      </c>
      <c r="L81" s="34">
        <f>ROUND(AD81*' Demand-Supply Gap'!L$249,2)</f>
        <v>0.4</v>
      </c>
      <c r="M81" s="34">
        <f>ROUND(AE81*' Demand-Supply Gap'!M$249,2)</f>
        <v>0.41</v>
      </c>
      <c r="N81" s="34">
        <f>ROUND(AF81*' Demand-Supply Gap'!N$249,2)</f>
        <v>0.43</v>
      </c>
      <c r="O81" s="34">
        <f>ROUND(AG81*' Demand-Supply Gap'!O$249,2)</f>
        <v>0.44</v>
      </c>
      <c r="P81" s="34">
        <f>ROUND(AH81*' Demand-Supply Gap'!P$249,2)</f>
        <v>0.45</v>
      </c>
      <c r="Q81" s="34">
        <f>ROUND(AI81*' Demand-Supply Gap'!Q$249,2)</f>
        <v>0.46</v>
      </c>
      <c r="R81" s="34">
        <f>ROUND(AJ81*' Demand-Supply Gap'!R$249,2)</f>
        <v>0.48</v>
      </c>
      <c r="S81" s="34">
        <f>ROUND(AK81*' Demand-Supply Gap'!S$249,2)</f>
        <v>0.49</v>
      </c>
      <c r="T81" s="34"/>
      <c r="U81" s="227"/>
      <c r="V81" s="227">
        <f>1-V80</f>
        <v>4.7639999999999905E-2</v>
      </c>
      <c r="W81" s="227">
        <f t="shared" ref="W81" si="631">1-W80</f>
        <v>4.9900000000000055E-2</v>
      </c>
      <c r="X81" s="227">
        <f t="shared" ref="X81" si="632">1-X80</f>
        <v>5.2140000000000075E-2</v>
      </c>
      <c r="Y81" s="227">
        <f t="shared" ref="Y81" si="633">1-Y80</f>
        <v>4.8819999999999864E-2</v>
      </c>
      <c r="Z81" s="227">
        <f t="shared" ref="Z81" si="634">1-Z80</f>
        <v>4.4340000000000046E-2</v>
      </c>
      <c r="AA81" s="227">
        <f t="shared" ref="AA81" si="635">1-AA80</f>
        <v>4.6939999999999982E-2</v>
      </c>
      <c r="AB81" s="227">
        <f t="shared" ref="AB81" si="636">1-AB80</f>
        <v>4.5879999999999921E-2</v>
      </c>
      <c r="AC81" s="227">
        <f t="shared" ref="AC81" si="637">1-AC80</f>
        <v>4.5522857142856976E-2</v>
      </c>
      <c r="AD81" s="227">
        <f t="shared" ref="AD81" si="638">1-AD80</f>
        <v>4.5165714285714031E-2</v>
      </c>
      <c r="AE81" s="227">
        <f t="shared" ref="AE81" si="639">1-AE80</f>
        <v>4.4808571428570865E-2</v>
      </c>
      <c r="AF81" s="227">
        <f t="shared" ref="AF81" si="640">1-AF80</f>
        <v>4.445142857142903E-2</v>
      </c>
      <c r="AG81" s="227">
        <f t="shared" ref="AG81" si="641">1-AG80</f>
        <v>4.4094285714285864E-2</v>
      </c>
      <c r="AH81" s="227">
        <f t="shared" ref="AH81" si="642">1-AH80</f>
        <v>4.3737142857142919E-2</v>
      </c>
      <c r="AI81" s="227">
        <f t="shared" ref="AI81" si="643">1-AI80</f>
        <v>4.3379999999999974E-2</v>
      </c>
      <c r="AJ81" s="227">
        <f t="shared" ref="AJ81" si="644">1-AJ80</f>
        <v>4.3022857142857029E-2</v>
      </c>
      <c r="AK81" s="227">
        <f t="shared" ref="AK81" si="645">1-AK80</f>
        <v>4.2665714285713863E-2</v>
      </c>
      <c r="AM81" s="94">
        <v>2.23E-2</v>
      </c>
    </row>
    <row r="82" spans="1:39" ht="13.5" thickBot="1">
      <c r="A82" s="228" t="s">
        <v>42</v>
      </c>
      <c r="B82" s="228" t="s">
        <v>107</v>
      </c>
      <c r="C82" s="228" t="s">
        <v>60</v>
      </c>
      <c r="D82" s="34">
        <f t="shared" ref="D82:S82" si="646">SUM(D80:D81)</f>
        <v>9.379999999999999</v>
      </c>
      <c r="E82" s="34">
        <f t="shared" si="646"/>
        <v>6.65</v>
      </c>
      <c r="F82" s="34">
        <f t="shared" si="646"/>
        <v>7.12</v>
      </c>
      <c r="G82" s="34">
        <f t="shared" si="646"/>
        <v>7.42</v>
      </c>
      <c r="H82" s="34">
        <f t="shared" si="646"/>
        <v>6.96</v>
      </c>
      <c r="I82" s="34">
        <f t="shared" si="646"/>
        <v>7.7600000000000007</v>
      </c>
      <c r="J82" s="34">
        <f t="shared" si="646"/>
        <v>8.1399999999999988</v>
      </c>
      <c r="K82" s="34">
        <f t="shared" si="646"/>
        <v>8.5500000000000007</v>
      </c>
      <c r="L82" s="34">
        <f t="shared" si="646"/>
        <v>8.9</v>
      </c>
      <c r="M82" s="34">
        <f t="shared" si="646"/>
        <v>9.25</v>
      </c>
      <c r="N82" s="34">
        <f t="shared" si="646"/>
        <v>9.6199999999999992</v>
      </c>
      <c r="O82" s="34">
        <f t="shared" si="646"/>
        <v>9.9799999999999986</v>
      </c>
      <c r="P82" s="34">
        <f t="shared" si="646"/>
        <v>10.33</v>
      </c>
      <c r="Q82" s="34">
        <f t="shared" si="646"/>
        <v>10.700000000000001</v>
      </c>
      <c r="R82" s="34">
        <f t="shared" si="646"/>
        <v>11.09</v>
      </c>
      <c r="S82" s="34">
        <f t="shared" si="646"/>
        <v>11.47</v>
      </c>
      <c r="T82" s="34"/>
      <c r="U82" s="232"/>
      <c r="V82" s="227">
        <f>SUM(V80:V81)</f>
        <v>1</v>
      </c>
      <c r="W82" s="227">
        <f t="shared" ref="W82" si="647">SUM(W80:W81)</f>
        <v>1</v>
      </c>
      <c r="X82" s="227">
        <f t="shared" ref="X82" si="648">SUM(X80:X81)</f>
        <v>1</v>
      </c>
      <c r="Y82" s="227">
        <f t="shared" ref="Y82" si="649">SUM(Y80:Y81)</f>
        <v>1</v>
      </c>
      <c r="Z82" s="227">
        <f t="shared" ref="Z82" si="650">SUM(Z80:Z81)</f>
        <v>1</v>
      </c>
      <c r="AA82" s="227">
        <f t="shared" ref="AA82" si="651">SUM(AA80:AA81)</f>
        <v>1</v>
      </c>
      <c r="AB82" s="227">
        <f t="shared" ref="AB82" si="652">SUM(AB80:AB81)</f>
        <v>1</v>
      </c>
      <c r="AC82" s="227">
        <f t="shared" ref="AC82" si="653">SUM(AC80:AC81)</f>
        <v>1</v>
      </c>
      <c r="AD82" s="227">
        <f t="shared" ref="AD82" si="654">SUM(AD80:AD81)</f>
        <v>1</v>
      </c>
      <c r="AE82" s="227">
        <f t="shared" ref="AE82" si="655">SUM(AE80:AE81)</f>
        <v>1</v>
      </c>
      <c r="AF82" s="227">
        <f t="shared" ref="AF82" si="656">SUM(AF80:AF81)</f>
        <v>1</v>
      </c>
      <c r="AG82" s="227">
        <f t="shared" ref="AG82" si="657">SUM(AG80:AG81)</f>
        <v>1</v>
      </c>
      <c r="AH82" s="227">
        <f t="shared" ref="AH82" si="658">SUM(AH80:AH81)</f>
        <v>1</v>
      </c>
      <c r="AI82" s="227">
        <f t="shared" ref="AI82" si="659">SUM(AI80:AI81)</f>
        <v>1</v>
      </c>
      <c r="AJ82" s="227">
        <f t="shared" ref="AJ82" si="660">SUM(AJ80:AJ81)</f>
        <v>1</v>
      </c>
      <c r="AK82" s="227">
        <f t="shared" ref="AK82" si="661">SUM(AK80:AK81)</f>
        <v>1</v>
      </c>
    </row>
    <row r="83" spans="1:39">
      <c r="A83" s="231" t="s">
        <v>42</v>
      </c>
      <c r="B83" s="231" t="s">
        <v>62</v>
      </c>
      <c r="C83" s="231" t="s">
        <v>376</v>
      </c>
      <c r="D83" s="34">
        <f>ROUND(V83*' Demand-Supply Gap'!D$258,2)</f>
        <v>76.489999999999995</v>
      </c>
      <c r="E83" s="34">
        <f>ROUND(W83*' Demand-Supply Gap'!E$258,2)</f>
        <v>81.44</v>
      </c>
      <c r="F83" s="34">
        <f>ROUND(X83*' Demand-Supply Gap'!F$258,2)</f>
        <v>86.78</v>
      </c>
      <c r="G83" s="34">
        <f>ROUND(Y83*' Demand-Supply Gap'!G$258,2)</f>
        <v>103.8</v>
      </c>
      <c r="H83" s="34">
        <f>ROUND(Z83*' Demand-Supply Gap'!H$258,2)</f>
        <v>92.5</v>
      </c>
      <c r="I83" s="34">
        <f>ROUND(AA83*' Demand-Supply Gap'!I$258,2)</f>
        <v>65.58</v>
      </c>
      <c r="J83" s="34">
        <f>ROUND(AB83*' Demand-Supply Gap'!J$258,2)</f>
        <v>68.25</v>
      </c>
      <c r="K83" s="34">
        <f>ROUND(AC83*' Demand-Supply Gap'!K$258,2)</f>
        <v>71.239999999999995</v>
      </c>
      <c r="L83" s="34">
        <f>ROUND(AD83*' Demand-Supply Gap'!L$258,2)</f>
        <v>74.06</v>
      </c>
      <c r="M83" s="34">
        <f>ROUND(AE83*' Demand-Supply Gap'!M$258,2)</f>
        <v>77.05</v>
      </c>
      <c r="N83" s="34">
        <f>ROUND(AF83*' Demand-Supply Gap'!N$258,2)</f>
        <v>79.66</v>
      </c>
      <c r="O83" s="34">
        <f>ROUND(AG83*' Demand-Supply Gap'!O$258,2)</f>
        <v>82.11</v>
      </c>
      <c r="P83" s="34">
        <f>ROUND(AH83*' Demand-Supply Gap'!P$258,2)</f>
        <v>84.43</v>
      </c>
      <c r="Q83" s="34">
        <f>ROUND(AI83*' Demand-Supply Gap'!Q$258,2)</f>
        <v>86.69</v>
      </c>
      <c r="R83" s="34">
        <f>ROUND(AJ83*' Demand-Supply Gap'!R$258,2)</f>
        <v>89.25</v>
      </c>
      <c r="S83" s="34">
        <f>ROUND(AK83*' Demand-Supply Gap'!S$258,2)</f>
        <v>92.08</v>
      </c>
      <c r="T83" s="34"/>
      <c r="U83" s="227"/>
      <c r="V83" s="227">
        <v>0.95018480775340008</v>
      </c>
      <c r="W83" s="227">
        <v>0.95135915390317349</v>
      </c>
      <c r="X83" s="227">
        <v>0.95253350005294679</v>
      </c>
      <c r="Y83" s="227">
        <v>0.95370784620272009</v>
      </c>
      <c r="Z83" s="227">
        <v>0.95488219235249339</v>
      </c>
      <c r="AA83" s="227">
        <v>0.9560565385022668</v>
      </c>
      <c r="AB83" s="227">
        <v>0.95723088465204009</v>
      </c>
      <c r="AC83" s="227">
        <v>0.95840523080181339</v>
      </c>
      <c r="AD83" s="227">
        <v>0.95957957695158669</v>
      </c>
      <c r="AE83" s="227">
        <v>0.9607539231013601</v>
      </c>
      <c r="AF83" s="227">
        <v>0.96192826925113339</v>
      </c>
      <c r="AG83" s="227">
        <v>0.96310261540090669</v>
      </c>
      <c r="AH83" s="227">
        <v>0.96427696155067999</v>
      </c>
      <c r="AI83" s="227">
        <v>0.9654513077004534</v>
      </c>
      <c r="AJ83" s="227">
        <v>0.9666256538502267</v>
      </c>
      <c r="AK83" s="227">
        <v>0.96779999999999999</v>
      </c>
    </row>
    <row r="84" spans="1:39">
      <c r="A84" s="32" t="s">
        <v>42</v>
      </c>
      <c r="B84" s="32" t="s">
        <v>62</v>
      </c>
      <c r="C84" s="32" t="s">
        <v>377</v>
      </c>
      <c r="D84" s="34">
        <f>ROUND(V84*' Demand-Supply Gap'!D$258,2)</f>
        <v>4.01</v>
      </c>
      <c r="E84" s="34">
        <f>ROUND(W84*' Demand-Supply Gap'!E$258,2)</f>
        <v>4.16</v>
      </c>
      <c r="F84" s="34">
        <f>ROUND(X84*' Demand-Supply Gap'!F$258,2)</f>
        <v>4.32</v>
      </c>
      <c r="G84" s="34">
        <f>ROUND(Y84*' Demand-Supply Gap'!G$258,2)</f>
        <v>5.04</v>
      </c>
      <c r="H84" s="34">
        <f>ROUND(Z84*' Demand-Supply Gap'!H$258,2)</f>
        <v>4.37</v>
      </c>
      <c r="I84" s="34">
        <f>ROUND(AA84*' Demand-Supply Gap'!I$258,2)</f>
        <v>3.01</v>
      </c>
      <c r="J84" s="34">
        <f>ROUND(AB84*' Demand-Supply Gap'!J$258,2)</f>
        <v>3.05</v>
      </c>
      <c r="K84" s="34">
        <f>ROUND(AC84*' Demand-Supply Gap'!K$258,2)</f>
        <v>3.09</v>
      </c>
      <c r="L84" s="34">
        <f>ROUND(AD84*' Demand-Supply Gap'!L$258,2)</f>
        <v>3.12</v>
      </c>
      <c r="M84" s="34">
        <f>ROUND(AE84*' Demand-Supply Gap'!M$258,2)</f>
        <v>3.15</v>
      </c>
      <c r="N84" s="34">
        <f>ROUND(AF84*' Demand-Supply Gap'!N$258,2)</f>
        <v>3.15</v>
      </c>
      <c r="O84" s="34">
        <f>ROUND(AG84*' Demand-Supply Gap'!O$258,2)</f>
        <v>3.15</v>
      </c>
      <c r="P84" s="34">
        <f>ROUND(AH84*' Demand-Supply Gap'!P$258,2)</f>
        <v>3.13</v>
      </c>
      <c r="Q84" s="34">
        <f>ROUND(AI84*' Demand-Supply Gap'!Q$258,2)</f>
        <v>3.1</v>
      </c>
      <c r="R84" s="34">
        <f>ROUND(AJ84*' Demand-Supply Gap'!R$258,2)</f>
        <v>3.08</v>
      </c>
      <c r="S84" s="34">
        <f>ROUND(AK84*' Demand-Supply Gap'!S$258,2)</f>
        <v>3.06</v>
      </c>
      <c r="T84" s="34"/>
      <c r="U84" s="227"/>
      <c r="V84" s="227">
        <f>1-V83</f>
        <v>4.9815192246599915E-2</v>
      </c>
      <c r="W84" s="227">
        <f t="shared" ref="W84" si="662">1-W83</f>
        <v>4.8640846096826507E-2</v>
      </c>
      <c r="X84" s="227">
        <f t="shared" ref="X84" si="663">1-X83</f>
        <v>4.7466499947053209E-2</v>
      </c>
      <c r="Y84" s="227">
        <f t="shared" ref="Y84" si="664">1-Y83</f>
        <v>4.6292153797279911E-2</v>
      </c>
      <c r="Z84" s="227">
        <f t="shared" ref="Z84" si="665">1-Z83</f>
        <v>4.5117807647506614E-2</v>
      </c>
      <c r="AA84" s="227">
        <f t="shared" ref="AA84" si="666">1-AA83</f>
        <v>4.3943461497733205E-2</v>
      </c>
      <c r="AB84" s="227">
        <f t="shared" ref="AB84" si="667">1-AB83</f>
        <v>4.2769115347959907E-2</v>
      </c>
      <c r="AC84" s="227">
        <f t="shared" ref="AC84" si="668">1-AC83</f>
        <v>4.159476919818661E-2</v>
      </c>
      <c r="AD84" s="227">
        <f t="shared" ref="AD84" si="669">1-AD83</f>
        <v>4.0420423048413312E-2</v>
      </c>
      <c r="AE84" s="227">
        <f t="shared" ref="AE84" si="670">1-AE83</f>
        <v>3.9246076898639903E-2</v>
      </c>
      <c r="AF84" s="227">
        <f t="shared" ref="AF84" si="671">1-AF83</f>
        <v>3.8071730748866606E-2</v>
      </c>
      <c r="AG84" s="227">
        <f t="shared" ref="AG84" si="672">1-AG83</f>
        <v>3.6897384599093308E-2</v>
      </c>
      <c r="AH84" s="227">
        <f t="shared" ref="AH84" si="673">1-AH83</f>
        <v>3.572303844932001E-2</v>
      </c>
      <c r="AI84" s="227">
        <f t="shared" ref="AI84" si="674">1-AI83</f>
        <v>3.4548692299546602E-2</v>
      </c>
      <c r="AJ84" s="227">
        <f t="shared" ref="AJ84" si="675">1-AJ83</f>
        <v>3.3374346149773304E-2</v>
      </c>
      <c r="AK84" s="227">
        <f t="shared" ref="AK84" si="676">1-AK83</f>
        <v>3.2200000000000006E-2</v>
      </c>
    </row>
    <row r="85" spans="1:39" ht="13.5" thickBot="1">
      <c r="A85" s="228" t="s">
        <v>42</v>
      </c>
      <c r="B85" s="228" t="s">
        <v>62</v>
      </c>
      <c r="C85" s="228" t="s">
        <v>60</v>
      </c>
      <c r="D85" s="34">
        <f t="shared" ref="D85:S85" si="677">SUM(D83:D84)</f>
        <v>80.5</v>
      </c>
      <c r="E85" s="34">
        <f t="shared" si="677"/>
        <v>85.6</v>
      </c>
      <c r="F85" s="34">
        <f t="shared" si="677"/>
        <v>91.1</v>
      </c>
      <c r="G85" s="34">
        <f t="shared" si="677"/>
        <v>108.84</v>
      </c>
      <c r="H85" s="34">
        <f t="shared" si="677"/>
        <v>96.87</v>
      </c>
      <c r="I85" s="34">
        <f t="shared" si="677"/>
        <v>68.59</v>
      </c>
      <c r="J85" s="34">
        <f t="shared" si="677"/>
        <v>71.3</v>
      </c>
      <c r="K85" s="34">
        <f t="shared" si="677"/>
        <v>74.33</v>
      </c>
      <c r="L85" s="34">
        <f t="shared" si="677"/>
        <v>77.180000000000007</v>
      </c>
      <c r="M85" s="34">
        <f t="shared" si="677"/>
        <v>80.2</v>
      </c>
      <c r="N85" s="34">
        <f t="shared" si="677"/>
        <v>82.81</v>
      </c>
      <c r="O85" s="34">
        <f t="shared" si="677"/>
        <v>85.26</v>
      </c>
      <c r="P85" s="34">
        <f t="shared" si="677"/>
        <v>87.56</v>
      </c>
      <c r="Q85" s="34">
        <f t="shared" si="677"/>
        <v>89.789999999999992</v>
      </c>
      <c r="R85" s="34">
        <f t="shared" si="677"/>
        <v>92.33</v>
      </c>
      <c r="S85" s="34">
        <f t="shared" si="677"/>
        <v>95.14</v>
      </c>
      <c r="T85" s="34"/>
      <c r="U85" s="232"/>
      <c r="V85" s="227">
        <f>SUM(V83:V84)</f>
        <v>1</v>
      </c>
      <c r="W85" s="227">
        <f t="shared" ref="W85" si="678">SUM(W83:W84)</f>
        <v>1</v>
      </c>
      <c r="X85" s="227">
        <f t="shared" ref="X85" si="679">SUM(X83:X84)</f>
        <v>1</v>
      </c>
      <c r="Y85" s="227">
        <f t="shared" ref="Y85" si="680">SUM(Y83:Y84)</f>
        <v>1</v>
      </c>
      <c r="Z85" s="227">
        <f t="shared" ref="Z85" si="681">SUM(Z83:Z84)</f>
        <v>1</v>
      </c>
      <c r="AA85" s="227">
        <f t="shared" ref="AA85" si="682">SUM(AA83:AA84)</f>
        <v>1</v>
      </c>
      <c r="AB85" s="227">
        <f t="shared" ref="AB85" si="683">SUM(AB83:AB84)</f>
        <v>1</v>
      </c>
      <c r="AC85" s="227">
        <f t="shared" ref="AC85" si="684">SUM(AC83:AC84)</f>
        <v>1</v>
      </c>
      <c r="AD85" s="227">
        <f t="shared" ref="AD85" si="685">SUM(AD83:AD84)</f>
        <v>1</v>
      </c>
      <c r="AE85" s="227">
        <f t="shared" ref="AE85" si="686">SUM(AE83:AE84)</f>
        <v>1</v>
      </c>
      <c r="AF85" s="227">
        <f t="shared" ref="AF85" si="687">SUM(AF83:AF84)</f>
        <v>1</v>
      </c>
      <c r="AG85" s="227">
        <f t="shared" ref="AG85" si="688">SUM(AG83:AG84)</f>
        <v>1</v>
      </c>
      <c r="AH85" s="227">
        <f t="shared" ref="AH85" si="689">SUM(AH83:AH84)</f>
        <v>1</v>
      </c>
      <c r="AI85" s="227">
        <f t="shared" ref="AI85" si="690">SUM(AI83:AI84)</f>
        <v>1</v>
      </c>
      <c r="AJ85" s="227">
        <f t="shared" ref="AJ85" si="691">SUM(AJ83:AJ84)</f>
        <v>1</v>
      </c>
      <c r="AK85" s="227">
        <f t="shared" ref="AK85" si="692">SUM(AK83:AK84)</f>
        <v>1</v>
      </c>
    </row>
    <row r="86" spans="1:39" s="93" customFormat="1">
      <c r="A86" s="233" t="s">
        <v>42</v>
      </c>
      <c r="B86" s="233" t="s">
        <v>42</v>
      </c>
      <c r="C86" s="233" t="s">
        <v>376</v>
      </c>
      <c r="D86" s="83">
        <f>D77+D80+D83</f>
        <v>151.14999999999998</v>
      </c>
      <c r="E86" s="83">
        <f t="shared" ref="E86:S86" si="693">E77+E80+E83</f>
        <v>144.53</v>
      </c>
      <c r="F86" s="83">
        <f t="shared" si="693"/>
        <v>146.5</v>
      </c>
      <c r="G86" s="83">
        <f t="shared" si="693"/>
        <v>165.51</v>
      </c>
      <c r="H86" s="83">
        <f t="shared" si="693"/>
        <v>154.76</v>
      </c>
      <c r="I86" s="83">
        <f t="shared" si="693"/>
        <v>130.1</v>
      </c>
      <c r="J86" s="83">
        <f t="shared" si="693"/>
        <v>136.20999999999998</v>
      </c>
      <c r="K86" s="83">
        <f t="shared" si="693"/>
        <v>143.24</v>
      </c>
      <c r="L86" s="83">
        <f t="shared" si="693"/>
        <v>149.94</v>
      </c>
      <c r="M86" s="83">
        <f t="shared" si="693"/>
        <v>156.6</v>
      </c>
      <c r="N86" s="83">
        <f t="shared" si="693"/>
        <v>162.76999999999998</v>
      </c>
      <c r="O86" s="83">
        <f t="shared" si="693"/>
        <v>168.92000000000002</v>
      </c>
      <c r="P86" s="83">
        <f t="shared" si="693"/>
        <v>174.8</v>
      </c>
      <c r="Q86" s="83">
        <f t="shared" si="693"/>
        <v>180.57999999999998</v>
      </c>
      <c r="R86" s="83">
        <f t="shared" si="693"/>
        <v>186.64</v>
      </c>
      <c r="S86" s="83">
        <f t="shared" si="693"/>
        <v>193.07</v>
      </c>
      <c r="T86" s="232">
        <f>(I86/D86)^(1/5)-1</f>
        <v>-2.95485148280068E-2</v>
      </c>
      <c r="U86" s="232">
        <f>(S86/J86)^(1/9)-1</f>
        <v>3.9522701789649339E-2</v>
      </c>
      <c r="V86" s="236">
        <f>D86/D$88</f>
        <v>0.94291952588895811</v>
      </c>
      <c r="W86" s="236">
        <f t="shared" ref="W86:AK87" si="694">E86/E$88</f>
        <v>0.94396185748808037</v>
      </c>
      <c r="X86" s="236">
        <f t="shared" si="694"/>
        <v>0.94803598006859513</v>
      </c>
      <c r="Y86" s="236">
        <f t="shared" si="694"/>
        <v>0.94869884214146516</v>
      </c>
      <c r="Z86" s="236">
        <f t="shared" si="694"/>
        <v>0.94811002879372663</v>
      </c>
      <c r="AA86" s="236">
        <f t="shared" si="694"/>
        <v>0.94852726742490523</v>
      </c>
      <c r="AB86" s="236">
        <f t="shared" si="694"/>
        <v>0.94972807139868909</v>
      </c>
      <c r="AC86" s="236">
        <f t="shared" si="694"/>
        <v>0.9506869317050507</v>
      </c>
      <c r="AD86" s="236">
        <f t="shared" si="694"/>
        <v>0.95175828361051162</v>
      </c>
      <c r="AE86" s="236">
        <f t="shared" si="694"/>
        <v>0.95278656607447076</v>
      </c>
      <c r="AF86" s="236">
        <f t="shared" si="694"/>
        <v>0.95382361558745976</v>
      </c>
      <c r="AG86" s="236">
        <f t="shared" si="694"/>
        <v>0.95483579221072856</v>
      </c>
      <c r="AH86" s="236">
        <f t="shared" si="694"/>
        <v>0.95587029037020843</v>
      </c>
      <c r="AI86" s="236">
        <f t="shared" si="694"/>
        <v>0.95696873343932165</v>
      </c>
      <c r="AJ86" s="236">
        <f t="shared" si="694"/>
        <v>0.95796335266642718</v>
      </c>
      <c r="AK86" s="236">
        <f t="shared" si="694"/>
        <v>0.9590681039193284</v>
      </c>
    </row>
    <row r="87" spans="1:39" s="93" customFormat="1">
      <c r="A87" s="235" t="s">
        <v>42</v>
      </c>
      <c r="B87" s="235" t="s">
        <v>42</v>
      </c>
      <c r="C87" s="235" t="s">
        <v>377</v>
      </c>
      <c r="D87" s="83">
        <f>D78+D81+D84</f>
        <v>9.15</v>
      </c>
      <c r="E87" s="83">
        <f t="shared" ref="E87:S87" si="695">E78+E81+E84</f>
        <v>8.58</v>
      </c>
      <c r="F87" s="83">
        <f t="shared" si="695"/>
        <v>8.0300000000000011</v>
      </c>
      <c r="G87" s="83">
        <f t="shared" si="695"/>
        <v>8.9499999999999993</v>
      </c>
      <c r="H87" s="83">
        <f t="shared" si="695"/>
        <v>8.4699999999999989</v>
      </c>
      <c r="I87" s="83">
        <f t="shared" si="695"/>
        <v>7.06</v>
      </c>
      <c r="J87" s="83">
        <f t="shared" si="695"/>
        <v>7.21</v>
      </c>
      <c r="K87" s="83">
        <f t="shared" si="695"/>
        <v>7.43</v>
      </c>
      <c r="L87" s="83">
        <f t="shared" si="695"/>
        <v>7.6000000000000005</v>
      </c>
      <c r="M87" s="83">
        <f t="shared" si="695"/>
        <v>7.76</v>
      </c>
      <c r="N87" s="83">
        <f t="shared" si="695"/>
        <v>7.879999999999999</v>
      </c>
      <c r="O87" s="83">
        <f t="shared" si="695"/>
        <v>7.99</v>
      </c>
      <c r="P87" s="83">
        <f t="shared" si="695"/>
        <v>8.07</v>
      </c>
      <c r="Q87" s="83">
        <f t="shared" si="695"/>
        <v>8.1199999999999992</v>
      </c>
      <c r="R87" s="83">
        <f t="shared" si="695"/>
        <v>8.19</v>
      </c>
      <c r="S87" s="83">
        <f t="shared" si="695"/>
        <v>8.24</v>
      </c>
      <c r="T87" s="232">
        <f t="shared" ref="T87" si="696">(I87/D87)^(1/5)-1</f>
        <v>-5.0539894138794672E-2</v>
      </c>
      <c r="U87" s="232">
        <f t="shared" ref="U87" si="697">(S87/J87)^(1/9)-1</f>
        <v>1.4947433403861066E-2</v>
      </c>
      <c r="V87" s="236">
        <f>D87/D$88</f>
        <v>5.7080474111041807E-2</v>
      </c>
      <c r="W87" s="236">
        <f t="shared" si="694"/>
        <v>5.6038142511919534E-2</v>
      </c>
      <c r="X87" s="236">
        <f t="shared" si="694"/>
        <v>5.1964019931404912E-2</v>
      </c>
      <c r="Y87" s="236">
        <f t="shared" si="694"/>
        <v>5.130115785853491E-2</v>
      </c>
      <c r="Z87" s="236">
        <f t="shared" si="694"/>
        <v>5.1889971206273353E-2</v>
      </c>
      <c r="AA87" s="236">
        <f t="shared" si="694"/>
        <v>5.1472732575094778E-2</v>
      </c>
      <c r="AB87" s="236">
        <f t="shared" si="694"/>
        <v>5.0271928601310842E-2</v>
      </c>
      <c r="AC87" s="236">
        <f t="shared" si="694"/>
        <v>4.9313068294949219E-2</v>
      </c>
      <c r="AD87" s="236">
        <f t="shared" si="694"/>
        <v>4.824171638948839E-2</v>
      </c>
      <c r="AE87" s="236">
        <f t="shared" si="694"/>
        <v>4.7213433925529326E-2</v>
      </c>
      <c r="AF87" s="236">
        <f t="shared" si="694"/>
        <v>4.6176384412540288E-2</v>
      </c>
      <c r="AG87" s="236">
        <f t="shared" si="694"/>
        <v>4.5164207789271375E-2</v>
      </c>
      <c r="AH87" s="236">
        <f t="shared" si="694"/>
        <v>4.4129709629791652E-2</v>
      </c>
      <c r="AI87" s="236">
        <f t="shared" si="694"/>
        <v>4.3031266560678322E-2</v>
      </c>
      <c r="AJ87" s="236">
        <f t="shared" si="694"/>
        <v>4.203664733357286E-2</v>
      </c>
      <c r="AK87" s="236">
        <f t="shared" si="694"/>
        <v>4.0931896080671604E-2</v>
      </c>
    </row>
    <row r="88" spans="1:39" s="93" customFormat="1" ht="13.5" thickBot="1">
      <c r="A88" s="237" t="s">
        <v>42</v>
      </c>
      <c r="B88" s="237" t="s">
        <v>42</v>
      </c>
      <c r="C88" s="237" t="s">
        <v>60</v>
      </c>
      <c r="D88" s="61">
        <f t="shared" ref="D88:S88" si="698">SUM(D86:D87)</f>
        <v>160.29999999999998</v>
      </c>
      <c r="E88" s="61">
        <f t="shared" si="698"/>
        <v>153.11000000000001</v>
      </c>
      <c r="F88" s="61">
        <f t="shared" si="698"/>
        <v>154.53</v>
      </c>
      <c r="G88" s="61">
        <f t="shared" si="698"/>
        <v>174.45999999999998</v>
      </c>
      <c r="H88" s="61">
        <f t="shared" si="698"/>
        <v>163.22999999999999</v>
      </c>
      <c r="I88" s="61">
        <f t="shared" si="698"/>
        <v>137.16</v>
      </c>
      <c r="J88" s="61">
        <f t="shared" si="698"/>
        <v>143.41999999999999</v>
      </c>
      <c r="K88" s="61">
        <f t="shared" si="698"/>
        <v>150.67000000000002</v>
      </c>
      <c r="L88" s="61">
        <f t="shared" si="698"/>
        <v>157.54</v>
      </c>
      <c r="M88" s="61">
        <f t="shared" si="698"/>
        <v>164.35999999999999</v>
      </c>
      <c r="N88" s="61">
        <f t="shared" si="698"/>
        <v>170.64999999999998</v>
      </c>
      <c r="O88" s="61">
        <f t="shared" si="698"/>
        <v>176.91000000000003</v>
      </c>
      <c r="P88" s="61">
        <f t="shared" si="698"/>
        <v>182.87</v>
      </c>
      <c r="Q88" s="61">
        <f t="shared" si="698"/>
        <v>188.7</v>
      </c>
      <c r="R88" s="61">
        <f t="shared" si="698"/>
        <v>194.82999999999998</v>
      </c>
      <c r="S88" s="61">
        <f t="shared" si="698"/>
        <v>201.31</v>
      </c>
      <c r="T88" s="61"/>
      <c r="U88" s="236"/>
      <c r="V88" s="236">
        <f>SUM(V86:V87)</f>
        <v>0.99999999999999989</v>
      </c>
      <c r="W88" s="236">
        <f t="shared" ref="W88:AK88" si="699">SUM(W86:W87)</f>
        <v>0.99999999999999989</v>
      </c>
      <c r="X88" s="236">
        <f t="shared" si="699"/>
        <v>1</v>
      </c>
      <c r="Y88" s="236">
        <f t="shared" si="699"/>
        <v>1</v>
      </c>
      <c r="Z88" s="236">
        <f t="shared" si="699"/>
        <v>1</v>
      </c>
      <c r="AA88" s="236">
        <f t="shared" si="699"/>
        <v>1</v>
      </c>
      <c r="AB88" s="236">
        <f t="shared" si="699"/>
        <v>0.99999999999999989</v>
      </c>
      <c r="AC88" s="236">
        <f t="shared" si="699"/>
        <v>0.99999999999999989</v>
      </c>
      <c r="AD88" s="236">
        <f t="shared" si="699"/>
        <v>1</v>
      </c>
      <c r="AE88" s="236">
        <f t="shared" si="699"/>
        <v>1</v>
      </c>
      <c r="AF88" s="236">
        <f t="shared" si="699"/>
        <v>1</v>
      </c>
      <c r="AG88" s="236">
        <f t="shared" si="699"/>
        <v>0.99999999999999989</v>
      </c>
      <c r="AH88" s="236">
        <f t="shared" si="699"/>
        <v>1</v>
      </c>
      <c r="AI88" s="236">
        <f t="shared" si="699"/>
        <v>1</v>
      </c>
      <c r="AJ88" s="236">
        <f t="shared" si="699"/>
        <v>1</v>
      </c>
      <c r="AK88" s="236">
        <f t="shared" si="699"/>
        <v>1</v>
      </c>
    </row>
    <row r="89" spans="1:39" ht="13.5" thickBot="1">
      <c r="A89" s="249"/>
      <c r="B89" s="249"/>
      <c r="C89" s="249"/>
      <c r="D89" s="34" t="b">
        <f>D88=' Demand-Supply Gap'!D267</f>
        <v>0</v>
      </c>
      <c r="E89" s="34" t="b">
        <f>E88=' Demand-Supply Gap'!E267</f>
        <v>0</v>
      </c>
      <c r="F89" s="34" t="b">
        <f>F88=' Demand-Supply Gap'!F267</f>
        <v>0</v>
      </c>
      <c r="G89" s="34" t="b">
        <f>G88=' Demand-Supply Gap'!G267</f>
        <v>0</v>
      </c>
      <c r="H89" s="34" t="b">
        <f>H88=' Demand-Supply Gap'!H267</f>
        <v>0</v>
      </c>
      <c r="I89" s="34" t="b">
        <f>I88=' Demand-Supply Gap'!I267</f>
        <v>0</v>
      </c>
      <c r="J89" s="34" t="b">
        <f>J88=' Demand-Supply Gap'!J267</f>
        <v>0</v>
      </c>
      <c r="K89" s="34" t="b">
        <f>K88=' Demand-Supply Gap'!K267</f>
        <v>0</v>
      </c>
      <c r="L89" s="34" t="b">
        <f>L88=' Demand-Supply Gap'!L267</f>
        <v>0</v>
      </c>
      <c r="M89" s="34" t="b">
        <f>M88=' Demand-Supply Gap'!M267</f>
        <v>0</v>
      </c>
      <c r="N89" s="34" t="b">
        <f>N88=' Demand-Supply Gap'!N267</f>
        <v>0</v>
      </c>
      <c r="O89" s="34" t="b">
        <f>O88=' Demand-Supply Gap'!O267</f>
        <v>0</v>
      </c>
      <c r="P89" s="34" t="b">
        <f>P88=' Demand-Supply Gap'!P267</f>
        <v>0</v>
      </c>
      <c r="Q89" s="34" t="b">
        <f>Q88=' Demand-Supply Gap'!Q267</f>
        <v>0</v>
      </c>
      <c r="R89" s="34" t="b">
        <f>R88=' Demand-Supply Gap'!R267</f>
        <v>0</v>
      </c>
      <c r="S89" s="34" t="b">
        <f>S88=' Demand-Supply Gap'!S267</f>
        <v>0</v>
      </c>
      <c r="T89" s="34"/>
      <c r="U89" s="236"/>
      <c r="V89" s="227"/>
      <c r="W89" s="227"/>
      <c r="X89" s="227"/>
      <c r="Y89" s="227"/>
      <c r="Z89" s="227"/>
      <c r="AA89" s="227"/>
      <c r="AB89" s="227"/>
      <c r="AC89" s="227"/>
      <c r="AD89" s="227"/>
      <c r="AE89" s="227"/>
      <c r="AF89" s="227"/>
      <c r="AG89" s="227"/>
      <c r="AH89" s="227"/>
      <c r="AI89" s="227"/>
      <c r="AJ89" s="227"/>
      <c r="AK89" s="227"/>
    </row>
    <row r="90" spans="1:39" ht="13.5" thickBot="1">
      <c r="A90" s="231" t="s">
        <v>39</v>
      </c>
      <c r="B90" s="231" t="s">
        <v>34</v>
      </c>
      <c r="C90" s="231" t="s">
        <v>376</v>
      </c>
      <c r="D90" s="34">
        <f>ROUND(V90*' Demand-Supply Gap'!D$280,2)</f>
        <v>77.459999999999994</v>
      </c>
      <c r="E90" s="34">
        <f>ROUND(W90*' Demand-Supply Gap'!E$280,2)</f>
        <v>72.64</v>
      </c>
      <c r="F90" s="34">
        <f>ROUND(X90*' Demand-Supply Gap'!F$280,2)</f>
        <v>65.78</v>
      </c>
      <c r="G90" s="34">
        <f>ROUND(Y90*' Demand-Supply Gap'!G$280,2)</f>
        <v>75.77</v>
      </c>
      <c r="H90" s="34">
        <f>ROUND(Z90*' Demand-Supply Gap'!H$280,2)</f>
        <v>84.47</v>
      </c>
      <c r="I90" s="34">
        <f>ROUND(AA90*' Demand-Supply Gap'!I$280,2)</f>
        <v>77.75</v>
      </c>
      <c r="J90" s="34">
        <f>ROUND(AB90*' Demand-Supply Gap'!J$280,2)</f>
        <v>82.22</v>
      </c>
      <c r="K90" s="34">
        <f>ROUND(AC90*' Demand-Supply Gap'!K$280,2)</f>
        <v>87.25</v>
      </c>
      <c r="L90" s="34">
        <f>ROUND(AD90*' Demand-Supply Gap'!L$280,2)</f>
        <v>91.85</v>
      </c>
      <c r="M90" s="34">
        <f>ROUND(AE90*' Demand-Supply Gap'!M$280,2)</f>
        <v>97.02</v>
      </c>
      <c r="N90" s="34">
        <f>ROUND(AF90*' Demand-Supply Gap'!N$280,2)</f>
        <v>102.34</v>
      </c>
      <c r="O90" s="34">
        <f>ROUND(AG90*' Demand-Supply Gap'!O$280,2)</f>
        <v>106.46</v>
      </c>
      <c r="P90" s="34">
        <f>ROUND(AH90*' Demand-Supply Gap'!P$280,2)</f>
        <v>110.2</v>
      </c>
      <c r="Q90" s="34">
        <f>ROUND(AI90*' Demand-Supply Gap'!Q$280,2)</f>
        <v>113.73</v>
      </c>
      <c r="R90" s="34">
        <f>ROUND(AJ90*' Demand-Supply Gap'!R$280,2)</f>
        <v>117.18</v>
      </c>
      <c r="S90" s="34">
        <f>ROUND(AK90*' Demand-Supply Gap'!S$280,2)</f>
        <v>120.63</v>
      </c>
      <c r="T90" s="34"/>
      <c r="U90" s="227"/>
      <c r="V90" s="227">
        <v>0.9577</v>
      </c>
      <c r="W90" s="227">
        <v>0.95837333333333341</v>
      </c>
      <c r="X90" s="227">
        <v>0.95904666666666671</v>
      </c>
      <c r="Y90" s="227">
        <v>0.95972000000000002</v>
      </c>
      <c r="Z90" s="227">
        <v>0.96039333333333332</v>
      </c>
      <c r="AA90" s="227">
        <v>0.96106666666666674</v>
      </c>
      <c r="AB90" s="227">
        <v>0.96174000000000004</v>
      </c>
      <c r="AC90" s="227">
        <v>0.96241333333333334</v>
      </c>
      <c r="AD90" s="227">
        <v>0.96308666666666665</v>
      </c>
      <c r="AE90" s="227">
        <v>0.96376000000000006</v>
      </c>
      <c r="AF90" s="227">
        <v>0.96443333333333336</v>
      </c>
      <c r="AG90" s="227">
        <v>0.96510666666666667</v>
      </c>
      <c r="AH90" s="227">
        <v>0.96577999999999997</v>
      </c>
      <c r="AI90" s="227">
        <v>0.96645333333333339</v>
      </c>
      <c r="AJ90" s="227">
        <v>0.96712666666666669</v>
      </c>
      <c r="AK90" s="227">
        <v>0.96779999999999999</v>
      </c>
    </row>
    <row r="91" spans="1:39" ht="13.5" thickBot="1">
      <c r="A91" s="32" t="s">
        <v>39</v>
      </c>
      <c r="B91" s="231" t="s">
        <v>34</v>
      </c>
      <c r="C91" s="231" t="s">
        <v>377</v>
      </c>
      <c r="D91" s="34">
        <f>ROUND(V91*' Demand-Supply Gap'!D$280,2)</f>
        <v>3.42</v>
      </c>
      <c r="E91" s="34">
        <f>ROUND(W91*' Demand-Supply Gap'!E$280,2)</f>
        <v>3.15</v>
      </c>
      <c r="F91" s="34">
        <f>ROUND(X91*' Demand-Supply Gap'!F$280,2)</f>
        <v>2.81</v>
      </c>
      <c r="G91" s="34">
        <f>ROUND(Y91*' Demand-Supply Gap'!G$280,2)</f>
        <v>3.18</v>
      </c>
      <c r="H91" s="34">
        <f>ROUND(Z91*' Demand-Supply Gap'!H$280,2)</f>
        <v>3.48</v>
      </c>
      <c r="I91" s="34">
        <f>ROUND(AA91*' Demand-Supply Gap'!I$280,2)</f>
        <v>3.15</v>
      </c>
      <c r="J91" s="34">
        <f>ROUND(AB91*' Demand-Supply Gap'!J$280,2)</f>
        <v>3.27</v>
      </c>
      <c r="K91" s="34">
        <f>ROUND(AC91*' Demand-Supply Gap'!K$280,2)</f>
        <v>3.41</v>
      </c>
      <c r="L91" s="34">
        <f>ROUND(AD91*' Demand-Supply Gap'!L$280,2)</f>
        <v>3.52</v>
      </c>
      <c r="M91" s="34">
        <f>ROUND(AE91*' Demand-Supply Gap'!M$280,2)</f>
        <v>3.65</v>
      </c>
      <c r="N91" s="34">
        <f>ROUND(AF91*' Demand-Supply Gap'!N$280,2)</f>
        <v>3.77</v>
      </c>
      <c r="O91" s="34">
        <f>ROUND(AG91*' Demand-Supply Gap'!O$280,2)</f>
        <v>3.85</v>
      </c>
      <c r="P91" s="34">
        <f>ROUND(AH91*' Demand-Supply Gap'!P$280,2)</f>
        <v>3.9</v>
      </c>
      <c r="Q91" s="34">
        <f>ROUND(AI91*' Demand-Supply Gap'!Q$280,2)</f>
        <v>3.95</v>
      </c>
      <c r="R91" s="34">
        <f>ROUND(AJ91*' Demand-Supply Gap'!R$280,2)</f>
        <v>3.98</v>
      </c>
      <c r="S91" s="34">
        <f>ROUND(AK91*' Demand-Supply Gap'!S$280,2)</f>
        <v>4.01</v>
      </c>
      <c r="T91" s="34"/>
      <c r="U91" s="227"/>
      <c r="V91" s="227">
        <f>1-V90</f>
        <v>4.2300000000000004E-2</v>
      </c>
      <c r="W91" s="227">
        <f t="shared" ref="W91" si="700">1-W90</f>
        <v>4.162666666666659E-2</v>
      </c>
      <c r="X91" s="227">
        <f t="shared" ref="X91" si="701">1-X90</f>
        <v>4.0953333333333286E-2</v>
      </c>
      <c r="Y91" s="227">
        <f t="shared" ref="Y91" si="702">1-Y90</f>
        <v>4.0279999999999982E-2</v>
      </c>
      <c r="Z91" s="227">
        <f t="shared" ref="Z91" si="703">1-Z90</f>
        <v>3.9606666666666679E-2</v>
      </c>
      <c r="AA91" s="227">
        <f t="shared" ref="AA91" si="704">1-AA90</f>
        <v>3.8933333333333264E-2</v>
      </c>
      <c r="AB91" s="227">
        <f t="shared" ref="AB91" si="705">1-AB90</f>
        <v>3.8259999999999961E-2</v>
      </c>
      <c r="AC91" s="227">
        <f t="shared" ref="AC91" si="706">1-AC90</f>
        <v>3.7586666666666657E-2</v>
      </c>
      <c r="AD91" s="227">
        <f t="shared" ref="AD91" si="707">1-AD90</f>
        <v>3.6913333333333354E-2</v>
      </c>
      <c r="AE91" s="227">
        <f t="shared" ref="AE91" si="708">1-AE90</f>
        <v>3.6239999999999939E-2</v>
      </c>
      <c r="AF91" s="227">
        <f t="shared" ref="AF91" si="709">1-AF90</f>
        <v>3.5566666666666635E-2</v>
      </c>
      <c r="AG91" s="227">
        <f t="shared" ref="AG91" si="710">1-AG90</f>
        <v>3.4893333333333332E-2</v>
      </c>
      <c r="AH91" s="227">
        <f t="shared" ref="AH91" si="711">1-AH90</f>
        <v>3.4220000000000028E-2</v>
      </c>
      <c r="AI91" s="227">
        <f t="shared" ref="AI91" si="712">1-AI90</f>
        <v>3.3546666666666614E-2</v>
      </c>
      <c r="AJ91" s="227">
        <f t="shared" ref="AJ91" si="713">1-AJ90</f>
        <v>3.287333333333331E-2</v>
      </c>
      <c r="AK91" s="227">
        <f t="shared" ref="AK91" si="714">1-AK90</f>
        <v>3.2200000000000006E-2</v>
      </c>
    </row>
    <row r="92" spans="1:39" ht="13.5" thickBot="1">
      <c r="A92" s="228" t="s">
        <v>39</v>
      </c>
      <c r="B92" s="239" t="s">
        <v>34</v>
      </c>
      <c r="C92" s="239" t="s">
        <v>60</v>
      </c>
      <c r="D92" s="34">
        <f>SUM(D90:D91)</f>
        <v>80.88</v>
      </c>
      <c r="E92" s="51">
        <f>ROUND(L92*' Demand-Supply Gap'!E$280,2)</f>
        <v>900979.91</v>
      </c>
      <c r="F92" s="51">
        <f>ROUND(M92*' Demand-Supply Gap'!F$280,2)</f>
        <v>0</v>
      </c>
      <c r="G92" s="51">
        <f>ROUND(N92*' Demand-Supply Gap'!G$280,2)</f>
        <v>8378.67</v>
      </c>
      <c r="H92" s="51">
        <f>ROUND(O92*' Demand-Supply Gap'!H$280,2)</f>
        <v>9702.07</v>
      </c>
      <c r="I92" s="51">
        <f>ROUND(P92*' Demand-Supply Gap'!I$280,2)</f>
        <v>9230.69</v>
      </c>
      <c r="J92" s="51">
        <f>ROUND(Q92*' Demand-Supply Gap'!J$280,2)</f>
        <v>10060.11</v>
      </c>
      <c r="K92" s="51">
        <f>ROUND(R92*' Demand-Supply Gap'!K$280,2)</f>
        <v>10984.24</v>
      </c>
      <c r="L92" s="51">
        <f>ROUND(S92*' Demand-Supply Gap'!L$280,2)</f>
        <v>11887.69</v>
      </c>
      <c r="M92" s="51">
        <f>ROUND(U92*' Demand-Supply Gap'!M$280,2)</f>
        <v>0</v>
      </c>
      <c r="N92" s="51">
        <f>ROUND(V92*' Demand-Supply Gap'!N$280,2)</f>
        <v>106.12</v>
      </c>
      <c r="O92" s="51">
        <f>ROUND(W92*' Demand-Supply Gap'!O$280,2)</f>
        <v>110.31</v>
      </c>
      <c r="P92" s="51">
        <f>ROUND(X92*' Demand-Supply Gap'!P$280,2)</f>
        <v>114.1</v>
      </c>
      <c r="Q92" s="51">
        <f>ROUND(Y92*' Demand-Supply Gap'!Q$280,2)</f>
        <v>117.68</v>
      </c>
      <c r="R92" s="51">
        <f>ROUND(Z92*' Demand-Supply Gap'!R$280,2)</f>
        <v>121.16</v>
      </c>
      <c r="S92" s="51">
        <f>ROUND(AA92*' Demand-Supply Gap'!S$280,2)</f>
        <v>124.65</v>
      </c>
      <c r="T92" s="51"/>
      <c r="U92" s="232"/>
      <c r="V92" s="227">
        <f>SUM(V90:V91)</f>
        <v>1</v>
      </c>
      <c r="W92" s="227">
        <f t="shared" ref="W92" si="715">SUM(W90:W91)</f>
        <v>1</v>
      </c>
      <c r="X92" s="227">
        <f t="shared" ref="X92" si="716">SUM(X90:X91)</f>
        <v>1</v>
      </c>
      <c r="Y92" s="227">
        <f t="shared" ref="Y92" si="717">SUM(Y90:Y91)</f>
        <v>1</v>
      </c>
      <c r="Z92" s="227">
        <f t="shared" ref="Z92" si="718">SUM(Z90:Z91)</f>
        <v>1</v>
      </c>
      <c r="AA92" s="227">
        <f t="shared" ref="AA92" si="719">SUM(AA90:AA91)</f>
        <v>1</v>
      </c>
      <c r="AB92" s="227">
        <f t="shared" ref="AB92" si="720">SUM(AB90:AB91)</f>
        <v>1</v>
      </c>
      <c r="AC92" s="227">
        <f t="shared" ref="AC92" si="721">SUM(AC90:AC91)</f>
        <v>1</v>
      </c>
      <c r="AD92" s="227">
        <f t="shared" ref="AD92" si="722">SUM(AD90:AD91)</f>
        <v>1</v>
      </c>
      <c r="AE92" s="227">
        <f t="shared" ref="AE92" si="723">SUM(AE90:AE91)</f>
        <v>1</v>
      </c>
      <c r="AF92" s="227">
        <f t="shared" ref="AF92" si="724">SUM(AF90:AF91)</f>
        <v>1</v>
      </c>
      <c r="AG92" s="227">
        <f t="shared" ref="AG92" si="725">SUM(AG90:AG91)</f>
        <v>1</v>
      </c>
      <c r="AH92" s="227">
        <f t="shared" ref="AH92" si="726">SUM(AH90:AH91)</f>
        <v>1</v>
      </c>
      <c r="AI92" s="227">
        <f t="shared" ref="AI92" si="727">SUM(AI90:AI91)</f>
        <v>1</v>
      </c>
      <c r="AJ92" s="227">
        <f t="shared" ref="AJ92" si="728">SUM(AJ90:AJ91)</f>
        <v>1</v>
      </c>
      <c r="AK92" s="227">
        <f t="shared" ref="AK92" si="729">SUM(AK90:AK91)</f>
        <v>1</v>
      </c>
    </row>
    <row r="93" spans="1:39">
      <c r="A93" s="231" t="s">
        <v>39</v>
      </c>
      <c r="B93" s="231" t="s">
        <v>207</v>
      </c>
      <c r="C93" s="231" t="s">
        <v>376</v>
      </c>
      <c r="D93" s="34">
        <f>ROUND(V93*' Demand-Supply Gap'!D$289,2)</f>
        <v>62.25</v>
      </c>
      <c r="E93" s="34">
        <f>ROUND(W93*' Demand-Supply Gap'!E$289,2)</f>
        <v>64.25</v>
      </c>
      <c r="F93" s="34">
        <f>ROUND(X93*' Demand-Supply Gap'!F$289,2)</f>
        <v>60.2</v>
      </c>
      <c r="G93" s="34">
        <f>ROUND(Y93*' Demand-Supply Gap'!G$289,2)</f>
        <v>56.27</v>
      </c>
      <c r="H93" s="34">
        <f>ROUND(Z93*' Demand-Supply Gap'!H$289,2)</f>
        <v>74.72</v>
      </c>
      <c r="I93" s="34">
        <f>ROUND(AA93*' Demand-Supply Gap'!I$289,2)</f>
        <v>74.099999999999994</v>
      </c>
      <c r="J93" s="34">
        <f>ROUND(AB93*' Demand-Supply Gap'!J$289,2)</f>
        <v>76.97</v>
      </c>
      <c r="K93" s="34">
        <f>ROUND(AC93*' Demand-Supply Gap'!K$289,2)</f>
        <v>80.17</v>
      </c>
      <c r="L93" s="34">
        <f>ROUND(AD93*' Demand-Supply Gap'!L$289,2)</f>
        <v>84.38</v>
      </c>
      <c r="M93" s="34">
        <f>ROUND(AE93*' Demand-Supply Gap'!M$289,2)</f>
        <v>88.93</v>
      </c>
      <c r="N93" s="34">
        <f>ROUND(AF93*' Demand-Supply Gap'!N$289,2)</f>
        <v>94.02</v>
      </c>
      <c r="O93" s="34">
        <f>ROUND(AG93*' Demand-Supply Gap'!O$289,2)</f>
        <v>99.53</v>
      </c>
      <c r="P93" s="34">
        <f>ROUND(AH93*' Demand-Supply Gap'!P$289,2)</f>
        <v>105.67</v>
      </c>
      <c r="Q93" s="34">
        <f>ROUND(AI93*' Demand-Supply Gap'!Q$289,2)</f>
        <v>112.42</v>
      </c>
      <c r="R93" s="34">
        <f>ROUND(AJ93*' Demand-Supply Gap'!R$289,2)</f>
        <v>119.87</v>
      </c>
      <c r="S93" s="34">
        <f>ROUND(AK93*' Demand-Supply Gap'!S$289,2)</f>
        <v>128.02000000000001</v>
      </c>
      <c r="T93" s="34"/>
      <c r="U93" s="227"/>
      <c r="V93" s="227">
        <v>0.93760000000000032</v>
      </c>
      <c r="W93" s="227">
        <v>0.93806000000000023</v>
      </c>
      <c r="X93" s="227">
        <v>0.93852000000000024</v>
      </c>
      <c r="Y93" s="227">
        <v>0.93898000000000026</v>
      </c>
      <c r="Z93" s="227">
        <v>0.93944000000000027</v>
      </c>
      <c r="AA93" s="227">
        <v>0.93990000000000018</v>
      </c>
      <c r="AB93" s="227">
        <v>0.9403600000000002</v>
      </c>
      <c r="AC93" s="227">
        <v>0.94082000000000021</v>
      </c>
      <c r="AD93" s="227">
        <v>0.94128000000000023</v>
      </c>
      <c r="AE93" s="227">
        <v>0.94174000000000013</v>
      </c>
      <c r="AF93" s="227">
        <v>0.94220000000000015</v>
      </c>
      <c r="AG93" s="227">
        <v>0.94266000000000016</v>
      </c>
      <c r="AH93" s="227">
        <v>0.94312000000000018</v>
      </c>
      <c r="AI93" s="227">
        <v>0.94358000000000009</v>
      </c>
      <c r="AJ93" s="227">
        <v>0.9440400000000001</v>
      </c>
      <c r="AK93" s="227">
        <v>0.94450000000000012</v>
      </c>
    </row>
    <row r="94" spans="1:39">
      <c r="A94" s="32" t="s">
        <v>39</v>
      </c>
      <c r="B94" s="32" t="s">
        <v>207</v>
      </c>
      <c r="C94" s="32" t="s">
        <v>377</v>
      </c>
      <c r="D94" s="34">
        <f>ROUND(V94*' Demand-Supply Gap'!D$289,2)</f>
        <v>4.1399999999999997</v>
      </c>
      <c r="E94" s="34">
        <f>ROUND(W94*' Demand-Supply Gap'!E$289,2)</f>
        <v>4.24</v>
      </c>
      <c r="F94" s="34">
        <f>ROUND(X94*' Demand-Supply Gap'!F$289,2)</f>
        <v>3.94</v>
      </c>
      <c r="G94" s="34">
        <f>ROUND(Y94*' Demand-Supply Gap'!G$289,2)</f>
        <v>3.66</v>
      </c>
      <c r="H94" s="34">
        <f>ROUND(Z94*' Demand-Supply Gap'!H$289,2)</f>
        <v>4.82</v>
      </c>
      <c r="I94" s="34">
        <f>ROUND(AA94*' Demand-Supply Gap'!I$289,2)</f>
        <v>4.74</v>
      </c>
      <c r="J94" s="34">
        <f>ROUND(AB94*' Demand-Supply Gap'!J$289,2)</f>
        <v>4.88</v>
      </c>
      <c r="K94" s="34">
        <f>ROUND(AC94*' Demand-Supply Gap'!K$289,2)</f>
        <v>5.04</v>
      </c>
      <c r="L94" s="34">
        <f>ROUND(AD94*' Demand-Supply Gap'!L$289,2)</f>
        <v>5.26</v>
      </c>
      <c r="M94" s="34">
        <f>ROUND(AE94*' Demand-Supply Gap'!M$289,2)</f>
        <v>5.5</v>
      </c>
      <c r="N94" s="34">
        <f>ROUND(AF94*' Demand-Supply Gap'!N$289,2)</f>
        <v>5.77</v>
      </c>
      <c r="O94" s="34">
        <f>ROUND(AG94*' Demand-Supply Gap'!O$289,2)</f>
        <v>6.05</v>
      </c>
      <c r="P94" s="34">
        <f>ROUND(AH94*' Demand-Supply Gap'!P$289,2)</f>
        <v>6.37</v>
      </c>
      <c r="Q94" s="34">
        <f>ROUND(AI94*' Demand-Supply Gap'!Q$289,2)</f>
        <v>6.72</v>
      </c>
      <c r="R94" s="34">
        <f>ROUND(AJ94*' Demand-Supply Gap'!R$289,2)</f>
        <v>7.11</v>
      </c>
      <c r="S94" s="34">
        <f>ROUND(AK94*' Demand-Supply Gap'!S$289,2)</f>
        <v>7.52</v>
      </c>
      <c r="T94" s="34"/>
      <c r="U94" s="227"/>
      <c r="V94" s="227">
        <f>1-V93</f>
        <v>6.2399999999999678E-2</v>
      </c>
      <c r="W94" s="227">
        <f t="shared" ref="W94" si="730">1-W93</f>
        <v>6.1939999999999773E-2</v>
      </c>
      <c r="X94" s="227">
        <f t="shared" ref="X94" si="731">1-X93</f>
        <v>6.1479999999999757E-2</v>
      </c>
      <c r="Y94" s="227">
        <f t="shared" ref="Y94" si="732">1-Y93</f>
        <v>6.1019999999999741E-2</v>
      </c>
      <c r="Z94" s="227">
        <f t="shared" ref="Z94" si="733">1-Z93</f>
        <v>6.0559999999999725E-2</v>
      </c>
      <c r="AA94" s="227">
        <f t="shared" ref="AA94" si="734">1-AA93</f>
        <v>6.009999999999982E-2</v>
      </c>
      <c r="AB94" s="227">
        <f t="shared" ref="AB94" si="735">1-AB93</f>
        <v>5.9639999999999804E-2</v>
      </c>
      <c r="AC94" s="227">
        <f t="shared" ref="AC94" si="736">1-AC93</f>
        <v>5.9179999999999788E-2</v>
      </c>
      <c r="AD94" s="227">
        <f t="shared" ref="AD94" si="737">1-AD93</f>
        <v>5.8719999999999772E-2</v>
      </c>
      <c r="AE94" s="227">
        <f t="shared" ref="AE94" si="738">1-AE93</f>
        <v>5.8259999999999867E-2</v>
      </c>
      <c r="AF94" s="227">
        <f t="shared" ref="AF94" si="739">1-AF93</f>
        <v>5.7799999999999851E-2</v>
      </c>
      <c r="AG94" s="227">
        <f t="shared" ref="AG94" si="740">1-AG93</f>
        <v>5.7339999999999836E-2</v>
      </c>
      <c r="AH94" s="227">
        <f t="shared" ref="AH94" si="741">1-AH93</f>
        <v>5.687999999999982E-2</v>
      </c>
      <c r="AI94" s="227">
        <f t="shared" ref="AI94" si="742">1-AI93</f>
        <v>5.6419999999999915E-2</v>
      </c>
      <c r="AJ94" s="227">
        <f t="shared" ref="AJ94" si="743">1-AJ93</f>
        <v>5.5959999999999899E-2</v>
      </c>
      <c r="AK94" s="227">
        <f t="shared" ref="AK94" si="744">1-AK93</f>
        <v>5.5499999999999883E-2</v>
      </c>
    </row>
    <row r="95" spans="1:39" ht="13.5" thickBot="1">
      <c r="A95" s="228" t="s">
        <v>39</v>
      </c>
      <c r="B95" s="228" t="s">
        <v>207</v>
      </c>
      <c r="C95" s="228" t="s">
        <v>60</v>
      </c>
      <c r="D95" s="34">
        <f>SUM(D93:D94)</f>
        <v>66.39</v>
      </c>
      <c r="E95" s="51">
        <f>ROUND(L95*' Demand-Supply Gap'!E$289,2)</f>
        <v>832140.23</v>
      </c>
      <c r="F95" s="51">
        <f>ROUND(M95*' Demand-Supply Gap'!F$289,2)</f>
        <v>0</v>
      </c>
      <c r="G95" s="51">
        <f>ROUND(N95*' Demand-Supply Gap'!G$289,2)</f>
        <v>5980.57</v>
      </c>
      <c r="H95" s="51">
        <f>ROUND(O95*' Demand-Supply Gap'!H$289,2)</f>
        <v>8398.6299999999992</v>
      </c>
      <c r="I95" s="51">
        <f>ROUND(P95*' Demand-Supply Gap'!I$289,2)</f>
        <v>8833.25</v>
      </c>
      <c r="J95" s="51">
        <f>ROUND(Q95*' Demand-Supply Gap'!J$289,2)</f>
        <v>9751.83</v>
      </c>
      <c r="K95" s="51">
        <f>ROUND(R95*' Demand-Supply Gap'!K$289,2)</f>
        <v>10819.68</v>
      </c>
      <c r="L95" s="51">
        <f>ROUND(S95*' Demand-Supply Gap'!L$289,2)</f>
        <v>12149.61</v>
      </c>
      <c r="M95" s="51">
        <f>ROUND(U95*' Demand-Supply Gap'!M$289,2)</f>
        <v>0</v>
      </c>
      <c r="N95" s="51">
        <f>ROUND(V95*' Demand-Supply Gap'!N$289,2)</f>
        <v>99.79</v>
      </c>
      <c r="O95" s="51">
        <f>ROUND(W95*' Demand-Supply Gap'!O$289,2)</f>
        <v>105.59</v>
      </c>
      <c r="P95" s="51">
        <f>ROUND(X95*' Demand-Supply Gap'!P$289,2)</f>
        <v>112.04</v>
      </c>
      <c r="Q95" s="51">
        <f>ROUND(Y95*' Demand-Supply Gap'!Q$289,2)</f>
        <v>119.14</v>
      </c>
      <c r="R95" s="51">
        <f>ROUND(Z95*' Demand-Supply Gap'!R$289,2)</f>
        <v>126.98</v>
      </c>
      <c r="S95" s="51">
        <f>ROUND(AA95*' Demand-Supply Gap'!S$289,2)</f>
        <v>135.54</v>
      </c>
      <c r="T95" s="51"/>
      <c r="U95" s="232"/>
      <c r="V95" s="227">
        <f>SUM(V93:V94)</f>
        <v>1</v>
      </c>
      <c r="W95" s="227">
        <f t="shared" ref="W95" si="745">SUM(W93:W94)</f>
        <v>1</v>
      </c>
      <c r="X95" s="227">
        <f t="shared" ref="X95" si="746">SUM(X93:X94)</f>
        <v>1</v>
      </c>
      <c r="Y95" s="227">
        <f t="shared" ref="Y95" si="747">SUM(Y93:Y94)</f>
        <v>1</v>
      </c>
      <c r="Z95" s="227">
        <f t="shared" ref="Z95" si="748">SUM(Z93:Z94)</f>
        <v>1</v>
      </c>
      <c r="AA95" s="227">
        <f t="shared" ref="AA95" si="749">SUM(AA93:AA94)</f>
        <v>1</v>
      </c>
      <c r="AB95" s="227">
        <f t="shared" ref="AB95" si="750">SUM(AB93:AB94)</f>
        <v>1</v>
      </c>
      <c r="AC95" s="227">
        <f t="shared" ref="AC95" si="751">SUM(AC93:AC94)</f>
        <v>1</v>
      </c>
      <c r="AD95" s="227">
        <f t="shared" ref="AD95" si="752">SUM(AD93:AD94)</f>
        <v>1</v>
      </c>
      <c r="AE95" s="227">
        <f t="shared" ref="AE95" si="753">SUM(AE93:AE94)</f>
        <v>1</v>
      </c>
      <c r="AF95" s="227">
        <f t="shared" ref="AF95" si="754">SUM(AF93:AF94)</f>
        <v>1</v>
      </c>
      <c r="AG95" s="227">
        <f t="shared" ref="AG95" si="755">SUM(AG93:AG94)</f>
        <v>1</v>
      </c>
      <c r="AH95" s="227">
        <f t="shared" ref="AH95" si="756">SUM(AH93:AH94)</f>
        <v>1</v>
      </c>
      <c r="AI95" s="227">
        <f t="shared" ref="AI95" si="757">SUM(AI93:AI94)</f>
        <v>1</v>
      </c>
      <c r="AJ95" s="227">
        <f t="shared" ref="AJ95" si="758">SUM(AJ93:AJ94)</f>
        <v>1</v>
      </c>
      <c r="AK95" s="227">
        <f t="shared" ref="AK95" si="759">SUM(AK93:AK94)</f>
        <v>1</v>
      </c>
    </row>
    <row r="96" spans="1:39">
      <c r="A96" s="231" t="s">
        <v>39</v>
      </c>
      <c r="B96" s="231" t="s">
        <v>57</v>
      </c>
      <c r="C96" s="231" t="s">
        <v>376</v>
      </c>
      <c r="D96" s="34">
        <f>ROUND(V96*' Demand-Supply Gap'!D$298,2)</f>
        <v>189.34</v>
      </c>
      <c r="E96" s="34">
        <f>ROUND(W96*' Demand-Supply Gap'!E$298,2)</f>
        <v>214.46</v>
      </c>
      <c r="F96" s="34">
        <f>ROUND(X96*' Demand-Supply Gap'!F$298,2)</f>
        <v>258.57</v>
      </c>
      <c r="G96" s="34">
        <f>ROUND(Y96*' Demand-Supply Gap'!G$298,2)</f>
        <v>228.48</v>
      </c>
      <c r="H96" s="34">
        <f>ROUND(Z96*' Demand-Supply Gap'!H$298,2)</f>
        <v>213.28</v>
      </c>
      <c r="I96" s="34">
        <f>ROUND(AA96*' Demand-Supply Gap'!I$298,2)</f>
        <v>165.3</v>
      </c>
      <c r="J96" s="34">
        <f>ROUND(AB96*' Demand-Supply Gap'!J$298,2)</f>
        <v>169.91</v>
      </c>
      <c r="K96" s="34">
        <f>ROUND(AC96*' Demand-Supply Gap'!K$298,2)</f>
        <v>175.22</v>
      </c>
      <c r="L96" s="34">
        <f>ROUND(AD96*' Demand-Supply Gap'!L$298,2)</f>
        <v>181.04</v>
      </c>
      <c r="M96" s="34">
        <f>ROUND(AE96*' Demand-Supply Gap'!M$298,2)</f>
        <v>187.78</v>
      </c>
      <c r="N96" s="34">
        <f>ROUND(AF96*' Demand-Supply Gap'!N$298,2)</f>
        <v>195.16</v>
      </c>
      <c r="O96" s="34">
        <f>ROUND(AG96*' Demand-Supply Gap'!O$298,2)</f>
        <v>203.21</v>
      </c>
      <c r="P96" s="34">
        <f>ROUND(AH96*' Demand-Supply Gap'!P$298,2)</f>
        <v>211.79</v>
      </c>
      <c r="Q96" s="34">
        <f>ROUND(AI96*' Demand-Supply Gap'!Q$298,2)</f>
        <v>220.84</v>
      </c>
      <c r="R96" s="34">
        <f>ROUND(AJ96*' Demand-Supply Gap'!R$298,2)</f>
        <v>230.36</v>
      </c>
      <c r="S96" s="34">
        <f>ROUND(AK96*' Demand-Supply Gap'!S$298,2)</f>
        <v>240.41</v>
      </c>
      <c r="T96" s="34"/>
      <c r="U96" s="227"/>
      <c r="V96" s="227">
        <v>0.92457000000000022</v>
      </c>
      <c r="W96" s="227">
        <v>0.92567200000000016</v>
      </c>
      <c r="X96" s="227">
        <v>0.92677400000000021</v>
      </c>
      <c r="Y96" s="227">
        <v>0.92787600000000015</v>
      </c>
      <c r="Z96" s="227">
        <v>0.92897800000000019</v>
      </c>
      <c r="AA96" s="227">
        <v>0.93008000000000013</v>
      </c>
      <c r="AB96" s="227">
        <v>0.93118200000000018</v>
      </c>
      <c r="AC96" s="227">
        <v>0.93228400000000011</v>
      </c>
      <c r="AD96" s="227">
        <v>0.93338600000000016</v>
      </c>
      <c r="AE96" s="227">
        <v>0.9344880000000001</v>
      </c>
      <c r="AF96" s="227">
        <v>0.93559000000000014</v>
      </c>
      <c r="AG96" s="227">
        <v>0.93669200000000008</v>
      </c>
      <c r="AH96" s="227">
        <v>0.93779400000000013</v>
      </c>
      <c r="AI96" s="227">
        <v>0.93889600000000006</v>
      </c>
      <c r="AJ96" s="227">
        <v>0.93999800000000011</v>
      </c>
      <c r="AK96" s="227">
        <v>0.94110000000000005</v>
      </c>
    </row>
    <row r="97" spans="1:37">
      <c r="A97" s="32" t="s">
        <v>39</v>
      </c>
      <c r="B97" s="32" t="s">
        <v>57</v>
      </c>
      <c r="C97" s="32" t="s">
        <v>377</v>
      </c>
      <c r="D97" s="34">
        <f>ROUND(V97*' Demand-Supply Gap'!D$298,2)</f>
        <v>15.45</v>
      </c>
      <c r="E97" s="34">
        <f>ROUND(W97*' Demand-Supply Gap'!E$298,2)</f>
        <v>17.22</v>
      </c>
      <c r="F97" s="34">
        <f>ROUND(X97*' Demand-Supply Gap'!F$298,2)</f>
        <v>20.43</v>
      </c>
      <c r="G97" s="34">
        <f>ROUND(Y97*' Demand-Supply Gap'!G$298,2)</f>
        <v>17.760000000000002</v>
      </c>
      <c r="H97" s="34">
        <f>ROUND(Z97*' Demand-Supply Gap'!H$298,2)</f>
        <v>16.309999999999999</v>
      </c>
      <c r="I97" s="34">
        <f>ROUND(AA97*' Demand-Supply Gap'!I$298,2)</f>
        <v>12.43</v>
      </c>
      <c r="J97" s="34">
        <f>ROUND(AB97*' Demand-Supply Gap'!J$298,2)</f>
        <v>12.56</v>
      </c>
      <c r="K97" s="34">
        <f>ROUND(AC97*' Demand-Supply Gap'!K$298,2)</f>
        <v>12.73</v>
      </c>
      <c r="L97" s="34">
        <f>ROUND(AD97*' Demand-Supply Gap'!L$298,2)</f>
        <v>12.92</v>
      </c>
      <c r="M97" s="34">
        <f>ROUND(AE97*' Demand-Supply Gap'!M$298,2)</f>
        <v>13.16</v>
      </c>
      <c r="N97" s="34">
        <f>ROUND(AF97*' Demand-Supply Gap'!N$298,2)</f>
        <v>13.44</v>
      </c>
      <c r="O97" s="34">
        <f>ROUND(AG97*' Demand-Supply Gap'!O$298,2)</f>
        <v>13.73</v>
      </c>
      <c r="P97" s="34">
        <f>ROUND(AH97*' Demand-Supply Gap'!P$298,2)</f>
        <v>14.05</v>
      </c>
      <c r="Q97" s="34">
        <f>ROUND(AI97*' Demand-Supply Gap'!Q$298,2)</f>
        <v>14.37</v>
      </c>
      <c r="R97" s="34">
        <f>ROUND(AJ97*' Demand-Supply Gap'!R$298,2)</f>
        <v>14.7</v>
      </c>
      <c r="S97" s="34">
        <f>ROUND(AK97*' Demand-Supply Gap'!S$298,2)</f>
        <v>15.05</v>
      </c>
      <c r="T97" s="34"/>
      <c r="U97" s="227"/>
      <c r="V97" s="227">
        <f>1-V96</f>
        <v>7.5429999999999775E-2</v>
      </c>
      <c r="W97" s="227">
        <f t="shared" ref="W97" si="760">1-W96</f>
        <v>7.4327999999999839E-2</v>
      </c>
      <c r="X97" s="227">
        <f t="shared" ref="X97" si="761">1-X96</f>
        <v>7.3225999999999791E-2</v>
      </c>
      <c r="Y97" s="227">
        <f t="shared" ref="Y97" si="762">1-Y96</f>
        <v>7.2123999999999855E-2</v>
      </c>
      <c r="Z97" s="227">
        <f t="shared" ref="Z97" si="763">1-Z96</f>
        <v>7.1021999999999808E-2</v>
      </c>
      <c r="AA97" s="227">
        <f t="shared" ref="AA97" si="764">1-AA96</f>
        <v>6.9919999999999871E-2</v>
      </c>
      <c r="AB97" s="227">
        <f t="shared" ref="AB97" si="765">1-AB96</f>
        <v>6.8817999999999824E-2</v>
      </c>
      <c r="AC97" s="227">
        <f t="shared" ref="AC97" si="766">1-AC96</f>
        <v>6.7715999999999887E-2</v>
      </c>
      <c r="AD97" s="227">
        <f t="shared" ref="AD97" si="767">1-AD96</f>
        <v>6.661399999999984E-2</v>
      </c>
      <c r="AE97" s="227">
        <f t="shared" ref="AE97" si="768">1-AE96</f>
        <v>6.5511999999999904E-2</v>
      </c>
      <c r="AF97" s="227">
        <f t="shared" ref="AF97" si="769">1-AF96</f>
        <v>6.4409999999999856E-2</v>
      </c>
      <c r="AG97" s="227">
        <f t="shared" ref="AG97" si="770">1-AG96</f>
        <v>6.330799999999992E-2</v>
      </c>
      <c r="AH97" s="227">
        <f t="shared" ref="AH97" si="771">1-AH96</f>
        <v>6.2205999999999873E-2</v>
      </c>
      <c r="AI97" s="227">
        <f t="shared" ref="AI97" si="772">1-AI96</f>
        <v>6.1103999999999936E-2</v>
      </c>
      <c r="AJ97" s="227">
        <f t="shared" ref="AJ97" si="773">1-AJ96</f>
        <v>6.0001999999999889E-2</v>
      </c>
      <c r="AK97" s="227">
        <f t="shared" ref="AK97" si="774">1-AK96</f>
        <v>5.8899999999999952E-2</v>
      </c>
    </row>
    <row r="98" spans="1:37" ht="13.5" thickBot="1">
      <c r="A98" s="228" t="s">
        <v>39</v>
      </c>
      <c r="B98" s="228" t="s">
        <v>57</v>
      </c>
      <c r="C98" s="228" t="s">
        <v>60</v>
      </c>
      <c r="D98" s="34">
        <f>SUM(D96:D97)</f>
        <v>204.79</v>
      </c>
      <c r="E98" s="51">
        <f>ROUND(L98*' Demand-Supply Gap'!E$289,2)</f>
        <v>832140.23</v>
      </c>
      <c r="F98" s="51">
        <f>ROUND(M98*' Demand-Supply Gap'!F$289,2)</f>
        <v>0</v>
      </c>
      <c r="G98" s="51">
        <f>ROUND(N98*' Demand-Supply Gap'!G$289,2)</f>
        <v>5980.57</v>
      </c>
      <c r="H98" s="51">
        <f>ROUND(O98*' Demand-Supply Gap'!H$289,2)</f>
        <v>8398.6299999999992</v>
      </c>
      <c r="I98" s="51">
        <f>ROUND(P98*' Demand-Supply Gap'!I$289,2)</f>
        <v>8833.25</v>
      </c>
      <c r="J98" s="51">
        <f>ROUND(Q98*' Demand-Supply Gap'!J$289,2)</f>
        <v>9751.83</v>
      </c>
      <c r="K98" s="51">
        <f>ROUND(R98*' Demand-Supply Gap'!K$289,2)</f>
        <v>10819.68</v>
      </c>
      <c r="L98" s="51">
        <f>ROUND(S98*' Demand-Supply Gap'!L$289,2)</f>
        <v>12149.61</v>
      </c>
      <c r="M98" s="51">
        <f>ROUND(U98*' Demand-Supply Gap'!M$289,2)</f>
        <v>0</v>
      </c>
      <c r="N98" s="51">
        <f>ROUND(V98*' Demand-Supply Gap'!N$289,2)</f>
        <v>99.79</v>
      </c>
      <c r="O98" s="51">
        <f>ROUND(W98*' Demand-Supply Gap'!O$289,2)</f>
        <v>105.59</v>
      </c>
      <c r="P98" s="51">
        <f>ROUND(X98*' Demand-Supply Gap'!P$289,2)</f>
        <v>112.04</v>
      </c>
      <c r="Q98" s="51">
        <f>ROUND(Y98*' Demand-Supply Gap'!Q$289,2)</f>
        <v>119.14</v>
      </c>
      <c r="R98" s="51">
        <f>ROUND(Z98*' Demand-Supply Gap'!R$289,2)</f>
        <v>126.98</v>
      </c>
      <c r="S98" s="51">
        <f>ROUND(AA98*' Demand-Supply Gap'!S$289,2)</f>
        <v>135.54</v>
      </c>
      <c r="T98" s="51"/>
      <c r="U98" s="232"/>
      <c r="V98" s="227">
        <f>SUM(V96:V97)</f>
        <v>1</v>
      </c>
      <c r="W98" s="227">
        <f t="shared" ref="W98" si="775">SUM(W96:W97)</f>
        <v>1</v>
      </c>
      <c r="X98" s="227">
        <f t="shared" ref="X98" si="776">SUM(X96:X97)</f>
        <v>1</v>
      </c>
      <c r="Y98" s="227">
        <f t="shared" ref="Y98" si="777">SUM(Y96:Y97)</f>
        <v>1</v>
      </c>
      <c r="Z98" s="227">
        <f t="shared" ref="Z98" si="778">SUM(Z96:Z97)</f>
        <v>1</v>
      </c>
      <c r="AA98" s="227">
        <f t="shared" ref="AA98" si="779">SUM(AA96:AA97)</f>
        <v>1</v>
      </c>
      <c r="AB98" s="227">
        <f t="shared" ref="AB98" si="780">SUM(AB96:AB97)</f>
        <v>1</v>
      </c>
      <c r="AC98" s="227">
        <f t="shared" ref="AC98" si="781">SUM(AC96:AC97)</f>
        <v>1</v>
      </c>
      <c r="AD98" s="227">
        <f t="shared" ref="AD98" si="782">SUM(AD96:AD97)</f>
        <v>1</v>
      </c>
      <c r="AE98" s="227">
        <f t="shared" ref="AE98" si="783">SUM(AE96:AE97)</f>
        <v>1</v>
      </c>
      <c r="AF98" s="227">
        <f t="shared" ref="AF98" si="784">SUM(AF96:AF97)</f>
        <v>1</v>
      </c>
      <c r="AG98" s="227">
        <f t="shared" ref="AG98" si="785">SUM(AG96:AG97)</f>
        <v>1</v>
      </c>
      <c r="AH98" s="227">
        <f t="shared" ref="AH98" si="786">SUM(AH96:AH97)</f>
        <v>1</v>
      </c>
      <c r="AI98" s="227">
        <f t="shared" ref="AI98" si="787">SUM(AI96:AI97)</f>
        <v>1</v>
      </c>
      <c r="AJ98" s="227">
        <f t="shared" ref="AJ98" si="788">SUM(AJ96:AJ97)</f>
        <v>1</v>
      </c>
      <c r="AK98" s="227">
        <f t="shared" ref="AK98" si="789">SUM(AK96:AK97)</f>
        <v>1</v>
      </c>
    </row>
    <row r="99" spans="1:37" s="93" customFormat="1" ht="13.5" thickBot="1">
      <c r="A99" s="233" t="s">
        <v>39</v>
      </c>
      <c r="B99" s="233" t="s">
        <v>39</v>
      </c>
      <c r="C99" s="233" t="s">
        <v>376</v>
      </c>
      <c r="D99" s="83">
        <f>D90+D93+D96</f>
        <v>329.04999999999995</v>
      </c>
      <c r="E99" s="83">
        <f t="shared" ref="E99:S99" si="790">E90+E93+E96</f>
        <v>351.35</v>
      </c>
      <c r="F99" s="83">
        <f t="shared" si="790"/>
        <v>384.55</v>
      </c>
      <c r="G99" s="83">
        <f t="shared" si="790"/>
        <v>360.52</v>
      </c>
      <c r="H99" s="83">
        <f t="shared" si="790"/>
        <v>372.47</v>
      </c>
      <c r="I99" s="83">
        <f t="shared" si="790"/>
        <v>317.14999999999998</v>
      </c>
      <c r="J99" s="83">
        <f t="shared" si="790"/>
        <v>329.1</v>
      </c>
      <c r="K99" s="83">
        <f t="shared" si="790"/>
        <v>342.64</v>
      </c>
      <c r="L99" s="83">
        <f t="shared" si="790"/>
        <v>357.27</v>
      </c>
      <c r="M99" s="83">
        <f t="shared" si="790"/>
        <v>373.73</v>
      </c>
      <c r="N99" s="83">
        <f t="shared" si="790"/>
        <v>391.52</v>
      </c>
      <c r="O99" s="83">
        <f t="shared" si="790"/>
        <v>409.20000000000005</v>
      </c>
      <c r="P99" s="83">
        <f t="shared" si="790"/>
        <v>427.65999999999997</v>
      </c>
      <c r="Q99" s="83">
        <f t="shared" si="790"/>
        <v>446.99</v>
      </c>
      <c r="R99" s="83">
        <f t="shared" si="790"/>
        <v>467.41</v>
      </c>
      <c r="S99" s="83">
        <f t="shared" si="790"/>
        <v>489.06</v>
      </c>
      <c r="T99" s="232">
        <f>(I99/D99)^(1/5)-1</f>
        <v>-7.3399037307142478E-3</v>
      </c>
      <c r="U99" s="232">
        <f>(S99/J99)^(1/9)-1</f>
        <v>4.4996697414406928E-2</v>
      </c>
      <c r="V99" s="234">
        <f>D99/D$101</f>
        <v>0.93464182241663352</v>
      </c>
      <c r="W99" s="234">
        <f t="shared" ref="W99:AK100" si="791">E99/E$101</f>
        <v>0.93454090860729866</v>
      </c>
      <c r="X99" s="234">
        <f t="shared" si="791"/>
        <v>0.93398586452286692</v>
      </c>
      <c r="Y99" s="234">
        <f t="shared" si="791"/>
        <v>0.93612380556709596</v>
      </c>
      <c r="Z99" s="234">
        <f t="shared" si="791"/>
        <v>0.93802256472247403</v>
      </c>
      <c r="AA99" s="234">
        <f t="shared" si="791"/>
        <v>0.93978724034729011</v>
      </c>
      <c r="AB99" s="234">
        <f t="shared" si="791"/>
        <v>0.94079643234898946</v>
      </c>
      <c r="AC99" s="234">
        <f t="shared" si="791"/>
        <v>0.94178439887856635</v>
      </c>
      <c r="AD99" s="234">
        <f t="shared" si="791"/>
        <v>0.9427395308335752</v>
      </c>
      <c r="AE99" s="234">
        <f t="shared" si="791"/>
        <v>0.94366730633269369</v>
      </c>
      <c r="AF99" s="234">
        <f t="shared" si="791"/>
        <v>0.94455971049457177</v>
      </c>
      <c r="AG99" s="234">
        <f t="shared" si="791"/>
        <v>0.94540581752651154</v>
      </c>
      <c r="AH99" s="234">
        <f t="shared" si="791"/>
        <v>0.94619230939422094</v>
      </c>
      <c r="AI99" s="234">
        <f t="shared" si="791"/>
        <v>0.94695252420397003</v>
      </c>
      <c r="AJ99" s="234">
        <f t="shared" si="791"/>
        <v>0.94770884022708834</v>
      </c>
      <c r="AK99" s="234">
        <f t="shared" si="791"/>
        <v>0.94845240865720271</v>
      </c>
    </row>
    <row r="100" spans="1:37" s="93" customFormat="1">
      <c r="A100" s="235" t="s">
        <v>39</v>
      </c>
      <c r="B100" s="235" t="s">
        <v>39</v>
      </c>
      <c r="C100" s="235" t="s">
        <v>377</v>
      </c>
      <c r="D100" s="83">
        <f>D91+D94+D97</f>
        <v>23.009999999999998</v>
      </c>
      <c r="E100" s="83">
        <f t="shared" ref="E100:S100" si="792">E91+E94+E97</f>
        <v>24.61</v>
      </c>
      <c r="F100" s="83">
        <f t="shared" si="792"/>
        <v>27.18</v>
      </c>
      <c r="G100" s="83">
        <f t="shared" si="792"/>
        <v>24.6</v>
      </c>
      <c r="H100" s="83">
        <f t="shared" si="792"/>
        <v>24.61</v>
      </c>
      <c r="I100" s="83">
        <f t="shared" si="792"/>
        <v>20.32</v>
      </c>
      <c r="J100" s="83">
        <f t="shared" si="792"/>
        <v>20.71</v>
      </c>
      <c r="K100" s="83">
        <f t="shared" si="792"/>
        <v>21.18</v>
      </c>
      <c r="L100" s="83">
        <f t="shared" si="792"/>
        <v>21.7</v>
      </c>
      <c r="M100" s="83">
        <f t="shared" si="792"/>
        <v>22.310000000000002</v>
      </c>
      <c r="N100" s="83">
        <f t="shared" si="792"/>
        <v>22.979999999999997</v>
      </c>
      <c r="O100" s="83">
        <f t="shared" si="792"/>
        <v>23.630000000000003</v>
      </c>
      <c r="P100" s="83">
        <f t="shared" si="792"/>
        <v>24.32</v>
      </c>
      <c r="Q100" s="83">
        <f t="shared" si="792"/>
        <v>25.04</v>
      </c>
      <c r="R100" s="83">
        <f t="shared" si="792"/>
        <v>25.79</v>
      </c>
      <c r="S100" s="83">
        <f t="shared" si="792"/>
        <v>26.58</v>
      </c>
      <c r="T100" s="232">
        <f t="shared" ref="T100" si="793">(I100/D100)^(1/5)-1</f>
        <v>-2.4558076954499963E-2</v>
      </c>
      <c r="U100" s="232">
        <f t="shared" ref="U100" si="794">(S100/J100)^(1/9)-1</f>
        <v>2.811489965059466E-2</v>
      </c>
      <c r="V100" s="234">
        <f>D100/D$101</f>
        <v>6.535817758336647E-2</v>
      </c>
      <c r="W100" s="234">
        <f t="shared" si="791"/>
        <v>6.5459091392701341E-2</v>
      </c>
      <c r="X100" s="234">
        <f t="shared" si="791"/>
        <v>6.6014135477133071E-2</v>
      </c>
      <c r="Y100" s="234">
        <f t="shared" si="791"/>
        <v>6.3876194432904029E-2</v>
      </c>
      <c r="Z100" s="234">
        <f t="shared" si="791"/>
        <v>6.197743527752593E-2</v>
      </c>
      <c r="AA100" s="234">
        <f t="shared" si="791"/>
        <v>6.0212759652709877E-2</v>
      </c>
      <c r="AB100" s="234">
        <f t="shared" si="791"/>
        <v>5.920356765101055E-2</v>
      </c>
      <c r="AC100" s="234">
        <f t="shared" si="791"/>
        <v>5.8215601121433674E-2</v>
      </c>
      <c r="AD100" s="234">
        <f t="shared" si="791"/>
        <v>5.7260469166424785E-2</v>
      </c>
      <c r="AE100" s="234">
        <f t="shared" si="791"/>
        <v>5.6332693667306338E-2</v>
      </c>
      <c r="AF100" s="234">
        <f t="shared" si="791"/>
        <v>5.5440289505428217E-2</v>
      </c>
      <c r="AG100" s="234">
        <f t="shared" si="791"/>
        <v>5.4594182473488434E-2</v>
      </c>
      <c r="AH100" s="234">
        <f t="shared" si="791"/>
        <v>5.3807690605779022E-2</v>
      </c>
      <c r="AI100" s="234">
        <f t="shared" si="791"/>
        <v>5.3047475796029905E-2</v>
      </c>
      <c r="AJ100" s="234">
        <f t="shared" si="791"/>
        <v>5.2291159772911593E-2</v>
      </c>
      <c r="AK100" s="234">
        <f t="shared" si="791"/>
        <v>5.1547591342797301E-2</v>
      </c>
    </row>
    <row r="101" spans="1:37" s="93" customFormat="1" ht="13.5" thickBot="1">
      <c r="A101" s="237" t="s">
        <v>39</v>
      </c>
      <c r="B101" s="237" t="s">
        <v>39</v>
      </c>
      <c r="C101" s="237" t="s">
        <v>60</v>
      </c>
      <c r="D101" s="61">
        <f t="shared" ref="D101:S101" si="795">SUM(D99:D100)</f>
        <v>352.05999999999995</v>
      </c>
      <c r="E101" s="61">
        <f t="shared" si="795"/>
        <v>375.96000000000004</v>
      </c>
      <c r="F101" s="61">
        <f t="shared" si="795"/>
        <v>411.73</v>
      </c>
      <c r="G101" s="61">
        <f t="shared" si="795"/>
        <v>385.12</v>
      </c>
      <c r="H101" s="61">
        <f t="shared" si="795"/>
        <v>397.08000000000004</v>
      </c>
      <c r="I101" s="61">
        <f t="shared" si="795"/>
        <v>337.46999999999997</v>
      </c>
      <c r="J101" s="61">
        <f t="shared" si="795"/>
        <v>349.81</v>
      </c>
      <c r="K101" s="61">
        <f t="shared" si="795"/>
        <v>363.82</v>
      </c>
      <c r="L101" s="61">
        <f t="shared" si="795"/>
        <v>378.96999999999997</v>
      </c>
      <c r="M101" s="61">
        <f t="shared" si="795"/>
        <v>396.04</v>
      </c>
      <c r="N101" s="61">
        <f t="shared" si="795"/>
        <v>414.5</v>
      </c>
      <c r="O101" s="61">
        <f t="shared" si="795"/>
        <v>432.83000000000004</v>
      </c>
      <c r="P101" s="61">
        <f t="shared" si="795"/>
        <v>451.97999999999996</v>
      </c>
      <c r="Q101" s="61">
        <f t="shared" si="795"/>
        <v>472.03000000000003</v>
      </c>
      <c r="R101" s="61">
        <f t="shared" si="795"/>
        <v>493.20000000000005</v>
      </c>
      <c r="S101" s="61">
        <f t="shared" si="795"/>
        <v>515.64</v>
      </c>
      <c r="T101" s="61"/>
      <c r="U101" s="236"/>
      <c r="V101" s="230">
        <f>SUM(V99:V100)</f>
        <v>1</v>
      </c>
      <c r="W101" s="230">
        <f t="shared" ref="W101:AK101" si="796">SUM(W99:W100)</f>
        <v>1</v>
      </c>
      <c r="X101" s="230">
        <f t="shared" si="796"/>
        <v>1</v>
      </c>
      <c r="Y101" s="230">
        <f t="shared" si="796"/>
        <v>1</v>
      </c>
      <c r="Z101" s="230">
        <f t="shared" si="796"/>
        <v>1</v>
      </c>
      <c r="AA101" s="230">
        <f t="shared" si="796"/>
        <v>1</v>
      </c>
      <c r="AB101" s="230">
        <f t="shared" si="796"/>
        <v>1</v>
      </c>
      <c r="AC101" s="230">
        <f t="shared" si="796"/>
        <v>1</v>
      </c>
      <c r="AD101" s="230">
        <f t="shared" si="796"/>
        <v>1</v>
      </c>
      <c r="AE101" s="230">
        <f t="shared" si="796"/>
        <v>1</v>
      </c>
      <c r="AF101" s="230">
        <f t="shared" si="796"/>
        <v>1</v>
      </c>
      <c r="AG101" s="230">
        <f t="shared" si="796"/>
        <v>1</v>
      </c>
      <c r="AH101" s="230">
        <f t="shared" si="796"/>
        <v>1</v>
      </c>
      <c r="AI101" s="230">
        <f t="shared" si="796"/>
        <v>0.99999999999999989</v>
      </c>
      <c r="AJ101" s="230">
        <f t="shared" si="796"/>
        <v>0.99999999999999989</v>
      </c>
      <c r="AK101" s="230">
        <f t="shared" si="796"/>
        <v>1</v>
      </c>
    </row>
    <row r="102" spans="1:37" ht="13.5" thickBot="1">
      <c r="A102" s="249"/>
      <c r="B102" s="249"/>
      <c r="C102" s="249"/>
      <c r="D102" s="34" t="b">
        <f>D101=' Demand-Supply Gap'!D307</f>
        <v>0</v>
      </c>
      <c r="E102" s="34" t="b">
        <f>E101=' Demand-Supply Gap'!E307</f>
        <v>0</v>
      </c>
      <c r="F102" s="34" t="b">
        <f>F101=' Demand-Supply Gap'!F307</f>
        <v>0</v>
      </c>
      <c r="G102" s="34" t="b">
        <f>G101=' Demand-Supply Gap'!G307</f>
        <v>0</v>
      </c>
      <c r="H102" s="34" t="b">
        <f>H101=' Demand-Supply Gap'!H307</f>
        <v>0</v>
      </c>
      <c r="I102" s="34" t="b">
        <f>I101=' Demand-Supply Gap'!I307</f>
        <v>0</v>
      </c>
      <c r="J102" s="34" t="b">
        <f>J101=' Demand-Supply Gap'!J307</f>
        <v>0</v>
      </c>
      <c r="K102" s="34" t="b">
        <f>K101=' Demand-Supply Gap'!K307</f>
        <v>0</v>
      </c>
      <c r="L102" s="34" t="b">
        <f>L101=' Demand-Supply Gap'!L307</f>
        <v>0</v>
      </c>
      <c r="M102" s="34" t="b">
        <f>M101=' Demand-Supply Gap'!M307</f>
        <v>0</v>
      </c>
      <c r="N102" s="34" t="b">
        <f>N101=' Demand-Supply Gap'!N307</f>
        <v>0</v>
      </c>
      <c r="O102" s="34" t="b">
        <f>O101=' Demand-Supply Gap'!O307</f>
        <v>0</v>
      </c>
      <c r="P102" s="34" t="b">
        <f>P101=' Demand-Supply Gap'!P307</f>
        <v>0</v>
      </c>
      <c r="Q102" s="34" t="b">
        <f>Q101=' Demand-Supply Gap'!Q307</f>
        <v>0</v>
      </c>
      <c r="R102" s="34" t="b">
        <f>R101=' Demand-Supply Gap'!R307</f>
        <v>0</v>
      </c>
      <c r="S102" s="34" t="b">
        <f>S101=' Demand-Supply Gap'!S307</f>
        <v>0</v>
      </c>
      <c r="T102" s="34"/>
      <c r="U102" s="236"/>
      <c r="V102" s="253"/>
      <c r="W102" s="254"/>
      <c r="X102" s="254"/>
      <c r="Y102" s="254">
        <f>G102/G$101</f>
        <v>0</v>
      </c>
      <c r="Z102" s="254"/>
      <c r="AA102" s="254"/>
      <c r="AB102" s="254">
        <f>J102/J$101</f>
        <v>0</v>
      </c>
      <c r="AC102" s="254"/>
      <c r="AD102" s="254"/>
      <c r="AE102" s="254"/>
      <c r="AF102" s="254">
        <f>N102/N$101</f>
        <v>0</v>
      </c>
      <c r="AG102" s="254"/>
      <c r="AH102" s="254"/>
      <c r="AI102" s="254">
        <f>Q102/Q$101</f>
        <v>0</v>
      </c>
      <c r="AJ102" s="254"/>
      <c r="AK102" s="254"/>
    </row>
    <row r="103" spans="1:37" s="93" customFormat="1" ht="13.5" thickBot="1">
      <c r="A103" s="302" t="s">
        <v>59</v>
      </c>
      <c r="B103" s="302" t="s">
        <v>59</v>
      </c>
      <c r="C103" s="302" t="s">
        <v>376</v>
      </c>
      <c r="D103" s="83">
        <f>D29+D60+D73+D86+D99</f>
        <v>2414.5899687037036</v>
      </c>
      <c r="E103" s="83">
        <f t="shared" ref="E103:S103" si="797">E29+E60+E73+E86+E99</f>
        <v>2499.8270396526741</v>
      </c>
      <c r="F103" s="83">
        <f t="shared" si="797"/>
        <v>2633.1869876243718</v>
      </c>
      <c r="G103" s="83">
        <f t="shared" si="797"/>
        <v>2809.307864830123</v>
      </c>
      <c r="H103" s="83">
        <f t="shared" si="797"/>
        <v>2934.5653731295643</v>
      </c>
      <c r="I103" s="83">
        <f t="shared" si="797"/>
        <v>2629.5565650033332</v>
      </c>
      <c r="J103" s="83">
        <f t="shared" si="797"/>
        <v>2717.46448879832</v>
      </c>
      <c r="K103" s="83">
        <f t="shared" si="797"/>
        <v>2898.465544285978</v>
      </c>
      <c r="L103" s="83">
        <f t="shared" si="797"/>
        <v>3069.064436932736</v>
      </c>
      <c r="M103" s="83">
        <f t="shared" si="797"/>
        <v>3251.2443498668126</v>
      </c>
      <c r="N103" s="83">
        <f t="shared" si="797"/>
        <v>3431.2169371747782</v>
      </c>
      <c r="O103" s="83">
        <f t="shared" si="797"/>
        <v>3619.2985922542848</v>
      </c>
      <c r="P103" s="83">
        <f t="shared" si="797"/>
        <v>3811.9485405333708</v>
      </c>
      <c r="Q103" s="83">
        <f t="shared" si="797"/>
        <v>4012.460148443065</v>
      </c>
      <c r="R103" s="83">
        <f t="shared" si="797"/>
        <v>4221.2425977734583</v>
      </c>
      <c r="S103" s="83">
        <f t="shared" si="797"/>
        <v>4436.7397435192561</v>
      </c>
      <c r="T103" s="232">
        <f>(I103/D103)^(1/5)-1</f>
        <v>1.7203451407917347E-2</v>
      </c>
      <c r="U103" s="232">
        <f>(S103/J103)^(1/9)-1</f>
        <v>5.5979686842632548E-2</v>
      </c>
      <c r="V103" s="234">
        <f t="shared" ref="V103:AK104" si="798">D103/D$105</f>
        <v>0.94095835884525347</v>
      </c>
      <c r="W103" s="234">
        <f t="shared" si="798"/>
        <v>0.94132973808049947</v>
      </c>
      <c r="X103" s="234">
        <f t="shared" si="798"/>
        <v>0.94209225055700008</v>
      </c>
      <c r="Y103" s="234">
        <f t="shared" si="798"/>
        <v>0.94413855037400463</v>
      </c>
      <c r="Z103" s="234">
        <f t="shared" si="798"/>
        <v>0.94426675596675702</v>
      </c>
      <c r="AA103" s="234">
        <f t="shared" si="798"/>
        <v>0.94544368507480292</v>
      </c>
      <c r="AB103" s="234">
        <f t="shared" si="798"/>
        <v>0.94600290797690234</v>
      </c>
      <c r="AC103" s="234">
        <f t="shared" si="798"/>
        <v>0.94678458593903003</v>
      </c>
      <c r="AD103" s="234">
        <f t="shared" si="798"/>
        <v>0.94754782974809693</v>
      </c>
      <c r="AE103" s="234">
        <f t="shared" si="798"/>
        <v>0.94829841081507449</v>
      </c>
      <c r="AF103" s="234">
        <f t="shared" si="798"/>
        <v>0.94907385529353117</v>
      </c>
      <c r="AG103" s="234">
        <f t="shared" si="798"/>
        <v>0.94982270266812951</v>
      </c>
      <c r="AH103" s="234">
        <f t="shared" si="798"/>
        <v>0.95056516459707019</v>
      </c>
      <c r="AI103" s="234">
        <f t="shared" si="798"/>
        <v>0.95130537417345806</v>
      </c>
      <c r="AJ103" s="234">
        <f t="shared" si="798"/>
        <v>0.95200627090472756</v>
      </c>
      <c r="AK103" s="234">
        <f t="shared" si="798"/>
        <v>0.95271539195733901</v>
      </c>
    </row>
    <row r="104" spans="1:37" s="93" customFormat="1">
      <c r="A104" s="303" t="s">
        <v>59</v>
      </c>
      <c r="B104" s="303" t="s">
        <v>59</v>
      </c>
      <c r="C104" s="303" t="s">
        <v>377</v>
      </c>
      <c r="D104" s="83">
        <f>D30+D61+D74+D87+D100</f>
        <v>151.5065498148148</v>
      </c>
      <c r="E104" s="83">
        <f t="shared" ref="E104:S104" si="799">E30+E61+E74+E87+E100</f>
        <v>155.806728754733</v>
      </c>
      <c r="F104" s="83">
        <f t="shared" si="799"/>
        <v>161.85456596821263</v>
      </c>
      <c r="G104" s="83">
        <f t="shared" si="799"/>
        <v>166.21714017815992</v>
      </c>
      <c r="H104" s="83">
        <f t="shared" si="799"/>
        <v>173.20619098221511</v>
      </c>
      <c r="I104" s="83">
        <f t="shared" si="799"/>
        <v>151.7371349966667</v>
      </c>
      <c r="J104" s="83">
        <f t="shared" si="799"/>
        <v>155.11070720167996</v>
      </c>
      <c r="K104" s="83">
        <f t="shared" si="799"/>
        <v>162.91250023642226</v>
      </c>
      <c r="L104" s="83">
        <f t="shared" si="799"/>
        <v>169.89020005760852</v>
      </c>
      <c r="M104" s="83">
        <f t="shared" si="799"/>
        <v>177.25907562382676</v>
      </c>
      <c r="N104" s="83">
        <f t="shared" si="799"/>
        <v>184.11491296196968</v>
      </c>
      <c r="O104" s="83">
        <f t="shared" si="799"/>
        <v>191.20054836151633</v>
      </c>
      <c r="P104" s="83">
        <f t="shared" si="799"/>
        <v>198.24316699590383</v>
      </c>
      <c r="Q104" s="83">
        <f t="shared" si="799"/>
        <v>205.38646251431808</v>
      </c>
      <c r="R104" s="83">
        <f t="shared" si="799"/>
        <v>212.80655377451643</v>
      </c>
      <c r="S104" s="83">
        <f t="shared" si="799"/>
        <v>220.20164839427565</v>
      </c>
      <c r="T104" s="232">
        <f t="shared" ref="T104" si="800">(I104/D104)^(1/5)-1</f>
        <v>3.0420458345270518E-4</v>
      </c>
      <c r="U104" s="232">
        <f t="shared" ref="U104" si="801">(S104/J104)^(1/9)-1</f>
        <v>3.9701700275742713E-2</v>
      </c>
      <c r="V104" s="234">
        <f t="shared" si="798"/>
        <v>5.9041641154746555E-2</v>
      </c>
      <c r="W104" s="234">
        <f t="shared" si="798"/>
        <v>5.8670261919500616E-2</v>
      </c>
      <c r="X104" s="234">
        <f t="shared" si="798"/>
        <v>5.7907749442999923E-2</v>
      </c>
      <c r="Y104" s="234">
        <f t="shared" si="798"/>
        <v>5.5861449625995409E-2</v>
      </c>
      <c r="Z104" s="234">
        <f t="shared" si="798"/>
        <v>5.5733244033243007E-2</v>
      </c>
      <c r="AA104" s="234">
        <f t="shared" si="798"/>
        <v>5.4556314925197115E-2</v>
      </c>
      <c r="AB104" s="234">
        <f t="shared" si="798"/>
        <v>5.3997092023097722E-2</v>
      </c>
      <c r="AC104" s="234">
        <f t="shared" si="798"/>
        <v>5.321541406097003E-2</v>
      </c>
      <c r="AD104" s="234">
        <f t="shared" si="798"/>
        <v>5.2452170251903088E-2</v>
      </c>
      <c r="AE104" s="234">
        <f t="shared" si="798"/>
        <v>5.1701589184925463E-2</v>
      </c>
      <c r="AF104" s="234">
        <f t="shared" si="798"/>
        <v>5.0926144706468821E-2</v>
      </c>
      <c r="AG104" s="234">
        <f t="shared" si="798"/>
        <v>5.0177297331870568E-2</v>
      </c>
      <c r="AH104" s="234">
        <f t="shared" si="798"/>
        <v>4.9434835402929839E-2</v>
      </c>
      <c r="AI104" s="234">
        <f t="shared" si="798"/>
        <v>4.8694625826542014E-2</v>
      </c>
      <c r="AJ104" s="234">
        <f t="shared" si="798"/>
        <v>4.7993729095272518E-2</v>
      </c>
      <c r="AK104" s="234">
        <f t="shared" si="798"/>
        <v>4.728460804266104E-2</v>
      </c>
    </row>
    <row r="105" spans="1:37" s="93" customFormat="1" ht="13.5" thickBot="1">
      <c r="A105" s="238" t="s">
        <v>59</v>
      </c>
      <c r="B105" s="238" t="s">
        <v>59</v>
      </c>
      <c r="C105" s="238" t="s">
        <v>60</v>
      </c>
      <c r="D105" s="61">
        <f>SUM(D103:D104)</f>
        <v>2566.0965185185182</v>
      </c>
      <c r="E105" s="61">
        <f t="shared" ref="E105:S105" si="802">SUM(E103:E104)</f>
        <v>2655.6337684074069</v>
      </c>
      <c r="F105" s="61">
        <f t="shared" si="802"/>
        <v>2795.0415535925845</v>
      </c>
      <c r="G105" s="61">
        <f t="shared" si="802"/>
        <v>2975.5250050082827</v>
      </c>
      <c r="H105" s="61">
        <f t="shared" si="802"/>
        <v>3107.7715641117793</v>
      </c>
      <c r="I105" s="61">
        <f t="shared" si="802"/>
        <v>2781.2936999999997</v>
      </c>
      <c r="J105" s="61">
        <f t="shared" si="802"/>
        <v>2872.5751959999998</v>
      </c>
      <c r="K105" s="61">
        <f t="shared" si="802"/>
        <v>3061.3780445224002</v>
      </c>
      <c r="L105" s="61">
        <f t="shared" si="802"/>
        <v>3238.9546369903446</v>
      </c>
      <c r="M105" s="61">
        <f t="shared" si="802"/>
        <v>3428.5034254906395</v>
      </c>
      <c r="N105" s="61">
        <f t="shared" si="802"/>
        <v>3615.331850136748</v>
      </c>
      <c r="O105" s="61">
        <f t="shared" si="802"/>
        <v>3810.499140615801</v>
      </c>
      <c r="P105" s="61">
        <f t="shared" si="802"/>
        <v>4010.1917075292745</v>
      </c>
      <c r="Q105" s="61">
        <f t="shared" si="802"/>
        <v>4217.8466109573828</v>
      </c>
      <c r="R105" s="61">
        <f t="shared" si="802"/>
        <v>4434.0491515479744</v>
      </c>
      <c r="S105" s="61">
        <f t="shared" si="802"/>
        <v>4656.9413919135313</v>
      </c>
      <c r="T105" s="263"/>
      <c r="U105" s="263"/>
      <c r="V105" s="304">
        <f>SUM(V103:V104)</f>
        <v>1</v>
      </c>
      <c r="W105" s="304">
        <f t="shared" ref="W105:AK105" si="803">SUM(W103:W104)</f>
        <v>1</v>
      </c>
      <c r="X105" s="304">
        <f t="shared" si="803"/>
        <v>1</v>
      </c>
      <c r="Y105" s="304">
        <f t="shared" si="803"/>
        <v>1</v>
      </c>
      <c r="Z105" s="304">
        <f t="shared" si="803"/>
        <v>1</v>
      </c>
      <c r="AA105" s="304">
        <f t="shared" si="803"/>
        <v>1</v>
      </c>
      <c r="AB105" s="304">
        <f t="shared" si="803"/>
        <v>1</v>
      </c>
      <c r="AC105" s="304">
        <f t="shared" si="803"/>
        <v>1</v>
      </c>
      <c r="AD105" s="304">
        <f t="shared" si="803"/>
        <v>1</v>
      </c>
      <c r="AE105" s="304">
        <f t="shared" si="803"/>
        <v>1</v>
      </c>
      <c r="AF105" s="304">
        <f t="shared" si="803"/>
        <v>1</v>
      </c>
      <c r="AG105" s="304">
        <f t="shared" si="803"/>
        <v>1</v>
      </c>
      <c r="AH105" s="304">
        <f t="shared" si="803"/>
        <v>1</v>
      </c>
      <c r="AI105" s="304">
        <f t="shared" si="803"/>
        <v>1</v>
      </c>
      <c r="AJ105" s="304">
        <f t="shared" si="803"/>
        <v>1</v>
      </c>
      <c r="AK105" s="304">
        <f t="shared" si="803"/>
        <v>1</v>
      </c>
    </row>
    <row r="106" spans="1:37">
      <c r="D106" s="94" t="b">
        <f>D105=' Demand-Supply Gap'!D320</f>
        <v>0</v>
      </c>
      <c r="E106" s="94" t="b">
        <f>E105=' Demand-Supply Gap'!E320</f>
        <v>0</v>
      </c>
      <c r="F106" s="94" t="b">
        <f>F105=' Demand-Supply Gap'!F320</f>
        <v>0</v>
      </c>
      <c r="G106" s="94" t="b">
        <f>G105=' Demand-Supply Gap'!G320</f>
        <v>0</v>
      </c>
      <c r="H106" s="94" t="b">
        <f>H105=' Demand-Supply Gap'!H320</f>
        <v>0</v>
      </c>
      <c r="I106" s="94" t="b">
        <f>I105=' Demand-Supply Gap'!I320</f>
        <v>0</v>
      </c>
      <c r="J106" s="94" t="b">
        <f>J105=' Demand-Supply Gap'!J320</f>
        <v>0</v>
      </c>
      <c r="K106" s="94" t="b">
        <f>K105=' Demand-Supply Gap'!K320</f>
        <v>0</v>
      </c>
      <c r="L106" s="94" t="b">
        <f>L105=' Demand-Supply Gap'!L320</f>
        <v>0</v>
      </c>
      <c r="M106" s="94" t="b">
        <f>M105=' Demand-Supply Gap'!M320</f>
        <v>0</v>
      </c>
      <c r="N106" s="94" t="b">
        <f>N105=' Demand-Supply Gap'!N320</f>
        <v>0</v>
      </c>
      <c r="O106" s="94" t="b">
        <f>O105=' Demand-Supply Gap'!O320</f>
        <v>0</v>
      </c>
      <c r="P106" s="94" t="b">
        <f>P105=' Demand-Supply Gap'!P320</f>
        <v>0</v>
      </c>
      <c r="Q106" s="94" t="b">
        <f>Q105=' Demand-Supply Gap'!Q320</f>
        <v>0</v>
      </c>
      <c r="R106" s="94" t="b">
        <f>R105=' Demand-Supply Gap'!R320</f>
        <v>0</v>
      </c>
      <c r="S106" s="94" t="b">
        <f>S105=' Demand-Supply Gap'!S320</f>
        <v>0</v>
      </c>
      <c r="T106" s="293"/>
      <c r="U106" s="293"/>
    </row>
  </sheetData>
  <conditionalFormatting sqref="K16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4C23F-A7E5-46B1-BD68-927DEBC2A317}">
  <dimension ref="A1:AK134"/>
  <sheetViews>
    <sheetView topLeftCell="A110" zoomScale="84" zoomScaleNormal="84" workbookViewId="0">
      <selection activeCell="V130" sqref="V130:AK132"/>
    </sheetView>
  </sheetViews>
  <sheetFormatPr defaultColWidth="9" defaultRowHeight="12.75"/>
  <cols>
    <col min="1" max="2" width="11.5703125" style="28" bestFit="1" customWidth="1"/>
    <col min="3" max="3" width="18.7109375" style="28" bestFit="1" customWidth="1"/>
    <col min="4" max="4" width="11.85546875" style="94" hidden="1" customWidth="1"/>
    <col min="5" max="10" width="7.7109375" style="94" hidden="1" customWidth="1"/>
    <col min="11" max="15" width="8.7109375" style="94" hidden="1" customWidth="1"/>
    <col min="16" max="16" width="8" style="94" hidden="1" customWidth="1"/>
    <col min="17" max="17" width="8.140625" style="94" hidden="1" customWidth="1"/>
    <col min="18" max="20" width="8.7109375" style="73" hidden="1" customWidth="1"/>
    <col min="21" max="21" width="0" style="47" hidden="1" customWidth="1"/>
    <col min="22" max="37" width="9.7109375" style="47" bestFit="1" customWidth="1"/>
    <col min="38" max="16384" width="9" style="47"/>
  </cols>
  <sheetData>
    <row r="1" spans="1:37" s="28" customFormat="1">
      <c r="A1" s="29" t="s">
        <v>31</v>
      </c>
      <c r="B1" s="29" t="s">
        <v>15</v>
      </c>
      <c r="C1" s="30" t="s">
        <v>373</v>
      </c>
      <c r="D1" s="41">
        <v>2015</v>
      </c>
      <c r="E1" s="41">
        <v>2016</v>
      </c>
      <c r="F1" s="42">
        <v>2017</v>
      </c>
      <c r="G1" s="42">
        <v>2018</v>
      </c>
      <c r="H1" s="42" t="s">
        <v>11</v>
      </c>
      <c r="I1" s="42" t="s">
        <v>1</v>
      </c>
      <c r="J1" s="42" t="s">
        <v>2</v>
      </c>
      <c r="K1" s="42" t="s">
        <v>3</v>
      </c>
      <c r="L1" s="42" t="s">
        <v>4</v>
      </c>
      <c r="M1" s="42" t="s">
        <v>5</v>
      </c>
      <c r="N1" s="42" t="s">
        <v>6</v>
      </c>
      <c r="O1" s="42" t="s">
        <v>7</v>
      </c>
      <c r="P1" s="42" t="s">
        <v>8</v>
      </c>
      <c r="Q1" s="42" t="s">
        <v>9</v>
      </c>
      <c r="R1" s="50" t="s">
        <v>10</v>
      </c>
      <c r="S1" s="43" t="s">
        <v>16</v>
      </c>
      <c r="T1" s="256"/>
      <c r="U1" s="47"/>
      <c r="V1" s="30">
        <v>2015</v>
      </c>
      <c r="W1" s="49">
        <v>2016</v>
      </c>
      <c r="X1" s="33">
        <v>2017</v>
      </c>
      <c r="Y1" s="33">
        <v>2018</v>
      </c>
      <c r="Z1" s="33" t="s">
        <v>11</v>
      </c>
      <c r="AA1" s="33" t="s">
        <v>1</v>
      </c>
      <c r="AB1" s="33" t="s">
        <v>2</v>
      </c>
      <c r="AC1" s="33" t="s">
        <v>3</v>
      </c>
      <c r="AD1" s="33" t="s">
        <v>4</v>
      </c>
      <c r="AE1" s="33" t="s">
        <v>5</v>
      </c>
      <c r="AF1" s="33" t="s">
        <v>6</v>
      </c>
      <c r="AG1" s="33" t="s">
        <v>7</v>
      </c>
      <c r="AH1" s="33" t="s">
        <v>8</v>
      </c>
      <c r="AI1" s="33" t="s">
        <v>9</v>
      </c>
      <c r="AJ1" s="33" t="s">
        <v>10</v>
      </c>
      <c r="AK1" s="31" t="s">
        <v>16</v>
      </c>
    </row>
    <row r="2" spans="1:37" s="28" customFormat="1" ht="15">
      <c r="A2" s="32" t="s">
        <v>32</v>
      </c>
      <c r="B2" s="32" t="s">
        <v>33</v>
      </c>
      <c r="C2" s="95" t="s">
        <v>370</v>
      </c>
      <c r="D2" s="34">
        <f>V2*' Demand-Supply Gap'!D$8</f>
        <v>38.325148753800001</v>
      </c>
      <c r="E2" s="34">
        <f>W2*' Demand-Supply Gap'!E$8</f>
        <v>39.372012077939999</v>
      </c>
      <c r="F2" s="34">
        <f>X2*' Demand-Supply Gap'!F$8</f>
        <v>39.938341244360011</v>
      </c>
      <c r="G2" s="34">
        <f>Y2*' Demand-Supply Gap'!G$8</f>
        <v>38.143094519880002</v>
      </c>
      <c r="H2" s="34">
        <f>Z2*' Demand-Supply Gap'!H$8</f>
        <v>42.52323513341333</v>
      </c>
      <c r="I2" s="34">
        <f>AA2*' Demand-Supply Gap'!I$8</f>
        <v>42.095307133333328</v>
      </c>
      <c r="J2" s="34">
        <f>AB2*' Demand-Supply Gap'!J$8</f>
        <v>44.796676314988005</v>
      </c>
      <c r="K2" s="34">
        <f>AC2*' Demand-Supply Gap'!K$8</f>
        <v>48.173918767167137</v>
      </c>
      <c r="L2" s="34">
        <f>AD2*' Demand-Supply Gap'!L$8</f>
        <v>51.931073017227895</v>
      </c>
      <c r="M2" s="34">
        <f>AE2*' Demand-Supply Gap'!M$8</f>
        <v>55.627226067011328</v>
      </c>
      <c r="N2" s="34">
        <f>AF2*' Demand-Supply Gap'!N$8</f>
        <v>59.441315612396068</v>
      </c>
      <c r="O2" s="34">
        <f>AG2*' Demand-Supply Gap'!O$8</f>
        <v>63.433302894368062</v>
      </c>
      <c r="P2" s="34">
        <f>AH2*' Demand-Supply Gap'!P$8</f>
        <v>67.521533747043421</v>
      </c>
      <c r="Q2" s="34">
        <f>AI2*' Demand-Supply Gap'!Q$8</f>
        <v>71.737678699656428</v>
      </c>
      <c r="R2" s="34">
        <f>AJ2*' Demand-Supply Gap'!R$8</f>
        <v>76.116178871770984</v>
      </c>
      <c r="S2" s="34">
        <f>AK2*' Demand-Supply Gap'!S$8</f>
        <v>80.639603755040568</v>
      </c>
      <c r="T2" s="257"/>
      <c r="U2" s="160"/>
      <c r="V2" s="221">
        <v>0.45330000000000004</v>
      </c>
      <c r="W2" s="221">
        <v>0.45419333333333334</v>
      </c>
      <c r="X2" s="221">
        <v>0.45508666666666669</v>
      </c>
      <c r="Y2" s="221">
        <v>0.45598</v>
      </c>
      <c r="Z2" s="221">
        <v>0.45687333333333335</v>
      </c>
      <c r="AA2" s="221">
        <v>0.45776666666666666</v>
      </c>
      <c r="AB2" s="221">
        <v>0.45866000000000001</v>
      </c>
      <c r="AC2" s="221">
        <v>0.45955333333333331</v>
      </c>
      <c r="AD2" s="221">
        <v>0.46044666666666667</v>
      </c>
      <c r="AE2" s="221">
        <v>0.46133999999999997</v>
      </c>
      <c r="AF2" s="221">
        <v>0.46223333333333333</v>
      </c>
      <c r="AG2" s="221">
        <v>0.46312666666666663</v>
      </c>
      <c r="AH2" s="221">
        <v>0.46401999999999999</v>
      </c>
      <c r="AI2" s="221">
        <v>0.46491333333333329</v>
      </c>
      <c r="AJ2" s="221">
        <v>0.46580666666666665</v>
      </c>
      <c r="AK2" s="221">
        <v>0.4667</v>
      </c>
    </row>
    <row r="3" spans="1:37" s="28" customFormat="1" ht="15">
      <c r="A3" s="32" t="s">
        <v>32</v>
      </c>
      <c r="B3" s="32" t="s">
        <v>33</v>
      </c>
      <c r="C3" s="95" t="s">
        <v>371</v>
      </c>
      <c r="D3" s="34">
        <f>V3*' Demand-Supply Gap'!D$8</f>
        <v>5.6392839661999989</v>
      </c>
      <c r="E3" s="34">
        <f>W3*' Demand-Supply Gap'!E$8</f>
        <v>5.7443643683999994</v>
      </c>
      <c r="F3" s="34">
        <f>X3*' Demand-Supply Gap'!F$8</f>
        <v>5.7775239850000011</v>
      </c>
      <c r="G3" s="34">
        <f>Y3*' Demand-Supply Gap'!G$8</f>
        <v>5.4707627124</v>
      </c>
      <c r="H3" s="34">
        <f>Z3*' Demand-Supply Gap'!H$8</f>
        <v>6.0467368982666656</v>
      </c>
      <c r="I3" s="34">
        <f>AA3*' Demand-Supply Gap'!I$8</f>
        <v>5.9343562666666667</v>
      </c>
      <c r="J3" s="34">
        <f>AB3*' Demand-Supply Gap'!J$8</f>
        <v>6.2605567343800006</v>
      </c>
      <c r="K3" s="34">
        <f>AC3*' Demand-Supply Gap'!K$8</f>
        <v>6.6740302065258463</v>
      </c>
      <c r="L3" s="34">
        <f>AD3*' Demand-Supply Gap'!L$8</f>
        <v>7.1317159796777991</v>
      </c>
      <c r="M3" s="34">
        <f>AE3*' Demand-Supply Gap'!M$8</f>
        <v>7.5722673017911122</v>
      </c>
      <c r="N3" s="34">
        <f>AF3*' Demand-Supply Gap'!N$8</f>
        <v>8.0200981835143175</v>
      </c>
      <c r="O3" s="34">
        <f>AG3*' Demand-Supply Gap'!O$8</f>
        <v>8.4828539908258271</v>
      </c>
      <c r="P3" s="34">
        <f>AH3*' Demand-Supply Gap'!P$8</f>
        <v>8.949127894149326</v>
      </c>
      <c r="Q3" s="34">
        <f>AI3*' Demand-Supply Gap'!Q$8</f>
        <v>9.4227904396353885</v>
      </c>
      <c r="R3" s="34">
        <f>AJ3*' Demand-Supply Gap'!R$8</f>
        <v>9.9079252742734081</v>
      </c>
      <c r="S3" s="34">
        <f>AK3*' Demand-Supply Gap'!S$8</f>
        <v>10.401765901121584</v>
      </c>
      <c r="T3" s="257"/>
      <c r="U3" s="160"/>
      <c r="V3" s="221">
        <v>6.6699999999999995E-2</v>
      </c>
      <c r="W3" s="221">
        <v>6.6266666666666654E-2</v>
      </c>
      <c r="X3" s="221">
        <v>6.5833333333333327E-2</v>
      </c>
      <c r="Y3" s="221">
        <v>6.54E-2</v>
      </c>
      <c r="Z3" s="221">
        <v>6.4966666666666659E-2</v>
      </c>
      <c r="AA3" s="221">
        <v>6.4533333333333331E-2</v>
      </c>
      <c r="AB3" s="221">
        <v>6.4100000000000004E-2</v>
      </c>
      <c r="AC3" s="221">
        <v>6.3666666666666663E-2</v>
      </c>
      <c r="AD3" s="221">
        <v>6.3233333333333336E-2</v>
      </c>
      <c r="AE3" s="221">
        <v>6.2799999999999995E-2</v>
      </c>
      <c r="AF3" s="221">
        <v>6.2366666666666667E-2</v>
      </c>
      <c r="AG3" s="221">
        <v>6.193333333333334E-2</v>
      </c>
      <c r="AH3" s="221">
        <v>6.1500000000000006E-2</v>
      </c>
      <c r="AI3" s="221">
        <v>6.1066666666666672E-2</v>
      </c>
      <c r="AJ3" s="221">
        <v>6.0633333333333345E-2</v>
      </c>
      <c r="AK3" s="221">
        <v>6.020000000000001E-2</v>
      </c>
    </row>
    <row r="4" spans="1:37" s="28" customFormat="1" ht="15">
      <c r="A4" s="32" t="s">
        <v>32</v>
      </c>
      <c r="B4" s="32" t="s">
        <v>33</v>
      </c>
      <c r="C4" s="95" t="s">
        <v>372</v>
      </c>
      <c r="D4" s="34">
        <f>V4*' Demand-Supply Gap'!D$8</f>
        <v>40.582553279999992</v>
      </c>
      <c r="E4" s="34">
        <f>W4*' Demand-Supply Gap'!E$8</f>
        <v>41.569202553659999</v>
      </c>
      <c r="F4" s="34">
        <f>X4*' Demand-Supply Gap'!F$8</f>
        <v>42.04399277064001</v>
      </c>
      <c r="G4" s="34">
        <f>Y4*' Demand-Supply Gap'!G$8</f>
        <v>40.036948767720006</v>
      </c>
      <c r="H4" s="34">
        <f>Z4*' Demand-Supply Gap'!H$8</f>
        <v>44.504479968319998</v>
      </c>
      <c r="I4" s="34">
        <f>AA4*' Demand-Supply Gap'!I$8</f>
        <v>43.928336600000002</v>
      </c>
      <c r="J4" s="34">
        <f>AB4*' Demand-Supply Gap'!J$8</f>
        <v>46.611358750632</v>
      </c>
      <c r="K4" s="34">
        <f>AC4*' Demand-Supply Gap'!K$8</f>
        <v>49.979750605247013</v>
      </c>
      <c r="L4" s="34">
        <f>AD4*' Demand-Supply Gap'!L$8</f>
        <v>53.721332980075843</v>
      </c>
      <c r="M4" s="34">
        <f>AE4*' Demand-Supply Gap'!M$8</f>
        <v>57.378011436788526</v>
      </c>
      <c r="N4" s="34">
        <f>AF4*' Demand-Supply Gap'!N$8</f>
        <v>61.134495079252382</v>
      </c>
      <c r="O4" s="34">
        <f>AG4*' Demand-Supply Gap'!O$8</f>
        <v>65.051345657741962</v>
      </c>
      <c r="P4" s="34">
        <f>AH4*' Demand-Supply Gap'!P$8</f>
        <v>69.043613060422317</v>
      </c>
      <c r="Q4" s="34">
        <f>AI4*' Demand-Supply Gap'!Q$8</f>
        <v>73.142867754300752</v>
      </c>
      <c r="R4" s="34">
        <f>AJ4*' Demand-Supply Gap'!R$8</f>
        <v>77.383129624270154</v>
      </c>
      <c r="S4" s="34">
        <f>AK4*' Demand-Supply Gap'!S$8</f>
        <v>81.745439332568438</v>
      </c>
      <c r="T4" s="257"/>
      <c r="U4" s="73"/>
      <c r="V4" s="219">
        <f>1-SUM(V2:V3)</f>
        <v>0.48</v>
      </c>
      <c r="W4" s="219">
        <f t="shared" ref="W4:AK4" si="0">1-SUM(W2:W3)</f>
        <v>0.47953999999999997</v>
      </c>
      <c r="X4" s="219">
        <f t="shared" si="0"/>
        <v>0.47907999999999995</v>
      </c>
      <c r="Y4" s="219">
        <f t="shared" si="0"/>
        <v>0.47862000000000005</v>
      </c>
      <c r="Z4" s="219">
        <f t="shared" si="0"/>
        <v>0.47816000000000003</v>
      </c>
      <c r="AA4" s="219">
        <f t="shared" si="0"/>
        <v>0.47770000000000001</v>
      </c>
      <c r="AB4" s="219">
        <f t="shared" si="0"/>
        <v>0.47724</v>
      </c>
      <c r="AC4" s="219">
        <f t="shared" si="0"/>
        <v>0.47677999999999998</v>
      </c>
      <c r="AD4" s="219">
        <f t="shared" si="0"/>
        <v>0.47631999999999997</v>
      </c>
      <c r="AE4" s="219">
        <f t="shared" si="0"/>
        <v>0.47586000000000006</v>
      </c>
      <c r="AF4" s="219">
        <f t="shared" si="0"/>
        <v>0.47540000000000004</v>
      </c>
      <c r="AG4" s="219">
        <f t="shared" si="0"/>
        <v>0.47494000000000003</v>
      </c>
      <c r="AH4" s="219">
        <f t="shared" si="0"/>
        <v>0.47448000000000001</v>
      </c>
      <c r="AI4" s="219">
        <f t="shared" si="0"/>
        <v>0.47402</v>
      </c>
      <c r="AJ4" s="219">
        <f t="shared" si="0"/>
        <v>0.47355999999999998</v>
      </c>
      <c r="AK4" s="219">
        <f t="shared" si="0"/>
        <v>0.47309999999999997</v>
      </c>
    </row>
    <row r="5" spans="1:37" s="93" customFormat="1" ht="15">
      <c r="A5" s="60" t="s">
        <v>32</v>
      </c>
      <c r="B5" s="60" t="s">
        <v>33</v>
      </c>
      <c r="C5" s="259" t="s">
        <v>60</v>
      </c>
      <c r="D5" s="61">
        <f>SUM(D2:D4)</f>
        <v>84.54698599999999</v>
      </c>
      <c r="E5" s="61">
        <f t="shared" ref="E5:S5" si="1">SUM(E2:E4)</f>
        <v>86.68557899999999</v>
      </c>
      <c r="F5" s="61">
        <f t="shared" si="1"/>
        <v>87.759858000000023</v>
      </c>
      <c r="G5" s="61">
        <f t="shared" si="1"/>
        <v>83.650806000000017</v>
      </c>
      <c r="H5" s="61">
        <f t="shared" si="1"/>
        <v>93.074451999999994</v>
      </c>
      <c r="I5" s="61">
        <f t="shared" si="1"/>
        <v>91.957999999999998</v>
      </c>
      <c r="J5" s="61">
        <f t="shared" si="1"/>
        <v>97.668591800000002</v>
      </c>
      <c r="K5" s="61">
        <f t="shared" si="1"/>
        <v>104.82769957894</v>
      </c>
      <c r="L5" s="61">
        <f t="shared" si="1"/>
        <v>112.78412197698154</v>
      </c>
      <c r="M5" s="61">
        <f t="shared" si="1"/>
        <v>120.57750480559096</v>
      </c>
      <c r="N5" s="61">
        <f t="shared" si="1"/>
        <v>128.59590887516276</v>
      </c>
      <c r="O5" s="61">
        <f t="shared" si="1"/>
        <v>136.96750254293585</v>
      </c>
      <c r="P5" s="61">
        <f t="shared" si="1"/>
        <v>145.51427470161508</v>
      </c>
      <c r="Q5" s="61">
        <f t="shared" si="1"/>
        <v>154.30333689359259</v>
      </c>
      <c r="R5" s="61">
        <f t="shared" si="1"/>
        <v>163.40723377031455</v>
      </c>
      <c r="S5" s="61">
        <f t="shared" si="1"/>
        <v>172.78680898873057</v>
      </c>
      <c r="T5" s="258"/>
      <c r="U5" s="260"/>
      <c r="V5" s="261">
        <f>SUM(V2:V4)</f>
        <v>1</v>
      </c>
      <c r="W5" s="261">
        <f t="shared" ref="W5:AK5" si="2">SUM(W2:W4)</f>
        <v>1</v>
      </c>
      <c r="X5" s="261">
        <f t="shared" si="2"/>
        <v>1</v>
      </c>
      <c r="Y5" s="261">
        <f t="shared" si="2"/>
        <v>1</v>
      </c>
      <c r="Z5" s="261">
        <f t="shared" si="2"/>
        <v>1</v>
      </c>
      <c r="AA5" s="261">
        <f t="shared" si="2"/>
        <v>1</v>
      </c>
      <c r="AB5" s="261">
        <f t="shared" si="2"/>
        <v>1</v>
      </c>
      <c r="AC5" s="261">
        <f t="shared" si="2"/>
        <v>1</v>
      </c>
      <c r="AD5" s="261">
        <f t="shared" si="2"/>
        <v>1</v>
      </c>
      <c r="AE5" s="261">
        <f t="shared" si="2"/>
        <v>1</v>
      </c>
      <c r="AF5" s="261">
        <f t="shared" si="2"/>
        <v>1</v>
      </c>
      <c r="AG5" s="261">
        <f t="shared" si="2"/>
        <v>1</v>
      </c>
      <c r="AH5" s="261">
        <f t="shared" si="2"/>
        <v>1</v>
      </c>
      <c r="AI5" s="261">
        <f t="shared" si="2"/>
        <v>1</v>
      </c>
      <c r="AJ5" s="261">
        <f t="shared" si="2"/>
        <v>1</v>
      </c>
      <c r="AK5" s="261">
        <f t="shared" si="2"/>
        <v>1</v>
      </c>
    </row>
    <row r="6" spans="1:37" s="28" customFormat="1" ht="15">
      <c r="A6" s="32" t="s">
        <v>32</v>
      </c>
      <c r="B6" s="32" t="s">
        <v>35</v>
      </c>
      <c r="C6" s="95" t="s">
        <v>370</v>
      </c>
      <c r="D6" s="34">
        <f>V6*' Demand-Supply Gap'!D$21</f>
        <v>542.50027289629622</v>
      </c>
      <c r="E6" s="34">
        <f>W6*' Demand-Supply Gap'!E$21</f>
        <v>562.95904284096628</v>
      </c>
      <c r="F6" s="34">
        <f>X6*' Demand-Supply Gap'!F$21</f>
        <v>573.55060296438864</v>
      </c>
      <c r="G6" s="34">
        <f>Y6*' Demand-Supply Gap'!G$21</f>
        <v>626.3648508350924</v>
      </c>
      <c r="H6" s="34">
        <f>Z6*' Demand-Supply Gap'!H$21</f>
        <v>656.49236376039539</v>
      </c>
      <c r="I6" s="34">
        <f>AA6*' Demand-Supply Gap'!I$21</f>
        <v>649.62658818333341</v>
      </c>
      <c r="J6" s="34">
        <f>AB6*' Demand-Supply Gap'!J$21</f>
        <v>702.27917540136013</v>
      </c>
      <c r="K6" s="34">
        <f>AC6*' Demand-Supply Gap'!K$21</f>
        <v>765.80640578420616</v>
      </c>
      <c r="L6" s="34">
        <f>AD6*' Demand-Supply Gap'!L$21</f>
        <v>822.81463892301542</v>
      </c>
      <c r="M6" s="34">
        <f>AE6*' Demand-Supply Gap'!M$21</f>
        <v>883.73640765430423</v>
      </c>
      <c r="N6" s="34">
        <f>AF6*' Demand-Supply Gap'!N$21</f>
        <v>945.18730822469161</v>
      </c>
      <c r="O6" s="34">
        <f>AG6*' Demand-Supply Gap'!O$21</f>
        <v>1008.7342348052032</v>
      </c>
      <c r="P6" s="34">
        <f>AH6*' Demand-Supply Gap'!P$21</f>
        <v>1074.4321572985978</v>
      </c>
      <c r="Q6" s="34">
        <f>AI6*' Demand-Supply Gap'!Q$21</f>
        <v>1143.7625740151311</v>
      </c>
      <c r="R6" s="34">
        <f>AJ6*' Demand-Supply Gap'!R$21</f>
        <v>1214.9323815262876</v>
      </c>
      <c r="S6" s="34">
        <f>AK6*' Demand-Supply Gap'!S$21</f>
        <v>1287.2459987989196</v>
      </c>
      <c r="T6" s="257"/>
      <c r="U6" s="260"/>
      <c r="V6" s="221">
        <v>0.50470000000000004</v>
      </c>
      <c r="W6" s="221">
        <v>0.50519333333333338</v>
      </c>
      <c r="X6" s="221">
        <v>0.50568666666666673</v>
      </c>
      <c r="Y6" s="221">
        <v>0.50617999999999996</v>
      </c>
      <c r="Z6" s="221">
        <v>0.50667333333333331</v>
      </c>
      <c r="AA6" s="221">
        <v>0.50716666666666665</v>
      </c>
      <c r="AB6" s="221">
        <v>0.50766</v>
      </c>
      <c r="AC6" s="221">
        <v>0.50815333333333335</v>
      </c>
      <c r="AD6" s="221">
        <v>0.50864666666666669</v>
      </c>
      <c r="AE6" s="221">
        <v>0.50914000000000004</v>
      </c>
      <c r="AF6" s="221">
        <v>0.50963333333333338</v>
      </c>
      <c r="AG6" s="221">
        <v>0.51012666666666662</v>
      </c>
      <c r="AH6" s="221">
        <v>0.51061999999999996</v>
      </c>
      <c r="AI6" s="221">
        <v>0.51111333333333331</v>
      </c>
      <c r="AJ6" s="221">
        <v>0.51160666666666665</v>
      </c>
      <c r="AK6" s="221">
        <v>0.5121</v>
      </c>
    </row>
    <row r="7" spans="1:37" s="28" customFormat="1" ht="15">
      <c r="A7" s="32" t="s">
        <v>32</v>
      </c>
      <c r="B7" s="32" t="s">
        <v>35</v>
      </c>
      <c r="C7" s="95" t="s">
        <v>371</v>
      </c>
      <c r="D7" s="34">
        <f>V7*' Demand-Supply Gap'!D$21</f>
        <v>98.030562488888876</v>
      </c>
      <c r="E7" s="34">
        <f>W7*' Demand-Supply Gap'!E$21</f>
        <v>100.92982958388693</v>
      </c>
      <c r="F7" s="34">
        <f>X7*' Demand-Supply Gap'!F$21</f>
        <v>102.01764907380762</v>
      </c>
      <c r="G7" s="34">
        <f>Y7*' Demand-Supply Gap'!G$21</f>
        <v>110.5276946473398</v>
      </c>
      <c r="H7" s="34">
        <f>Z7*' Demand-Supply Gap'!H$21</f>
        <v>114.91920379295405</v>
      </c>
      <c r="I7" s="34">
        <f>AA7*' Demand-Supply Gap'!I$21</f>
        <v>112.80403851333334</v>
      </c>
      <c r="J7" s="34">
        <f>AB7*' Demand-Supply Gap'!J$21</f>
        <v>120.96145273824003</v>
      </c>
      <c r="K7" s="34">
        <f>AC7*' Demand-Supply Gap'!K$21</f>
        <v>130.83099610513796</v>
      </c>
      <c r="L7" s="34">
        <f>AD7*' Demand-Supply Gap'!L$21</f>
        <v>139.42026098007449</v>
      </c>
      <c r="M7" s="34">
        <f>AE7*' Demand-Supply Gap'!M$21</f>
        <v>148.51020748497911</v>
      </c>
      <c r="N7" s="34">
        <f>AF7*' Demand-Supply Gap'!N$21</f>
        <v>157.5209144716145</v>
      </c>
      <c r="O7" s="34">
        <f>AG7*' Demand-Supply Gap'!O$21</f>
        <v>166.70961634818281</v>
      </c>
      <c r="P7" s="34">
        <f>AH7*' Demand-Supply Gap'!P$21</f>
        <v>176.07708848604966</v>
      </c>
      <c r="Q7" s="34">
        <f>AI7*' Demand-Supply Gap'!Q$21</f>
        <v>185.85563732871381</v>
      </c>
      <c r="R7" s="34">
        <f>AJ7*' Demand-Supply Gap'!R$21</f>
        <v>195.74183246492774</v>
      </c>
      <c r="S7" s="34">
        <f>AK7*' Demand-Supply Gap'!S$21</f>
        <v>205.61750185852688</v>
      </c>
      <c r="T7" s="257"/>
      <c r="U7" s="260"/>
      <c r="V7" s="219">
        <v>9.1200000000000003E-2</v>
      </c>
      <c r="W7" s="219">
        <v>9.0573333333333339E-2</v>
      </c>
      <c r="X7" s="219">
        <v>8.9946666666666661E-2</v>
      </c>
      <c r="Y7" s="219">
        <v>8.9319999999999997E-2</v>
      </c>
      <c r="Z7" s="219">
        <v>8.8693333333333332E-2</v>
      </c>
      <c r="AA7" s="219">
        <v>8.8066666666666668E-2</v>
      </c>
      <c r="AB7" s="219">
        <v>8.7440000000000004E-2</v>
      </c>
      <c r="AC7" s="219">
        <v>8.6813333333333326E-2</v>
      </c>
      <c r="AD7" s="219">
        <v>8.6186666666666661E-2</v>
      </c>
      <c r="AE7" s="219">
        <v>8.5559999999999997E-2</v>
      </c>
      <c r="AF7" s="219">
        <v>8.4933333333333333E-2</v>
      </c>
      <c r="AG7" s="219">
        <v>8.4306666666666669E-2</v>
      </c>
      <c r="AH7" s="219">
        <v>8.3680000000000004E-2</v>
      </c>
      <c r="AI7" s="219">
        <v>8.3053333333333326E-2</v>
      </c>
      <c r="AJ7" s="219">
        <v>8.2426666666666662E-2</v>
      </c>
      <c r="AK7" s="219">
        <v>8.1799999999999998E-2</v>
      </c>
    </row>
    <row r="8" spans="1:37" s="28" customFormat="1" ht="15">
      <c r="A8" s="32" t="s">
        <v>32</v>
      </c>
      <c r="B8" s="32" t="s">
        <v>35</v>
      </c>
      <c r="C8" s="95" t="s">
        <v>372</v>
      </c>
      <c r="D8" s="34">
        <f>V8*' Demand-Supply Gap'!D$21</f>
        <v>434.36568313333316</v>
      </c>
      <c r="E8" s="34">
        <f>W8*' Demand-Supply Gap'!E$21</f>
        <v>450.45489598255421</v>
      </c>
      <c r="F8" s="34">
        <f>X8*' Demand-Supply Gap'!F$21</f>
        <v>458.63330155438791</v>
      </c>
      <c r="G8" s="34">
        <f>Y8*' Demand-Supply Gap'!G$21</f>
        <v>500.5424595258504</v>
      </c>
      <c r="H8" s="34">
        <f>Z8*' Demand-Supply Gap'!H$21</f>
        <v>524.27999655842962</v>
      </c>
      <c r="I8" s="34">
        <f>AA8*' Demand-Supply Gap'!I$21</f>
        <v>518.46307330333343</v>
      </c>
      <c r="J8" s="34">
        <f>AB8*' Demand-Supply Gap'!J$21</f>
        <v>560.12456786040013</v>
      </c>
      <c r="K8" s="34">
        <f>AC8*' Demand-Supply Gap'!K$21</f>
        <v>610.40064263305624</v>
      </c>
      <c r="L8" s="34">
        <f>AD8*' Demand-Supply Gap'!L$21</f>
        <v>655.41973708725459</v>
      </c>
      <c r="M8" s="34">
        <f>AE8*' Demand-Supply Gap'!M$21</f>
        <v>703.4968103513562</v>
      </c>
      <c r="N8" s="34">
        <f>AF8*' Demand-Supply Gap'!N$21</f>
        <v>751.93362744044236</v>
      </c>
      <c r="O8" s="34">
        <f>AG8*' Demand-Supply Gap'!O$21</f>
        <v>801.97528946241516</v>
      </c>
      <c r="P8" s="34">
        <f>AH8*' Demand-Supply Gap'!P$21</f>
        <v>853.66246174462663</v>
      </c>
      <c r="Q8" s="34">
        <f>AI8*' Demand-Supply Gap'!Q$21</f>
        <v>908.16839961353799</v>
      </c>
      <c r="R8" s="34">
        <f>AJ8*' Demand-Supply Gap'!R$21</f>
        <v>964.06493755675956</v>
      </c>
      <c r="S8" s="34">
        <f>AK8*' Demand-Supply Gap'!S$21</f>
        <v>1020.7978912560852</v>
      </c>
      <c r="T8" s="257"/>
      <c r="U8" s="260"/>
      <c r="V8" s="219">
        <f>1-SUM(V6:V7)</f>
        <v>0.4040999999999999</v>
      </c>
      <c r="W8" s="219">
        <f t="shared" ref="W8" si="3">1-SUM(W6:W7)</f>
        <v>0.40423333333333322</v>
      </c>
      <c r="X8" s="219">
        <f t="shared" ref="X8" si="4">1-SUM(X6:X7)</f>
        <v>0.40436666666666665</v>
      </c>
      <c r="Y8" s="219">
        <f t="shared" ref="Y8" si="5">1-SUM(Y6:Y7)</f>
        <v>0.40450000000000008</v>
      </c>
      <c r="Z8" s="219">
        <f t="shared" ref="Z8" si="6">1-SUM(Z6:Z7)</f>
        <v>0.4046333333333334</v>
      </c>
      <c r="AA8" s="219">
        <f t="shared" ref="AA8" si="7">1-SUM(AA6:AA7)</f>
        <v>0.40476666666666672</v>
      </c>
      <c r="AB8" s="219">
        <f t="shared" ref="AB8" si="8">1-SUM(AB6:AB7)</f>
        <v>0.40490000000000004</v>
      </c>
      <c r="AC8" s="219">
        <f t="shared" ref="AC8" si="9">1-SUM(AC6:AC7)</f>
        <v>0.40503333333333336</v>
      </c>
      <c r="AD8" s="219">
        <f t="shared" ref="AD8" si="10">1-SUM(AD6:AD7)</f>
        <v>0.40516666666666667</v>
      </c>
      <c r="AE8" s="219">
        <f t="shared" ref="AE8" si="11">1-SUM(AE6:AE7)</f>
        <v>0.40529999999999999</v>
      </c>
      <c r="AF8" s="219">
        <f t="shared" ref="AF8" si="12">1-SUM(AF6:AF7)</f>
        <v>0.40543333333333331</v>
      </c>
      <c r="AG8" s="219">
        <f t="shared" ref="AG8" si="13">1-SUM(AG6:AG7)</f>
        <v>0.40556666666666674</v>
      </c>
      <c r="AH8" s="219">
        <f t="shared" ref="AH8" si="14">1-SUM(AH6:AH7)</f>
        <v>0.40570000000000006</v>
      </c>
      <c r="AI8" s="219">
        <f t="shared" ref="AI8" si="15">1-SUM(AI6:AI7)</f>
        <v>0.40583333333333338</v>
      </c>
      <c r="AJ8" s="219">
        <f t="shared" ref="AJ8" si="16">1-SUM(AJ6:AJ7)</f>
        <v>0.4059666666666667</v>
      </c>
      <c r="AK8" s="219">
        <f t="shared" ref="AK8" si="17">1-SUM(AK6:AK7)</f>
        <v>0.40610000000000002</v>
      </c>
    </row>
    <row r="9" spans="1:37" s="93" customFormat="1" ht="15">
      <c r="A9" s="60" t="s">
        <v>32</v>
      </c>
      <c r="B9" s="60" t="s">
        <v>35</v>
      </c>
      <c r="C9" s="259" t="s">
        <v>60</v>
      </c>
      <c r="D9" s="61">
        <f>SUM(D6:D8)</f>
        <v>1074.8965185185184</v>
      </c>
      <c r="E9" s="61">
        <f t="shared" ref="E9:S9" si="18">SUM(E6:E8)</f>
        <v>1114.3437684074074</v>
      </c>
      <c r="F9" s="61">
        <f t="shared" si="18"/>
        <v>1134.2015535925843</v>
      </c>
      <c r="G9" s="61">
        <f t="shared" si="18"/>
        <v>1237.4350050082826</v>
      </c>
      <c r="H9" s="61">
        <f t="shared" si="18"/>
        <v>1295.6915641117789</v>
      </c>
      <c r="I9" s="61">
        <f t="shared" si="18"/>
        <v>1280.8937000000001</v>
      </c>
      <c r="J9" s="61">
        <f t="shared" si="18"/>
        <v>1383.3651960000002</v>
      </c>
      <c r="K9" s="61">
        <f t="shared" si="18"/>
        <v>1507.0380445224005</v>
      </c>
      <c r="L9" s="61">
        <f t="shared" si="18"/>
        <v>1617.6546369903444</v>
      </c>
      <c r="M9" s="61">
        <f t="shared" si="18"/>
        <v>1735.7434254906393</v>
      </c>
      <c r="N9" s="61">
        <f t="shared" si="18"/>
        <v>1854.6418501367484</v>
      </c>
      <c r="O9" s="61">
        <f t="shared" si="18"/>
        <v>1977.4191406158011</v>
      </c>
      <c r="P9" s="61">
        <f t="shared" si="18"/>
        <v>2104.171707529274</v>
      </c>
      <c r="Q9" s="61">
        <f t="shared" si="18"/>
        <v>2237.7866109573829</v>
      </c>
      <c r="R9" s="61">
        <f t="shared" si="18"/>
        <v>2374.7391515479749</v>
      </c>
      <c r="S9" s="61">
        <f t="shared" si="18"/>
        <v>2513.6613919135316</v>
      </c>
      <c r="T9" s="258"/>
      <c r="U9" s="260"/>
      <c r="V9" s="261">
        <f>SUM(V6:V8)</f>
        <v>1</v>
      </c>
      <c r="W9" s="261">
        <f t="shared" ref="W9:AK9" si="19">SUM(W6:W8)</f>
        <v>1</v>
      </c>
      <c r="X9" s="261">
        <f t="shared" si="19"/>
        <v>1</v>
      </c>
      <c r="Y9" s="261">
        <f t="shared" si="19"/>
        <v>1</v>
      </c>
      <c r="Z9" s="261">
        <f t="shared" si="19"/>
        <v>1</v>
      </c>
      <c r="AA9" s="261">
        <f t="shared" si="19"/>
        <v>1</v>
      </c>
      <c r="AB9" s="261">
        <f t="shared" si="19"/>
        <v>1</v>
      </c>
      <c r="AC9" s="261">
        <f t="shared" si="19"/>
        <v>1</v>
      </c>
      <c r="AD9" s="261">
        <f t="shared" si="19"/>
        <v>1</v>
      </c>
      <c r="AE9" s="261">
        <f t="shared" si="19"/>
        <v>1</v>
      </c>
      <c r="AF9" s="261">
        <f t="shared" si="19"/>
        <v>1</v>
      </c>
      <c r="AG9" s="261">
        <f t="shared" si="19"/>
        <v>1</v>
      </c>
      <c r="AH9" s="261">
        <f t="shared" si="19"/>
        <v>1</v>
      </c>
      <c r="AI9" s="261">
        <f t="shared" si="19"/>
        <v>1</v>
      </c>
      <c r="AJ9" s="261">
        <f t="shared" si="19"/>
        <v>1</v>
      </c>
      <c r="AK9" s="261">
        <f t="shared" si="19"/>
        <v>1</v>
      </c>
    </row>
    <row r="10" spans="1:37" s="28" customFormat="1" ht="15">
      <c r="A10" s="32" t="s">
        <v>32</v>
      </c>
      <c r="B10" s="32" t="s">
        <v>43</v>
      </c>
      <c r="C10" s="95" t="s">
        <v>370</v>
      </c>
      <c r="D10" s="34">
        <f>(V10*' Demand-Supply Gap'!D$30)</f>
        <v>46.238055924499996</v>
      </c>
      <c r="E10" s="34">
        <f>(W10*' Demand-Supply Gap'!E$30)</f>
        <v>47.666298970980023</v>
      </c>
      <c r="F10" s="34">
        <f>(X10*' Demand-Supply Gap'!F$30)</f>
        <v>47.381873157416017</v>
      </c>
      <c r="G10" s="34">
        <f>(Y10*' Demand-Supply Gap'!G$30)</f>
        <v>46.563304674520012</v>
      </c>
      <c r="H10" s="34">
        <f>(Z10*' Demand-Supply Gap'!H$30)</f>
        <v>48.156089459399986</v>
      </c>
      <c r="I10" s="34">
        <f>(AA10*' Demand-Supply Gap'!I$30)</f>
        <v>44.390481300000012</v>
      </c>
      <c r="J10" s="34">
        <f>(AB10*' Demand-Supply Gap'!J$30)</f>
        <v>45.933570932480038</v>
      </c>
      <c r="K10" s="34">
        <f>(AC10*' Demand-Supply Gap'!K$30)</f>
        <v>47.687293586345405</v>
      </c>
      <c r="L10" s="34">
        <f>(AD10*' Demand-Supply Gap'!L$30)</f>
        <v>49.930044841152949</v>
      </c>
      <c r="M10" s="34">
        <f>(AE10*' Demand-Supply Gap'!M$30)</f>
        <v>52.877451401949109</v>
      </c>
      <c r="N10" s="34">
        <f>(AF10*' Demand-Supply Gap'!N$30)</f>
        <v>54.88187736002812</v>
      </c>
      <c r="O10" s="34">
        <f>(AG10*' Demand-Supply Gap'!O$30)</f>
        <v>57.139179966466386</v>
      </c>
      <c r="P10" s="34">
        <f>(AH10*' Demand-Supply Gap'!P$30)</f>
        <v>59.597893422183901</v>
      </c>
      <c r="Q10" s="34">
        <f>(AI10*' Demand-Supply Gap'!Q$30)</f>
        <v>62.263725248971987</v>
      </c>
      <c r="R10" s="34">
        <f>(AJ10*' Demand-Supply Gap'!R$30)</f>
        <v>65.192011208058645</v>
      </c>
      <c r="S10" s="34">
        <f>(AK10*' Demand-Supply Gap'!S$30)</f>
        <v>68.381883892177214</v>
      </c>
      <c r="T10" s="257"/>
      <c r="U10" s="263"/>
      <c r="V10" s="263">
        <v>0.50930000000000009</v>
      </c>
      <c r="W10" s="263">
        <v>0.51453000000000015</v>
      </c>
      <c r="X10" s="263">
        <v>0.50824100000000016</v>
      </c>
      <c r="Y10" s="263">
        <v>0.5113700000000001</v>
      </c>
      <c r="Z10" s="263">
        <v>0.5101</v>
      </c>
      <c r="AA10" s="263">
        <v>0.51147000000000009</v>
      </c>
      <c r="AB10" s="263">
        <v>0.51085866666666702</v>
      </c>
      <c r="AC10" s="263">
        <v>0.51089780952381014</v>
      </c>
      <c r="AD10" s="263">
        <v>0.51091263095238104</v>
      </c>
      <c r="AE10" s="263">
        <v>0.51092745238095305</v>
      </c>
      <c r="AF10" s="263">
        <v>0.51094227380952395</v>
      </c>
      <c r="AG10" s="263">
        <v>0.51095709523809596</v>
      </c>
      <c r="AH10" s="263">
        <v>0.51097191666666708</v>
      </c>
      <c r="AI10" s="263">
        <v>0.51098673809523798</v>
      </c>
      <c r="AJ10" s="263">
        <v>0.51100155952380999</v>
      </c>
      <c r="AK10" s="263">
        <v>0.51101638095238111</v>
      </c>
    </row>
    <row r="11" spans="1:37" s="28" customFormat="1" ht="15">
      <c r="A11" s="32" t="s">
        <v>32</v>
      </c>
      <c r="B11" s="32" t="s">
        <v>43</v>
      </c>
      <c r="C11" s="95" t="s">
        <v>371</v>
      </c>
      <c r="D11" s="34">
        <f>(V11*' Demand-Supply Gap'!D$30)</f>
        <v>6.2797689540499997</v>
      </c>
      <c r="E11" s="34">
        <f>(W11*' Demand-Supply Gap'!E$30)</f>
        <v>6.6423214122000003</v>
      </c>
      <c r="F11" s="34">
        <f>(X11*' Demand-Supply Gap'!F$30)</f>
        <v>6.5715836362399997</v>
      </c>
      <c r="G11" s="34">
        <f>(Y11*' Demand-Supply Gap'!G$30)</f>
        <v>6.522340993480003</v>
      </c>
      <c r="H11" s="34">
        <f>(Z11*' Demand-Supply Gap'!H$30)</f>
        <v>6.9661592652600008</v>
      </c>
      <c r="I11" s="34">
        <f>(AA11*' Demand-Supply Gap'!I$30)</f>
        <v>6.4511007000000014</v>
      </c>
      <c r="J11" s="34">
        <f>(AB11*' Demand-Supply Gap'!J$30)</f>
        <v>6.1744245948000014</v>
      </c>
      <c r="K11" s="34">
        <f>(AC11*' Demand-Supply Gap'!K$30)</f>
        <v>6.7583624163316562</v>
      </c>
      <c r="L11" s="34">
        <f>(AD11*' Demand-Supply Gap'!L$30)</f>
        <v>7.1006466574185367</v>
      </c>
      <c r="M11" s="34">
        <f>(AE11*' Demand-Supply Gap'!M$30)</f>
        <v>7.5456798489691668</v>
      </c>
      <c r="N11" s="34">
        <f>(AF11*' Demand-Supply Gap'!N$30)</f>
        <v>7.8585702485432822</v>
      </c>
      <c r="O11" s="34">
        <f>(AG11*' Demand-Supply Gap'!O$30)</f>
        <v>8.2097540529962885</v>
      </c>
      <c r="P11" s="34">
        <f>(AH11*' Demand-Supply Gap'!P$30)</f>
        <v>8.5921824969042415</v>
      </c>
      <c r="Q11" s="34">
        <f>(AI11*' Demand-Supply Gap'!Q$30)</f>
        <v>9.0069766573222676</v>
      </c>
      <c r="R11" s="34">
        <f>(AJ11*' Demand-Supply Gap'!R$30)</f>
        <v>9.4624721723548486</v>
      </c>
      <c r="S11" s="34">
        <f>(AK11*' Demand-Supply Gap'!S$30)</f>
        <v>9.9589276699550116</v>
      </c>
      <c r="T11" s="257"/>
      <c r="U11" s="260"/>
      <c r="V11" s="219">
        <v>6.9170000000000009E-2</v>
      </c>
      <c r="W11" s="219">
        <v>7.1699999999999986E-2</v>
      </c>
      <c r="X11" s="219">
        <v>7.0489999999999997E-2</v>
      </c>
      <c r="Y11" s="219">
        <v>7.1630000000000027E-2</v>
      </c>
      <c r="Z11" s="219">
        <v>7.3790000000000022E-2</v>
      </c>
      <c r="AA11" s="219">
        <v>7.4330000000000007E-2</v>
      </c>
      <c r="AB11" s="219">
        <v>6.8670000000000009E-2</v>
      </c>
      <c r="AC11" s="219">
        <v>7.2405714285714018E-2</v>
      </c>
      <c r="AD11" s="219">
        <v>7.2657857142856996E-2</v>
      </c>
      <c r="AE11" s="219">
        <v>7.291000000000003E-2</v>
      </c>
      <c r="AF11" s="219">
        <v>7.3162142857143009E-2</v>
      </c>
      <c r="AG11" s="219">
        <v>7.3414285714285987E-2</v>
      </c>
      <c r="AH11" s="219">
        <v>7.3666428571429021E-2</v>
      </c>
      <c r="AI11" s="219">
        <v>7.3918571428571E-2</v>
      </c>
      <c r="AJ11" s="219">
        <v>7.4170714285713979E-2</v>
      </c>
      <c r="AK11" s="219">
        <v>7.4422857142857013E-2</v>
      </c>
    </row>
    <row r="12" spans="1:37" s="28" customFormat="1" ht="15">
      <c r="A12" s="32" t="s">
        <v>32</v>
      </c>
      <c r="B12" s="32" t="s">
        <v>43</v>
      </c>
      <c r="C12" s="95" t="s">
        <v>372</v>
      </c>
      <c r="D12" s="34">
        <f>(V12*' Demand-Supply Gap'!D$30)</f>
        <v>38.269640121449989</v>
      </c>
      <c r="E12" s="34">
        <f>(W12*' Demand-Supply Gap'!E$30)</f>
        <v>38.331845616819997</v>
      </c>
      <c r="F12" s="34">
        <f>(X12*' Demand-Supply Gap'!F$30)</f>
        <v>39.273719206343991</v>
      </c>
      <c r="G12" s="34">
        <f>(Y12*' Demand-Supply Gap'!G$30)</f>
        <v>37.970350331999988</v>
      </c>
      <c r="H12" s="34">
        <f>(Z12*' Demand-Supply Gap'!H$30)</f>
        <v>39.282945275339991</v>
      </c>
      <c r="I12" s="34">
        <f>(AA12*' Demand-Supply Gap'!I$30)</f>
        <v>35.948417999999997</v>
      </c>
      <c r="J12" s="34">
        <f>(AB12*' Demand-Supply Gap'!J$30)</f>
        <v>37.806444472719974</v>
      </c>
      <c r="K12" s="34">
        <f>(AC12*' Demand-Supply Gap'!K$30)</f>
        <v>38.894524161322963</v>
      </c>
      <c r="L12" s="34">
        <f>(AD12*' Demand-Supply Gap'!L$30)</f>
        <v>40.69647713313654</v>
      </c>
      <c r="M12" s="34">
        <f>(AE12*' Demand-Supply Gap'!M$30)</f>
        <v>43.069940330060518</v>
      </c>
      <c r="N12" s="34">
        <f>(AF12*' Demand-Supply Gap'!N$30)</f>
        <v>44.672620703109814</v>
      </c>
      <c r="O12" s="34">
        <f>(AG12*' Demand-Supply Gap'!O$30)</f>
        <v>46.478811399828643</v>
      </c>
      <c r="P12" s="34">
        <f>(AH12*' Demand-Supply Gap'!P$30)</f>
        <v>48.4462625532327</v>
      </c>
      <c r="Q12" s="34">
        <f>(AI12*' Demand-Supply Gap'!Q$30)</f>
        <v>50.579280895739323</v>
      </c>
      <c r="R12" s="34">
        <f>(AJ12*' Demand-Supply Gap'!R$30)</f>
        <v>52.922448613315659</v>
      </c>
      <c r="S12" s="34">
        <f>(AK12*' Demand-Supply Gap'!S$30)</f>
        <v>55.474632406090301</v>
      </c>
      <c r="T12" s="257"/>
      <c r="U12" s="260"/>
      <c r="V12" s="219">
        <f>1-SUM(V10:V11)</f>
        <v>0.42152999999999996</v>
      </c>
      <c r="W12" s="219">
        <f t="shared" ref="W12" si="20">1-SUM(W10:W11)</f>
        <v>0.41376999999999986</v>
      </c>
      <c r="X12" s="219">
        <f t="shared" ref="X12" si="21">1-SUM(X10:X11)</f>
        <v>0.42126899999999989</v>
      </c>
      <c r="Y12" s="219">
        <f t="shared" ref="Y12" si="22">1-SUM(Y10:Y11)</f>
        <v>0.41699999999999982</v>
      </c>
      <c r="Z12" s="219">
        <f t="shared" ref="Z12" si="23">1-SUM(Z10:Z11)</f>
        <v>0.41610999999999998</v>
      </c>
      <c r="AA12" s="219">
        <f t="shared" ref="AA12" si="24">1-SUM(AA10:AA11)</f>
        <v>0.4141999999999999</v>
      </c>
      <c r="AB12" s="219">
        <f t="shared" ref="AB12" si="25">1-SUM(AB10:AB11)</f>
        <v>0.42047133333333298</v>
      </c>
      <c r="AC12" s="219">
        <f t="shared" ref="AC12" si="26">1-SUM(AC10:AC11)</f>
        <v>0.4166964761904759</v>
      </c>
      <c r="AD12" s="219">
        <f t="shared" ref="AD12" si="27">1-SUM(AD10:AD11)</f>
        <v>0.41642951190476196</v>
      </c>
      <c r="AE12" s="219">
        <f t="shared" ref="AE12" si="28">1-SUM(AE10:AE11)</f>
        <v>0.41616254761904692</v>
      </c>
      <c r="AF12" s="219">
        <f t="shared" ref="AF12" si="29">1-SUM(AF10:AF11)</f>
        <v>0.4158955833333331</v>
      </c>
      <c r="AG12" s="219">
        <f t="shared" ref="AG12" si="30">1-SUM(AG10:AG11)</f>
        <v>0.41562861904761805</v>
      </c>
      <c r="AH12" s="219">
        <f t="shared" ref="AH12" si="31">1-SUM(AH10:AH11)</f>
        <v>0.4153616547619039</v>
      </c>
      <c r="AI12" s="219">
        <f t="shared" ref="AI12" si="32">1-SUM(AI10:AI11)</f>
        <v>0.41509469047619096</v>
      </c>
      <c r="AJ12" s="219">
        <f t="shared" ref="AJ12" si="33">1-SUM(AJ10:AJ11)</f>
        <v>0.41482772619047603</v>
      </c>
      <c r="AK12" s="219">
        <f t="shared" ref="AK12" si="34">1-SUM(AK10:AK11)</f>
        <v>0.41456076190476188</v>
      </c>
    </row>
    <row r="13" spans="1:37" s="93" customFormat="1" ht="15">
      <c r="A13" s="60" t="s">
        <v>32</v>
      </c>
      <c r="B13" s="60" t="s">
        <v>43</v>
      </c>
      <c r="C13" s="259" t="s">
        <v>60</v>
      </c>
      <c r="D13" s="61">
        <f>SUM(D10:D12)</f>
        <v>90.787464999999983</v>
      </c>
      <c r="E13" s="61">
        <f t="shared" ref="E13" si="35">SUM(E10:E12)</f>
        <v>92.640466000000018</v>
      </c>
      <c r="F13" s="61">
        <f t="shared" ref="F13" si="36">SUM(F10:F12)</f>
        <v>93.227176000000014</v>
      </c>
      <c r="G13" s="61">
        <f t="shared" ref="G13" si="37">SUM(G10:G12)</f>
        <v>91.055995999999993</v>
      </c>
      <c r="H13" s="61">
        <f t="shared" ref="H13" si="38">SUM(H10:H12)</f>
        <v>94.40519399999998</v>
      </c>
      <c r="I13" s="61">
        <f t="shared" ref="I13" si="39">SUM(I10:I12)</f>
        <v>86.79000000000002</v>
      </c>
      <c r="J13" s="61">
        <f t="shared" ref="J13" si="40">SUM(J10:J12)</f>
        <v>89.914440000000013</v>
      </c>
      <c r="K13" s="61">
        <f t="shared" ref="K13" si="41">SUM(K10:K12)</f>
        <v>93.340180164000031</v>
      </c>
      <c r="L13" s="61">
        <f t="shared" ref="L13" si="42">SUM(L10:L12)</f>
        <v>97.727168631708025</v>
      </c>
      <c r="M13" s="61">
        <f t="shared" ref="M13" si="43">SUM(M10:M12)</f>
        <v>103.49307158097879</v>
      </c>
      <c r="N13" s="61">
        <f t="shared" ref="N13" si="44">SUM(N10:N12)</f>
        <v>107.41306831168122</v>
      </c>
      <c r="O13" s="61">
        <f t="shared" ref="O13" si="45">SUM(O10:O12)</f>
        <v>111.82774541929132</v>
      </c>
      <c r="P13" s="61">
        <f t="shared" ref="P13" si="46">SUM(P10:P12)</f>
        <v>116.63633847232084</v>
      </c>
      <c r="Q13" s="61">
        <f t="shared" ref="Q13" si="47">SUM(Q10:Q12)</f>
        <v>121.84998280203357</v>
      </c>
      <c r="R13" s="61">
        <f t="shared" ref="R13" si="48">SUM(R10:R12)</f>
        <v>127.57693199372915</v>
      </c>
      <c r="S13" s="61">
        <f t="shared" ref="S13" si="49">SUM(S10:S12)</f>
        <v>133.81544396822252</v>
      </c>
      <c r="T13" s="258"/>
      <c r="U13" s="260"/>
      <c r="V13" s="261">
        <f>SUM(V10:V12)</f>
        <v>1</v>
      </c>
      <c r="W13" s="261">
        <f t="shared" ref="W13" si="50">SUM(W10:W12)</f>
        <v>1</v>
      </c>
      <c r="X13" s="261">
        <f t="shared" ref="X13" si="51">SUM(X10:X12)</f>
        <v>1</v>
      </c>
      <c r="Y13" s="261">
        <f t="shared" ref="Y13" si="52">SUM(Y10:Y12)</f>
        <v>1</v>
      </c>
      <c r="Z13" s="261">
        <f t="shared" ref="Z13" si="53">SUM(Z10:Z12)</f>
        <v>1</v>
      </c>
      <c r="AA13" s="261">
        <f t="shared" ref="AA13" si="54">SUM(AA10:AA12)</f>
        <v>1</v>
      </c>
      <c r="AB13" s="261">
        <f t="shared" ref="AB13" si="55">SUM(AB10:AB12)</f>
        <v>1</v>
      </c>
      <c r="AC13" s="261">
        <f t="shared" ref="AC13" si="56">SUM(AC10:AC12)</f>
        <v>1</v>
      </c>
      <c r="AD13" s="261">
        <f t="shared" ref="AD13" si="57">SUM(AD10:AD12)</f>
        <v>1</v>
      </c>
      <c r="AE13" s="261">
        <f t="shared" ref="AE13" si="58">SUM(AE10:AE12)</f>
        <v>1</v>
      </c>
      <c r="AF13" s="261">
        <f t="shared" ref="AF13" si="59">SUM(AF10:AF12)</f>
        <v>1</v>
      </c>
      <c r="AG13" s="261">
        <f t="shared" ref="AG13" si="60">SUM(AG10:AG12)</f>
        <v>1</v>
      </c>
      <c r="AH13" s="261">
        <f t="shared" ref="AH13" si="61">SUM(AH10:AH12)</f>
        <v>1</v>
      </c>
      <c r="AI13" s="261">
        <f t="shared" ref="AI13" si="62">SUM(AI10:AI12)</f>
        <v>1</v>
      </c>
      <c r="AJ13" s="261">
        <f t="shared" ref="AJ13" si="63">SUM(AJ10:AJ12)</f>
        <v>1</v>
      </c>
      <c r="AK13" s="261">
        <f t="shared" ref="AK13" si="64">SUM(AK10:AK12)</f>
        <v>1</v>
      </c>
    </row>
    <row r="14" spans="1:37" s="28" customFormat="1" ht="15">
      <c r="A14" s="32" t="s">
        <v>32</v>
      </c>
      <c r="B14" s="32" t="s">
        <v>51</v>
      </c>
      <c r="C14" s="95" t="s">
        <v>370</v>
      </c>
      <c r="D14" s="34">
        <f>(V14*' Demand-Supply Gap'!D$39)</f>
        <v>0.27318538130000053</v>
      </c>
      <c r="E14" s="34">
        <f>(W14*' Demand-Supply Gap'!E$39)</f>
        <v>-4.3431509539970055</v>
      </c>
      <c r="F14" s="34">
        <f>(X14*' Demand-Supply Gap'!F$39)</f>
        <v>-8.771327395653655</v>
      </c>
      <c r="G14" s="34">
        <f>(Y14*' Demand-Supply Gap'!G$39)</f>
        <v>-20.441947328754406</v>
      </c>
      <c r="H14" s="34">
        <f>(Z14*' Demand-Supply Gap'!H$39)</f>
        <v>-13.815788928800005</v>
      </c>
      <c r="I14" s="34">
        <f>(AA14*' Demand-Supply Gap'!I$39)</f>
        <v>-22.412986518892001</v>
      </c>
      <c r="J14" s="34">
        <f>(AB14*' Demand-Supply Gap'!J$39)</f>
        <v>-23.427589887775632</v>
      </c>
      <c r="K14" s="34">
        <f>(AC14*' Demand-Supply Gap'!K$39)</f>
        <v>-24.807502833488613</v>
      </c>
      <c r="L14" s="34">
        <f>(AD14*' Demand-Supply Gap'!L$39)</f>
        <v>-26.56853307222806</v>
      </c>
      <c r="M14" s="34">
        <f>(AE14*' Demand-Supply Gap'!M$39)</f>
        <v>-28.534179839978137</v>
      </c>
      <c r="N14" s="34">
        <f>(AF14*' Demand-Supply Gap'!N$39)</f>
        <v>-30.767806526856877</v>
      </c>
      <c r="O14" s="34">
        <f>(AG14*' Demand-Supply Gap'!O$39)</f>
        <v>-33.044073208857263</v>
      </c>
      <c r="P14" s="34">
        <f>(AH14*' Demand-Supply Gap'!P$39)</f>
        <v>-35.508518634084822</v>
      </c>
      <c r="Q14" s="34">
        <f>(AI14*' Demand-Supply Gap'!Q$39)</f>
        <v>-38.241869030451277</v>
      </c>
      <c r="R14" s="34">
        <f>(AJ14*' Demand-Supply Gap'!R$39)</f>
        <v>-40.650710491654088</v>
      </c>
      <c r="S14" s="34">
        <f>(AK14*' Demand-Supply Gap'!S$39)</f>
        <v>-43.292469109011968</v>
      </c>
      <c r="T14" s="257"/>
      <c r="U14" s="260"/>
      <c r="V14" s="219">
        <v>0.31330000000000002</v>
      </c>
      <c r="W14" s="219">
        <v>0.30875300000000006</v>
      </c>
      <c r="X14" s="219">
        <v>0.30892410000000003</v>
      </c>
      <c r="Y14" s="219">
        <v>0.31043700000000007</v>
      </c>
      <c r="Z14" s="219">
        <v>0.30931000000000008</v>
      </c>
      <c r="AA14" s="219">
        <v>0.3118470000000001</v>
      </c>
      <c r="AB14" s="219">
        <v>0.30838586666666601</v>
      </c>
      <c r="AC14" s="219">
        <v>0.30896978095238103</v>
      </c>
      <c r="AD14" s="219">
        <v>0.3086780488095231</v>
      </c>
      <c r="AE14" s="219">
        <v>0.30838631666666605</v>
      </c>
      <c r="AF14" s="219">
        <v>0.308094584523809</v>
      </c>
      <c r="AG14" s="219">
        <v>0.30780285238095206</v>
      </c>
      <c r="AH14" s="219">
        <v>0.30751112023809402</v>
      </c>
      <c r="AI14" s="219">
        <v>0.30721938809523708</v>
      </c>
      <c r="AJ14" s="219">
        <v>0.30692765595238003</v>
      </c>
      <c r="AK14" s="219">
        <v>0.30663592380952309</v>
      </c>
    </row>
    <row r="15" spans="1:37" s="28" customFormat="1" ht="15">
      <c r="A15" s="32" t="s">
        <v>32</v>
      </c>
      <c r="B15" s="32" t="s">
        <v>51</v>
      </c>
      <c r="C15" s="95" t="s">
        <v>371</v>
      </c>
      <c r="D15" s="34">
        <f>(V15*' Demand-Supply Gap'!D$39)</f>
        <v>5.9482563537000127E-2</v>
      </c>
      <c r="E15" s="34">
        <f>(W15*' Demand-Supply Gap'!E$39)</f>
        <v>-0.99128380203000066</v>
      </c>
      <c r="F15" s="34">
        <f>(X15*' Demand-Supply Gap'!F$39)</f>
        <v>-1.94064320707103</v>
      </c>
      <c r="G15" s="34">
        <f>(Y15*' Demand-Supply Gap'!G$39)</f>
        <v>-4.5850616791850509</v>
      </c>
      <c r="H15" s="34">
        <f>(Z15*' Demand-Supply Gap'!H$39)</f>
        <v>-3.0676491799200001</v>
      </c>
      <c r="I15" s="34">
        <f>(AA15*' Demand-Supply Gap'!I$39)</f>
        <v>-5.3855650970512281</v>
      </c>
      <c r="J15" s="34">
        <f>(AB15*' Demand-Supply Gap'!J$39)</f>
        <v>-5.216752035308005</v>
      </c>
      <c r="K15" s="34">
        <f>(AC15*' Demand-Supply Gap'!K$39)</f>
        <v>-5.7300613208402646</v>
      </c>
      <c r="L15" s="34">
        <f>(AD15*' Demand-Supply Gap'!L$39)</f>
        <v>-6.1752562410957621</v>
      </c>
      <c r="M15" s="34">
        <f>(AE15*' Demand-Supply Gap'!M$39)</f>
        <v>-6.6734782522195673</v>
      </c>
      <c r="N15" s="34">
        <f>(AF15*' Demand-Supply Gap'!N$39)</f>
        <v>-7.2405445396504078</v>
      </c>
      <c r="O15" s="34">
        <f>(AG15*' Demand-Supply Gap'!O$39)</f>
        <v>-7.8242843018062498</v>
      </c>
      <c r="P15" s="34">
        <f>(AH15*' Demand-Supply Gap'!P$39)</f>
        <v>-8.4595759551841425</v>
      </c>
      <c r="Q15" s="34">
        <f>(AI15*' Demand-Supply Gap'!Q$39)</f>
        <v>-9.1666131491423037</v>
      </c>
      <c r="R15" s="34">
        <f>(AJ15*' Demand-Supply Gap'!R$39)</f>
        <v>-9.803486837386254</v>
      </c>
      <c r="S15" s="34">
        <f>(AK15*' Demand-Supply Gap'!S$39)</f>
        <v>-10.504041304834715</v>
      </c>
      <c r="T15" s="257"/>
      <c r="U15" s="260"/>
      <c r="V15" s="219">
        <v>6.8217000000000028E-2</v>
      </c>
      <c r="W15" s="219">
        <v>7.0469999999999977E-2</v>
      </c>
      <c r="X15" s="219">
        <v>6.8348999999999993E-2</v>
      </c>
      <c r="Y15" s="219">
        <v>6.9630000000000025E-2</v>
      </c>
      <c r="Z15" s="219">
        <v>6.867899999999999E-2</v>
      </c>
      <c r="AA15" s="219">
        <v>7.4933000000000027E-2</v>
      </c>
      <c r="AB15" s="219">
        <v>6.8670000000000009E-2</v>
      </c>
      <c r="AC15" s="219">
        <v>7.1366142857142989E-2</v>
      </c>
      <c r="AD15" s="219">
        <v>7.1745249999999983E-2</v>
      </c>
      <c r="AE15" s="219">
        <v>7.2124357142856976E-2</v>
      </c>
      <c r="AF15" s="219">
        <v>7.2503464285714025E-2</v>
      </c>
      <c r="AG15" s="219">
        <v>7.2882571428571019E-2</v>
      </c>
      <c r="AH15" s="219">
        <v>7.3261678571429012E-2</v>
      </c>
      <c r="AI15" s="219">
        <v>7.3640785714286006E-2</v>
      </c>
      <c r="AJ15" s="219">
        <v>7.4019892857142999E-2</v>
      </c>
      <c r="AK15" s="219">
        <v>7.4398999999999993E-2</v>
      </c>
    </row>
    <row r="16" spans="1:37" s="28" customFormat="1" ht="15">
      <c r="A16" s="32" t="s">
        <v>32</v>
      </c>
      <c r="B16" s="32" t="s">
        <v>51</v>
      </c>
      <c r="C16" s="95" t="s">
        <v>372</v>
      </c>
      <c r="D16" s="34">
        <f>(V16*' Demand-Supply Gap'!D$39)</f>
        <v>0.53929305516300086</v>
      </c>
      <c r="E16" s="34">
        <f>(W16*' Demand-Supply Gap'!E$39)</f>
        <v>-8.7323142439730077</v>
      </c>
      <c r="F16" s="34">
        <f>(X16*' Demand-Supply Gap'!F$39)</f>
        <v>-17.681176437773789</v>
      </c>
      <c r="G16" s="34">
        <f>(Y16*' Demand-Supply Gap'!G$39)</f>
        <v>-40.821930805144682</v>
      </c>
      <c r="H16" s="34">
        <f>(Z16*' Demand-Supply Gap'!H$39)</f>
        <v>-27.78304189128</v>
      </c>
      <c r="I16" s="34">
        <f>(AA16*' Demand-Supply Gap'!I$39)</f>
        <v>-44.07318843251641</v>
      </c>
      <c r="J16" s="34">
        <f>(AB16*' Demand-Supply Gap'!J$39)</f>
        <v>-47.324087308138211</v>
      </c>
      <c r="K16" s="34">
        <f>(AC16*' Demand-Supply Gap'!K$39)</f>
        <v>-49.75346870014949</v>
      </c>
      <c r="L16" s="34">
        <f>(AD16*' Demand-Supply Gap'!L$39)</f>
        <v>-53.328197906676998</v>
      </c>
      <c r="M16" s="34">
        <f>(AE16*' Demand-Supply Gap'!M$39)</f>
        <v>-57.319728169303183</v>
      </c>
      <c r="N16" s="34">
        <f>(AF16*' Demand-Supply Gap'!N$39)</f>
        <v>-61.856456925530608</v>
      </c>
      <c r="O16" s="34">
        <f>(AG16*' Demand-Supply Gap'!O$39)</f>
        <v>-66.486311080777227</v>
      </c>
      <c r="P16" s="34">
        <f>(AH16*' Demand-Supply Gap'!P$39)</f>
        <v>-71.502586947684691</v>
      </c>
      <c r="Q16" s="34">
        <f>(AI16*' Demand-Supply Gap'!Q$39)</f>
        <v>-77.068912517242467</v>
      </c>
      <c r="R16" s="34">
        <f>(AJ16*' Demand-Supply Gap'!R$39)</f>
        <v>-81.989750628393196</v>
      </c>
      <c r="S16" s="34">
        <f>(AK16*' Demand-Supply Gap'!S$39)</f>
        <v>-87.388738108777488</v>
      </c>
      <c r="T16" s="257"/>
      <c r="U16" s="260"/>
      <c r="V16" s="219">
        <f>1-SUM(V14:V15)</f>
        <v>0.61848299999999989</v>
      </c>
      <c r="W16" s="219">
        <f t="shared" ref="W16" si="65">1-SUM(W14:W15)</f>
        <v>0.62077699999999991</v>
      </c>
      <c r="X16" s="219">
        <f t="shared" ref="X16" si="66">1-SUM(X14:X15)</f>
        <v>0.62272689999999997</v>
      </c>
      <c r="Y16" s="219">
        <f t="shared" ref="Y16" si="67">1-SUM(Y14:Y15)</f>
        <v>0.61993299999999985</v>
      </c>
      <c r="Z16" s="219">
        <f t="shared" ref="Z16" si="68">1-SUM(Z14:Z15)</f>
        <v>0.62201099999999987</v>
      </c>
      <c r="AA16" s="219">
        <f t="shared" ref="AA16" si="69">1-SUM(AA14:AA15)</f>
        <v>0.61321999999999988</v>
      </c>
      <c r="AB16" s="219">
        <f t="shared" ref="AB16" si="70">1-SUM(AB14:AB15)</f>
        <v>0.62294413333333398</v>
      </c>
      <c r="AC16" s="219">
        <f t="shared" ref="AC16" si="71">1-SUM(AC14:AC15)</f>
        <v>0.61966407619047592</v>
      </c>
      <c r="AD16" s="219">
        <f t="shared" ref="AD16" si="72">1-SUM(AD14:AD15)</f>
        <v>0.61957670119047692</v>
      </c>
      <c r="AE16" s="219">
        <f t="shared" ref="AE16" si="73">1-SUM(AE14:AE15)</f>
        <v>0.61948932619047703</v>
      </c>
      <c r="AF16" s="219">
        <f t="shared" ref="AF16" si="74">1-SUM(AF14:AF15)</f>
        <v>0.61940195119047692</v>
      </c>
      <c r="AG16" s="219">
        <f t="shared" ref="AG16" si="75">1-SUM(AG14:AG15)</f>
        <v>0.61931457619047692</v>
      </c>
      <c r="AH16" s="219">
        <f t="shared" ref="AH16" si="76">1-SUM(AH14:AH15)</f>
        <v>0.61922720119047692</v>
      </c>
      <c r="AI16" s="219">
        <f t="shared" ref="AI16" si="77">1-SUM(AI14:AI15)</f>
        <v>0.61913982619047692</v>
      </c>
      <c r="AJ16" s="219">
        <f t="shared" ref="AJ16" si="78">1-SUM(AJ14:AJ15)</f>
        <v>0.61905245119047692</v>
      </c>
      <c r="AK16" s="219">
        <f t="shared" ref="AK16" si="79">1-SUM(AK14:AK15)</f>
        <v>0.61896507619047691</v>
      </c>
    </row>
    <row r="17" spans="1:37" s="93" customFormat="1" ht="15">
      <c r="A17" s="60" t="s">
        <v>32</v>
      </c>
      <c r="B17" s="60" t="s">
        <v>51</v>
      </c>
      <c r="C17" s="259" t="s">
        <v>60</v>
      </c>
      <c r="D17" s="61">
        <f>SUM(D14:D16)</f>
        <v>0.87196100000000154</v>
      </c>
      <c r="E17" s="61">
        <f t="shared" ref="E17" si="80">SUM(E14:E16)</f>
        <v>-14.066749000000014</v>
      </c>
      <c r="F17" s="61">
        <f t="shared" ref="F17" si="81">SUM(F14:F16)</f>
        <v>-28.393147040498476</v>
      </c>
      <c r="G17" s="61">
        <f t="shared" ref="G17" si="82">SUM(G14:G16)</f>
        <v>-65.848939813084144</v>
      </c>
      <c r="H17" s="61">
        <f t="shared" ref="H17" si="83">SUM(H14:H16)</f>
        <v>-44.666480000000007</v>
      </c>
      <c r="I17" s="61">
        <f t="shared" ref="I17" si="84">SUM(I14:I16)</f>
        <v>-71.871740048459642</v>
      </c>
      <c r="J17" s="61">
        <f t="shared" ref="J17" si="85">SUM(J14:J16)</f>
        <v>-75.968429231221847</v>
      </c>
      <c r="K17" s="61">
        <f t="shared" ref="K17" si="86">SUM(K14:K16)</f>
        <v>-80.291032854478374</v>
      </c>
      <c r="L17" s="61">
        <f t="shared" ref="L17" si="87">SUM(L14:L16)</f>
        <v>-86.071987220000821</v>
      </c>
      <c r="M17" s="61">
        <f t="shared" ref="M17" si="88">SUM(M14:M16)</f>
        <v>-92.52738626150088</v>
      </c>
      <c r="N17" s="61">
        <f t="shared" ref="N17" si="89">SUM(N14:N16)</f>
        <v>-99.864807992037896</v>
      </c>
      <c r="O17" s="61">
        <f t="shared" ref="O17" si="90">SUM(O14:O16)</f>
        <v>-107.35466859144074</v>
      </c>
      <c r="P17" s="61">
        <f t="shared" ref="P17" si="91">SUM(P14:P16)</f>
        <v>-115.47068153695366</v>
      </c>
      <c r="Q17" s="61">
        <f t="shared" ref="Q17" si="92">SUM(Q14:Q16)</f>
        <v>-124.47739469683604</v>
      </c>
      <c r="R17" s="61">
        <f t="shared" ref="R17" si="93">SUM(R14:R16)</f>
        <v>-132.44394795743352</v>
      </c>
      <c r="S17" s="61">
        <f t="shared" ref="S17" si="94">SUM(S14:S16)</f>
        <v>-141.18524852262416</v>
      </c>
      <c r="T17" s="258"/>
      <c r="U17" s="260"/>
      <c r="V17" s="261">
        <f>SUM(V14:V16)</f>
        <v>1</v>
      </c>
      <c r="W17" s="261">
        <f t="shared" ref="W17" si="95">SUM(W14:W16)</f>
        <v>1</v>
      </c>
      <c r="X17" s="261">
        <f t="shared" ref="X17" si="96">SUM(X14:X16)</f>
        <v>1</v>
      </c>
      <c r="Y17" s="261">
        <f t="shared" ref="Y17" si="97">SUM(Y14:Y16)</f>
        <v>1</v>
      </c>
      <c r="Z17" s="261">
        <f t="shared" ref="Z17" si="98">SUM(Z14:Z16)</f>
        <v>1</v>
      </c>
      <c r="AA17" s="261">
        <f t="shared" ref="AA17" si="99">SUM(AA14:AA16)</f>
        <v>1</v>
      </c>
      <c r="AB17" s="261">
        <f t="shared" ref="AB17" si="100">SUM(AB14:AB16)</f>
        <v>1</v>
      </c>
      <c r="AC17" s="261">
        <f t="shared" ref="AC17" si="101">SUM(AC14:AC16)</f>
        <v>1</v>
      </c>
      <c r="AD17" s="261">
        <f t="shared" ref="AD17" si="102">SUM(AD14:AD16)</f>
        <v>1</v>
      </c>
      <c r="AE17" s="261">
        <f t="shared" ref="AE17" si="103">SUM(AE14:AE16)</f>
        <v>1</v>
      </c>
      <c r="AF17" s="261">
        <f t="shared" ref="AF17" si="104">SUM(AF14:AF16)</f>
        <v>1</v>
      </c>
      <c r="AG17" s="261">
        <f t="shared" ref="AG17" si="105">SUM(AG14:AG16)</f>
        <v>1</v>
      </c>
      <c r="AH17" s="261">
        <f t="shared" ref="AH17" si="106">SUM(AH14:AH16)</f>
        <v>1</v>
      </c>
      <c r="AI17" s="261">
        <f t="shared" ref="AI17" si="107">SUM(AI14:AI16)</f>
        <v>1</v>
      </c>
      <c r="AJ17" s="261">
        <f t="shared" ref="AJ17" si="108">SUM(AJ14:AJ16)</f>
        <v>1</v>
      </c>
      <c r="AK17" s="261">
        <f t="shared" ref="AK17" si="109">SUM(AK14:AK16)</f>
        <v>1</v>
      </c>
    </row>
    <row r="18" spans="1:37" s="28" customFormat="1" ht="15">
      <c r="A18" s="32" t="s">
        <v>32</v>
      </c>
      <c r="B18" s="32" t="s">
        <v>108</v>
      </c>
      <c r="C18" s="95" t="s">
        <v>370</v>
      </c>
      <c r="D18" s="34">
        <f>V18*' Demand-Supply Gap'!D$48</f>
        <v>2.2927327200000001</v>
      </c>
      <c r="E18" s="34">
        <f>W18*' Demand-Supply Gap'!E$48</f>
        <v>2.0684839251000011</v>
      </c>
      <c r="F18" s="34">
        <f>X18*' Demand-Supply Gap'!F$48</f>
        <v>1.7815072129800009</v>
      </c>
      <c r="G18" s="34">
        <f>Y18*' Demand-Supply Gap'!G$48</f>
        <v>1.5716718500000004</v>
      </c>
      <c r="H18" s="34">
        <f>Z18*' Demand-Supply Gap'!H$48</f>
        <v>2.2494200130000008</v>
      </c>
      <c r="I18" s="34">
        <f>AA18*' Demand-Supply Gap'!I$48</f>
        <v>1.9600012998</v>
      </c>
      <c r="J18" s="34">
        <f>AB18*' Demand-Supply Gap'!J$48</f>
        <v>2.1050735060148122</v>
      </c>
      <c r="K18" s="34">
        <f>AC18*' Demand-Supply Gap'!K$48</f>
        <v>2.2806258506154617</v>
      </c>
      <c r="L18" s="34">
        <f>AD18*' Demand-Supply Gap'!L$48</f>
        <v>2.452545768134399</v>
      </c>
      <c r="M18" s="34">
        <f>AE18*' Demand-Supply Gap'!M$48</f>
        <v>2.6388945459117932</v>
      </c>
      <c r="N18" s="34">
        <f>AF18*' Demand-Supply Gap'!N$48</f>
        <v>2.8536660821372708</v>
      </c>
      <c r="O18" s="34">
        <f>AG18*' Demand-Supply Gap'!O$48</f>
        <v>3.0973414432837378</v>
      </c>
      <c r="P18" s="34">
        <f>AH18*' Demand-Supply Gap'!P$48</f>
        <v>3.3246030909848936</v>
      </c>
      <c r="Q18" s="34">
        <f>AI18*' Demand-Supply Gap'!Q$48</f>
        <v>3.5745257389916181</v>
      </c>
      <c r="R18" s="34">
        <f>AJ18*' Demand-Supply Gap'!R$48</f>
        <v>3.845735083460478</v>
      </c>
      <c r="S18" s="34">
        <f>AK18*' Demand-Supply Gap'!S$48</f>
        <v>4.1494520997795314</v>
      </c>
      <c r="T18" s="257"/>
      <c r="U18" s="260"/>
      <c r="V18" s="219">
        <v>0.30816300000000008</v>
      </c>
      <c r="W18" s="219">
        <v>0.31011753000000009</v>
      </c>
      <c r="X18" s="219">
        <v>0.30821924100000009</v>
      </c>
      <c r="Y18" s="219">
        <v>0.31433437000000009</v>
      </c>
      <c r="Z18" s="219">
        <v>0.3111231000000001</v>
      </c>
      <c r="AA18" s="219">
        <v>0.30914847000000001</v>
      </c>
      <c r="AB18" s="219">
        <v>0.31159020406666704</v>
      </c>
      <c r="AC18" s="219">
        <v>0.31199189518095205</v>
      </c>
      <c r="AD18" s="219">
        <v>0.31239358629523806</v>
      </c>
      <c r="AE18" s="219">
        <v>0.31279527740952406</v>
      </c>
      <c r="AF18" s="219">
        <v>0.31319696852381007</v>
      </c>
      <c r="AG18" s="219">
        <v>0.31359865963809508</v>
      </c>
      <c r="AH18" s="219">
        <v>0.31400035075238109</v>
      </c>
      <c r="AI18" s="219">
        <v>0.31440204186666709</v>
      </c>
      <c r="AJ18" s="219">
        <v>0.3148037329809521</v>
      </c>
      <c r="AK18" s="219">
        <v>0.315205424095238</v>
      </c>
    </row>
    <row r="19" spans="1:37" s="28" customFormat="1" ht="15">
      <c r="A19" s="32" t="s">
        <v>32</v>
      </c>
      <c r="B19" s="32" t="s">
        <v>108</v>
      </c>
      <c r="C19" s="95" t="s">
        <v>371</v>
      </c>
      <c r="D19" s="34">
        <f>V19*' Demand-Supply Gap'!D$48</f>
        <v>0.50756944799999981</v>
      </c>
      <c r="E19" s="34">
        <f>W19*' Demand-Supply Gap'!E$48</f>
        <v>0.47446844900000007</v>
      </c>
      <c r="F19" s="34">
        <f>X19*' Demand-Supply Gap'!F$48</f>
        <v>0.40698997220000022</v>
      </c>
      <c r="G19" s="34">
        <f>Y19*' Demand-Supply Gap'!G$48</f>
        <v>0.34131500000000009</v>
      </c>
      <c r="H19" s="34">
        <f>Z19*' Demand-Supply Gap'!H$48</f>
        <v>0.49248439169999991</v>
      </c>
      <c r="I19" s="34">
        <f>AA19*' Demand-Supply Gap'!I$48</f>
        <v>0.4366949522000001</v>
      </c>
      <c r="J19" s="34">
        <f>AB19*' Demand-Supply Gap'!J$48</f>
        <v>0.46196800389811421</v>
      </c>
      <c r="K19" s="34">
        <f>AC19*' Demand-Supply Gap'!K$48</f>
        <v>0.49819607775737201</v>
      </c>
      <c r="L19" s="34">
        <f>AD19*' Demand-Supply Gap'!L$48</f>
        <v>0.53328694066896909</v>
      </c>
      <c r="M19" s="34">
        <f>AE19*' Demand-Supply Gap'!M$48</f>
        <v>0.57116203634597118</v>
      </c>
      <c r="N19" s="34">
        <f>AF19*' Demand-Supply Gap'!N$48</f>
        <v>0.61479424034900221</v>
      </c>
      <c r="O19" s="34">
        <f>AG19*' Demand-Supply Gap'!O$48</f>
        <v>0.66420309388567156</v>
      </c>
      <c r="P19" s="34">
        <f>AH19*' Demand-Supply Gap'!P$48</f>
        <v>0.70963101588181299</v>
      </c>
      <c r="Q19" s="34">
        <f>AI19*' Demand-Supply Gap'!Q$48</f>
        <v>0.75943035517390833</v>
      </c>
      <c r="R19" s="34">
        <f>AJ19*' Demand-Supply Gap'!R$48</f>
        <v>0.81324491544321176</v>
      </c>
      <c r="S19" s="34">
        <f>AK19*' Demand-Supply Gap'!S$48</f>
        <v>0.8733753107980311</v>
      </c>
      <c r="T19" s="257"/>
      <c r="U19" s="260"/>
      <c r="V19" s="219">
        <v>6.8221699999999996E-2</v>
      </c>
      <c r="W19" s="219">
        <v>7.1134699999999995E-2</v>
      </c>
      <c r="X19" s="219">
        <v>7.0413490000000023E-2</v>
      </c>
      <c r="Y19" s="219">
        <v>6.8263000000000018E-2</v>
      </c>
      <c r="Z19" s="219">
        <v>6.8116789999999983E-2</v>
      </c>
      <c r="AA19" s="219">
        <v>6.8879330000000016E-2</v>
      </c>
      <c r="AB19" s="219">
        <v>6.8379894666666996E-2</v>
      </c>
      <c r="AC19" s="219">
        <v>6.8153721238094989E-2</v>
      </c>
      <c r="AD19" s="219">
        <v>6.792754780952398E-2</v>
      </c>
      <c r="AE19" s="219">
        <v>6.7701374380952029E-2</v>
      </c>
      <c r="AF19" s="219">
        <v>6.747520095238102E-2</v>
      </c>
      <c r="AG19" s="219">
        <v>6.7249027523809013E-2</v>
      </c>
      <c r="AH19" s="219">
        <v>6.7022854095238005E-2</v>
      </c>
      <c r="AI19" s="219">
        <v>6.6796680666666997E-2</v>
      </c>
      <c r="AJ19" s="219">
        <v>6.6570507238095045E-2</v>
      </c>
      <c r="AK19" s="219">
        <v>6.6344333809524036E-2</v>
      </c>
    </row>
    <row r="20" spans="1:37" s="28" customFormat="1" ht="15">
      <c r="A20" s="32" t="s">
        <v>32</v>
      </c>
      <c r="B20" s="32" t="s">
        <v>108</v>
      </c>
      <c r="C20" s="95" t="s">
        <v>372</v>
      </c>
      <c r="D20" s="34">
        <f>V20*' Demand-Supply Gap'!D$48</f>
        <v>4.6396978319999986</v>
      </c>
      <c r="E20" s="34">
        <f>W20*' Demand-Supply Gap'!E$48</f>
        <v>4.1270476259000004</v>
      </c>
      <c r="F20" s="34">
        <f>X20*' Demand-Supply Gap'!F$48</f>
        <v>3.5915028148199997</v>
      </c>
      <c r="G20" s="34">
        <f>Y20*' Demand-Supply Gap'!G$48</f>
        <v>3.0870131499999998</v>
      </c>
      <c r="H20" s="34">
        <f>Z20*' Demand-Supply Gap'!H$48</f>
        <v>4.4880955952999999</v>
      </c>
      <c r="I20" s="34">
        <f>AA20*' Demand-Supply Gap'!I$48</f>
        <v>3.9433037479999999</v>
      </c>
      <c r="J20" s="34">
        <f>AB20*' Demand-Supply Gap'!J$48</f>
        <v>4.1888624900870735</v>
      </c>
      <c r="K20" s="34">
        <f>AC20*' Demand-Supply Gap'!K$48</f>
        <v>4.5310661996271655</v>
      </c>
      <c r="L20" s="34">
        <f>AD20*' Demand-Supply Gap'!L$48</f>
        <v>4.8649871406686316</v>
      </c>
      <c r="M20" s="34">
        <f>AE20*' Demand-Supply Gap'!M$48</f>
        <v>5.226434427984846</v>
      </c>
      <c r="N20" s="34">
        <f>AF20*' Demand-Supply Gap'!N$48</f>
        <v>5.6429499685757474</v>
      </c>
      <c r="O20" s="34">
        <f>AG20*' Demand-Supply Gap'!O$48</f>
        <v>6.1152242183418197</v>
      </c>
      <c r="P20" s="34">
        <f>AH20*' Demand-Supply Gap'!P$48</f>
        <v>6.5536619990413305</v>
      </c>
      <c r="Q20" s="34">
        <f>AI20*' Demand-Supply Gap'!Q$48</f>
        <v>7.0353267443585237</v>
      </c>
      <c r="R20" s="34">
        <f>AJ20*' Demand-Supply Gap'!R$48</f>
        <v>7.5573144110904016</v>
      </c>
      <c r="S20" s="34">
        <f>AK20*' Demand-Supply Gap'!S$48</f>
        <v>8.1414514456320699</v>
      </c>
      <c r="T20" s="257"/>
      <c r="U20" s="260"/>
      <c r="V20" s="219">
        <f>1-SUM(V18:V19)</f>
        <v>0.62361529999999998</v>
      </c>
      <c r="W20" s="219">
        <f t="shared" ref="W20" si="110">1-SUM(W18:W19)</f>
        <v>0.61874776999999992</v>
      </c>
      <c r="X20" s="219">
        <f t="shared" ref="X20" si="111">1-SUM(X18:X19)</f>
        <v>0.62136726899999983</v>
      </c>
      <c r="Y20" s="219">
        <f t="shared" ref="Y20" si="112">1-SUM(Y18:Y19)</f>
        <v>0.61740262999999995</v>
      </c>
      <c r="Z20" s="219">
        <f t="shared" ref="Z20" si="113">1-SUM(Z18:Z19)</f>
        <v>0.62076010999999998</v>
      </c>
      <c r="AA20" s="219">
        <f t="shared" ref="AA20" si="114">1-SUM(AA18:AA19)</f>
        <v>0.62197219999999998</v>
      </c>
      <c r="AB20" s="219">
        <f t="shared" ref="AB20" si="115">1-SUM(AB18:AB19)</f>
        <v>0.62002990126666591</v>
      </c>
      <c r="AC20" s="219">
        <f t="shared" ref="AC20" si="116">1-SUM(AC18:AC19)</f>
        <v>0.61985438358095291</v>
      </c>
      <c r="AD20" s="219">
        <f t="shared" ref="AD20" si="117">1-SUM(AD18:AD19)</f>
        <v>0.61967886589523791</v>
      </c>
      <c r="AE20" s="219">
        <f t="shared" ref="AE20" si="118">1-SUM(AE18:AE19)</f>
        <v>0.61950334820952391</v>
      </c>
      <c r="AF20" s="219">
        <f t="shared" ref="AF20" si="119">1-SUM(AF18:AF19)</f>
        <v>0.61932783052380891</v>
      </c>
      <c r="AG20" s="219">
        <f t="shared" ref="AG20" si="120">1-SUM(AG18:AG19)</f>
        <v>0.61915231283809591</v>
      </c>
      <c r="AH20" s="219">
        <f t="shared" ref="AH20" si="121">1-SUM(AH18:AH19)</f>
        <v>0.61897679515238091</v>
      </c>
      <c r="AI20" s="219">
        <f t="shared" ref="AI20" si="122">1-SUM(AI18:AI19)</f>
        <v>0.61880127746666591</v>
      </c>
      <c r="AJ20" s="219">
        <f t="shared" ref="AJ20" si="123">1-SUM(AJ18:AJ19)</f>
        <v>0.6186257597809528</v>
      </c>
      <c r="AK20" s="219">
        <f t="shared" ref="AK20" si="124">1-SUM(AK18:AK19)</f>
        <v>0.61845024209523802</v>
      </c>
    </row>
    <row r="21" spans="1:37" s="93" customFormat="1" ht="15">
      <c r="A21" s="60" t="s">
        <v>32</v>
      </c>
      <c r="B21" s="60" t="s">
        <v>108</v>
      </c>
      <c r="C21" s="259" t="s">
        <v>60</v>
      </c>
      <c r="D21" s="61">
        <f>SUM(D18:D20)</f>
        <v>7.4399999999999986</v>
      </c>
      <c r="E21" s="61">
        <f t="shared" ref="E21" si="125">SUM(E18:E20)</f>
        <v>6.6700000000000017</v>
      </c>
      <c r="F21" s="61">
        <f t="shared" ref="F21" si="126">SUM(F18:F20)</f>
        <v>5.7800000000000011</v>
      </c>
      <c r="G21" s="61">
        <f t="shared" ref="G21" si="127">SUM(G18:G20)</f>
        <v>5</v>
      </c>
      <c r="H21" s="61">
        <f t="shared" ref="H21" si="128">SUM(H18:H20)</f>
        <v>7.23</v>
      </c>
      <c r="I21" s="61">
        <f t="shared" ref="I21" si="129">SUM(I18:I20)</f>
        <v>6.34</v>
      </c>
      <c r="J21" s="61">
        <f t="shared" ref="J21" si="130">SUM(J18:J20)</f>
        <v>6.7559040000000001</v>
      </c>
      <c r="K21" s="61">
        <f t="shared" ref="K21" si="131">SUM(K18:K20)</f>
        <v>7.309888127999999</v>
      </c>
      <c r="L21" s="61">
        <f t="shared" ref="L21" si="132">SUM(L18:L20)</f>
        <v>7.8508198494719998</v>
      </c>
      <c r="M21" s="61">
        <f t="shared" ref="M21" si="133">SUM(M18:M20)</f>
        <v>8.4364910102426105</v>
      </c>
      <c r="N21" s="61">
        <f t="shared" ref="N21" si="134">SUM(N18:N20)</f>
        <v>9.1114102910620201</v>
      </c>
      <c r="O21" s="61">
        <f t="shared" ref="O21" si="135">SUM(O18:O20)</f>
        <v>9.8767687555112289</v>
      </c>
      <c r="P21" s="61">
        <f t="shared" ref="P21" si="136">SUM(P18:P20)</f>
        <v>10.587896105908037</v>
      </c>
      <c r="Q21" s="61">
        <f t="shared" ref="Q21" si="137">SUM(Q18:Q20)</f>
        <v>11.36928283852405</v>
      </c>
      <c r="R21" s="61">
        <f t="shared" ref="R21" si="138">SUM(R18:R20)</f>
        <v>12.216294409994092</v>
      </c>
      <c r="S21" s="61">
        <f t="shared" ref="S21" si="139">SUM(S18:S20)</f>
        <v>13.164278856209632</v>
      </c>
      <c r="T21" s="258"/>
      <c r="U21" s="260"/>
      <c r="V21" s="261">
        <f>SUM(V18:V20)</f>
        <v>1</v>
      </c>
      <c r="W21" s="261">
        <f t="shared" ref="W21" si="140">SUM(W18:W20)</f>
        <v>1</v>
      </c>
      <c r="X21" s="261">
        <f t="shared" ref="X21" si="141">SUM(X18:X20)</f>
        <v>1</v>
      </c>
      <c r="Y21" s="261">
        <f t="shared" ref="Y21" si="142">SUM(Y18:Y20)</f>
        <v>1</v>
      </c>
      <c r="Z21" s="261">
        <f t="shared" ref="Z21" si="143">SUM(Z18:Z20)</f>
        <v>1</v>
      </c>
      <c r="AA21" s="261">
        <f t="shared" ref="AA21" si="144">SUM(AA18:AA20)</f>
        <v>1</v>
      </c>
      <c r="AB21" s="261">
        <f t="shared" ref="AB21" si="145">SUM(AB18:AB20)</f>
        <v>1</v>
      </c>
      <c r="AC21" s="261">
        <f t="shared" ref="AC21" si="146">SUM(AC18:AC20)</f>
        <v>1</v>
      </c>
      <c r="AD21" s="261">
        <f t="shared" ref="AD21" si="147">SUM(AD18:AD20)</f>
        <v>1</v>
      </c>
      <c r="AE21" s="261">
        <f t="shared" ref="AE21" si="148">SUM(AE18:AE20)</f>
        <v>1</v>
      </c>
      <c r="AF21" s="261">
        <f t="shared" ref="AF21" si="149">SUM(AF18:AF20)</f>
        <v>1</v>
      </c>
      <c r="AG21" s="261">
        <f t="shared" ref="AG21" si="150">SUM(AG18:AG20)</f>
        <v>1</v>
      </c>
      <c r="AH21" s="261">
        <f t="shared" ref="AH21" si="151">SUM(AH18:AH20)</f>
        <v>1</v>
      </c>
      <c r="AI21" s="261">
        <f t="shared" ref="AI21" si="152">SUM(AI18:AI20)</f>
        <v>1</v>
      </c>
      <c r="AJ21" s="261">
        <f t="shared" ref="AJ21" si="153">SUM(AJ18:AJ20)</f>
        <v>1</v>
      </c>
      <c r="AK21" s="261">
        <f t="shared" ref="AK21" si="154">SUM(AK18:AK20)</f>
        <v>1</v>
      </c>
    </row>
    <row r="22" spans="1:37" s="28" customFormat="1" ht="15">
      <c r="A22" s="32" t="s">
        <v>32</v>
      </c>
      <c r="B22" s="32" t="s">
        <v>53</v>
      </c>
      <c r="C22" s="95" t="s">
        <v>370</v>
      </c>
      <c r="D22" s="34">
        <f>V22*' Demand-Supply Gap'!D$57</f>
        <v>-0.43970940000000008</v>
      </c>
      <c r="E22" s="34">
        <f>W22*' Demand-Supply Gap'!E$57</f>
        <v>-1.1423846992869806</v>
      </c>
      <c r="F22" s="34">
        <f>X22*' Demand-Supply Gap'!F$57</f>
        <v>2.3776461563016773</v>
      </c>
      <c r="G22" s="34">
        <f>Y22*' Demand-Supply Gap'!G$57</f>
        <v>7.2980701733999958</v>
      </c>
      <c r="H22" s="34">
        <f>Z22*' Demand-Supply Gap'!H$57</f>
        <v>14.136093214062624</v>
      </c>
      <c r="I22" s="34">
        <f>AA22*' Demand-Supply Gap'!I$57</f>
        <v>5.413602930600014</v>
      </c>
      <c r="J22" s="34">
        <f>AB22*' Demand-Supply Gap'!J$57</f>
        <v>5.6916138068110751</v>
      </c>
      <c r="K22" s="34">
        <f>AC22*' Demand-Supply Gap'!K$57</f>
        <v>5.9792909021325178</v>
      </c>
      <c r="L22" s="34">
        <f>AD22*' Demand-Supply Gap'!L$57</f>
        <v>6.4451567694614109</v>
      </c>
      <c r="M22" s="34">
        <f>AE22*' Demand-Supply Gap'!M$57</f>
        <v>7.0022238937297026</v>
      </c>
      <c r="N22" s="34">
        <f>AF22*' Demand-Supply Gap'!N$57</f>
        <v>7.6277652370850326</v>
      </c>
      <c r="O22" s="34">
        <f>AG22*' Demand-Supply Gap'!O$57</f>
        <v>8.3313103231068588</v>
      </c>
      <c r="P22" s="34">
        <f>AH22*' Demand-Supply Gap'!P$57</f>
        <v>9.0839167177899807</v>
      </c>
      <c r="Q22" s="34">
        <f>AI22*' Demand-Supply Gap'!Q$57</f>
        <v>9.8817990586845852</v>
      </c>
      <c r="R22" s="34">
        <f>AJ22*' Demand-Supply Gap'!R$57</f>
        <v>10.683552917560743</v>
      </c>
      <c r="S22" s="34">
        <f>AK22*' Demand-Supply Gap'!S$57</f>
        <v>11.598434102687303</v>
      </c>
      <c r="T22" s="257"/>
      <c r="U22" s="260"/>
      <c r="V22" s="219">
        <v>0.31863000000000008</v>
      </c>
      <c r="W22" s="219">
        <v>0.31817530000000005</v>
      </c>
      <c r="X22" s="219">
        <v>0.31919241000000009</v>
      </c>
      <c r="Y22" s="219">
        <v>0.32034369999999995</v>
      </c>
      <c r="Z22" s="219">
        <v>0.31823100000000004</v>
      </c>
      <c r="AA22" s="219">
        <v>0.31848470000000006</v>
      </c>
      <c r="AB22" s="219">
        <v>0.31913858666666606</v>
      </c>
      <c r="AC22" s="219">
        <v>0.31896978095238104</v>
      </c>
      <c r="AD22" s="219">
        <v>0.31867804880952311</v>
      </c>
      <c r="AE22" s="219">
        <v>0.31892225222222204</v>
      </c>
      <c r="AF22" s="219">
        <v>0.31893240207936402</v>
      </c>
      <c r="AG22" s="219">
        <v>0.318942551936507</v>
      </c>
      <c r="AH22" s="219">
        <v>0.3189527017936501</v>
      </c>
      <c r="AI22" s="219">
        <v>0.31896285165079308</v>
      </c>
      <c r="AJ22" s="219">
        <v>0.31897300150793606</v>
      </c>
      <c r="AK22" s="219">
        <v>0.31898315136507804</v>
      </c>
    </row>
    <row r="23" spans="1:37" s="28" customFormat="1" ht="15">
      <c r="A23" s="32" t="s">
        <v>32</v>
      </c>
      <c r="B23" s="32" t="s">
        <v>53</v>
      </c>
      <c r="C23" s="95" t="s">
        <v>371</v>
      </c>
      <c r="D23" s="34">
        <f>V23*' Demand-Supply Gap'!D$57</f>
        <v>-9.5519460000000028E-2</v>
      </c>
      <c r="E23" s="34">
        <f>W23*' Demand-Supply Gap'!E$57</f>
        <v>-0.24539480922047449</v>
      </c>
      <c r="F23" s="34">
        <f>X23*' Demand-Supply Gap'!F$57</f>
        <v>0.52987983506219383</v>
      </c>
      <c r="G23" s="34">
        <f>Y23*' Demand-Supply Gap'!G$57</f>
        <v>1.5551676659999998</v>
      </c>
      <c r="H23" s="34">
        <f>Z23*' Demand-Supply Gap'!H$57</f>
        <v>3.0280764243800871</v>
      </c>
      <c r="I23" s="34">
        <f>AA23*' Demand-Supply Gap'!I$57</f>
        <v>1.2883345134000033</v>
      </c>
      <c r="J23" s="34">
        <f>AB23*' Demand-Supply Gap'!J$57</f>
        <v>1.2513794403672027</v>
      </c>
      <c r="K23" s="34">
        <f>AC23*' Demand-Supply Gap'!K$57</f>
        <v>1.3378036233774429</v>
      </c>
      <c r="L23" s="34">
        <f>AD23*' Demand-Supply Gap'!L$57</f>
        <v>1.4631338846711139</v>
      </c>
      <c r="M23" s="34">
        <f>AE23*' Demand-Supply Gap'!M$57</f>
        <v>1.5983168737233084</v>
      </c>
      <c r="N23" s="34">
        <f>AF23*' Demand-Supply Gap'!N$57</f>
        <v>1.7518728275283486</v>
      </c>
      <c r="O23" s="34">
        <f>AG23*' Demand-Supply Gap'!O$57</f>
        <v>1.9252199401017347</v>
      </c>
      <c r="P23" s="34">
        <f>AH23*' Demand-Supply Gap'!P$57</f>
        <v>2.1119594853083306</v>
      </c>
      <c r="Q23" s="34">
        <f>AI23*' Demand-Supply Gap'!Q$57</f>
        <v>2.3114136465430457</v>
      </c>
      <c r="R23" s="34">
        <f>AJ23*' Demand-Supply Gap'!R$57</f>
        <v>2.5140307677065676</v>
      </c>
      <c r="S23" s="34">
        <f>AK23*' Demand-Supply Gap'!S$57</f>
        <v>2.7456910980622427</v>
      </c>
      <c r="T23" s="257"/>
      <c r="U23" s="92"/>
      <c r="V23" s="219">
        <v>6.9217000000000029E-2</v>
      </c>
      <c r="W23" s="219">
        <v>6.8346999999999991E-2</v>
      </c>
      <c r="X23" s="219">
        <v>7.1134900000000001E-2</v>
      </c>
      <c r="Y23" s="219">
        <v>6.8263000000000018E-2</v>
      </c>
      <c r="Z23" s="219">
        <v>6.8167900000000003E-2</v>
      </c>
      <c r="AA23" s="219">
        <v>7.5793300000000008E-2</v>
      </c>
      <c r="AB23" s="219">
        <v>7.0166999999999979E-2</v>
      </c>
      <c r="AC23" s="219">
        <v>7.1366142857142989E-2</v>
      </c>
      <c r="AD23" s="219">
        <v>7.2344035714285992E-2</v>
      </c>
      <c r="AE23" s="219">
        <v>7.2796703571428978E-2</v>
      </c>
      <c r="AF23" s="219">
        <v>7.324937142857102E-2</v>
      </c>
      <c r="AG23" s="219">
        <v>7.3702039285714005E-2</v>
      </c>
      <c r="AH23" s="219">
        <v>7.415470714285699E-2</v>
      </c>
      <c r="AI23" s="219">
        <v>7.4607375000000031E-2</v>
      </c>
      <c r="AJ23" s="219">
        <v>7.5060042857143017E-2</v>
      </c>
      <c r="AK23" s="219">
        <v>7.5512710714286002E-2</v>
      </c>
    </row>
    <row r="24" spans="1:37" s="28" customFormat="1" ht="15">
      <c r="A24" s="32" t="s">
        <v>32</v>
      </c>
      <c r="B24" s="32" t="s">
        <v>53</v>
      </c>
      <c r="C24" s="95" t="s">
        <v>372</v>
      </c>
      <c r="D24" s="34">
        <f>V24*' Demand-Supply Gap'!D$57</f>
        <v>-0.84477113999999986</v>
      </c>
      <c r="E24" s="34">
        <f>W24*' Demand-Supply Gap'!E$57</f>
        <v>-2.20264595596757</v>
      </c>
      <c r="F24" s="34">
        <f>X24*' Demand-Supply Gap'!F$57</f>
        <v>4.5414172848928436</v>
      </c>
      <c r="G24" s="34">
        <f>Y24*' Demand-Supply Gap'!G$57</f>
        <v>13.928762160599995</v>
      </c>
      <c r="H24" s="34">
        <f>Z24*' Demand-Supply Gap'!H$57</f>
        <v>27.256685696400915</v>
      </c>
      <c r="I24" s="34">
        <f>AA24*' Demand-Supply Gap'!I$57</f>
        <v>10.296062556000022</v>
      </c>
      <c r="J24" s="34">
        <f>AB24*' Demand-Supply Gap'!J$57</f>
        <v>10.891308352821765</v>
      </c>
      <c r="K24" s="34">
        <f>AC24*' Demand-Supply Gap'!K$57</f>
        <v>11.428539886250082</v>
      </c>
      <c r="L24" s="34">
        <f>AD24*' Demand-Supply Gap'!L$57</f>
        <v>12.316374312715388</v>
      </c>
      <c r="M24" s="34">
        <f>AE24*' Demand-Supply Gap'!M$57</f>
        <v>13.35535552055708</v>
      </c>
      <c r="N24" s="34">
        <f>AF24*' Demand-Supply Gap'!N$57</f>
        <v>14.53691976191601</v>
      </c>
      <c r="O24" s="34">
        <f>AG24*' Demand-Supply Gap'!O$57</f>
        <v>15.86513419492681</v>
      </c>
      <c r="P24" s="34">
        <f>AH24*' Demand-Supply Gap'!P$57</f>
        <v>17.284574555606717</v>
      </c>
      <c r="Q24" s="34">
        <f>AI24*' Demand-Supply Gap'!Q$57</f>
        <v>18.787821630091699</v>
      </c>
      <c r="R24" s="34">
        <f>AJ24*' Demand-Supply Gap'!R$57</f>
        <v>20.296012534646419</v>
      </c>
      <c r="S24" s="34">
        <f>AK24*' Demand-Supply Gap'!S$57</f>
        <v>22.016522855588796</v>
      </c>
      <c r="T24" s="257"/>
      <c r="U24" s="92"/>
      <c r="V24" s="219">
        <f>1-SUM(V22:V23)</f>
        <v>0.61215299999999995</v>
      </c>
      <c r="W24" s="219">
        <f t="shared" ref="W24" si="155">1-SUM(W22:W23)</f>
        <v>0.61347770000000001</v>
      </c>
      <c r="X24" s="219">
        <f t="shared" ref="X24" si="156">1-SUM(X22:X23)</f>
        <v>0.60967268999999991</v>
      </c>
      <c r="Y24" s="219">
        <f t="shared" ref="Y24" si="157">1-SUM(Y22:Y23)</f>
        <v>0.61139330000000003</v>
      </c>
      <c r="Z24" s="219">
        <f t="shared" ref="Z24" si="158">1-SUM(Z22:Z23)</f>
        <v>0.6136010999999999</v>
      </c>
      <c r="AA24" s="219">
        <f t="shared" ref="AA24" si="159">1-SUM(AA22:AA23)</f>
        <v>0.60572199999999987</v>
      </c>
      <c r="AB24" s="219">
        <f t="shared" ref="AB24" si="160">1-SUM(AB22:AB23)</f>
        <v>0.61069441333333396</v>
      </c>
      <c r="AC24" s="219">
        <f t="shared" ref="AC24" si="161">1-SUM(AC22:AC23)</f>
        <v>0.60966407619047591</v>
      </c>
      <c r="AD24" s="219">
        <f t="shared" ref="AD24" si="162">1-SUM(AD22:AD23)</f>
        <v>0.60897791547619096</v>
      </c>
      <c r="AE24" s="219">
        <f t="shared" ref="AE24" si="163">1-SUM(AE22:AE23)</f>
        <v>0.60828104420634899</v>
      </c>
      <c r="AF24" s="219">
        <f t="shared" ref="AF24" si="164">1-SUM(AF22:AF23)</f>
        <v>0.60781822649206496</v>
      </c>
      <c r="AG24" s="219">
        <f t="shared" ref="AG24" si="165">1-SUM(AG22:AG23)</f>
        <v>0.60735540877777905</v>
      </c>
      <c r="AH24" s="219">
        <f t="shared" ref="AH24" si="166">1-SUM(AH22:AH23)</f>
        <v>0.60689259106349291</v>
      </c>
      <c r="AI24" s="219">
        <f t="shared" ref="AI24" si="167">1-SUM(AI22:AI23)</f>
        <v>0.60642977334920689</v>
      </c>
      <c r="AJ24" s="219">
        <f t="shared" ref="AJ24" si="168">1-SUM(AJ22:AJ23)</f>
        <v>0.60596695563492098</v>
      </c>
      <c r="AK24" s="219">
        <f t="shared" ref="AK24" si="169">1-SUM(AK22:AK23)</f>
        <v>0.60550413792063595</v>
      </c>
    </row>
    <row r="25" spans="1:37" s="93" customFormat="1" ht="15">
      <c r="A25" s="60" t="s">
        <v>32</v>
      </c>
      <c r="B25" s="60" t="s">
        <v>53</v>
      </c>
      <c r="C25" s="259" t="s">
        <v>60</v>
      </c>
      <c r="D25" s="61">
        <f>SUM(D22:D24)</f>
        <v>-1.38</v>
      </c>
      <c r="E25" s="61">
        <f t="shared" ref="E25" si="170">SUM(E22:E24)</f>
        <v>-3.5904254644750253</v>
      </c>
      <c r="F25" s="61">
        <f t="shared" ref="F25" si="171">SUM(F22:F24)</f>
        <v>7.4489432762567152</v>
      </c>
      <c r="G25" s="61">
        <f t="shared" ref="G25" si="172">SUM(G22:G24)</f>
        <v>22.781999999999989</v>
      </c>
      <c r="H25" s="61">
        <f t="shared" ref="H25" si="173">SUM(H22:H24)</f>
        <v>44.420855334843623</v>
      </c>
      <c r="I25" s="61">
        <f t="shared" ref="I25" si="174">SUM(I22:I24)</f>
        <v>16.99800000000004</v>
      </c>
      <c r="J25" s="61">
        <f t="shared" ref="J25" si="175">SUM(J22:J24)</f>
        <v>17.834301600000042</v>
      </c>
      <c r="K25" s="61">
        <f t="shared" ref="K25" si="176">SUM(K22:K24)</f>
        <v>18.745634411760044</v>
      </c>
      <c r="L25" s="61">
        <f t="shared" ref="L25" si="177">SUM(L22:L24)</f>
        <v>20.224664966847911</v>
      </c>
      <c r="M25" s="61">
        <f t="shared" ref="M25" si="178">SUM(M22:M24)</f>
        <v>21.955896288010091</v>
      </c>
      <c r="N25" s="61">
        <f t="shared" ref="N25" si="179">SUM(N22:N24)</f>
        <v>23.916557826529392</v>
      </c>
      <c r="O25" s="61">
        <f t="shared" ref="O25" si="180">SUM(O22:O24)</f>
        <v>26.121664458135406</v>
      </c>
      <c r="P25" s="61">
        <f t="shared" ref="P25" si="181">SUM(P22:P24)</f>
        <v>28.480450758705029</v>
      </c>
      <c r="Q25" s="61">
        <f t="shared" ref="Q25" si="182">SUM(Q22:Q24)</f>
        <v>30.981034335319329</v>
      </c>
      <c r="R25" s="61">
        <f t="shared" ref="R25" si="183">SUM(R22:R24)</f>
        <v>33.493596219913726</v>
      </c>
      <c r="S25" s="61">
        <f t="shared" ref="S25" si="184">SUM(S22:S24)</f>
        <v>36.360648056338341</v>
      </c>
      <c r="T25" s="258"/>
      <c r="U25" s="260"/>
      <c r="V25" s="261">
        <f>SUM(V22:V24)</f>
        <v>1</v>
      </c>
      <c r="W25" s="261">
        <f t="shared" ref="W25" si="185">SUM(W22:W24)</f>
        <v>1</v>
      </c>
      <c r="X25" s="261">
        <f t="shared" ref="X25" si="186">SUM(X22:X24)</f>
        <v>1</v>
      </c>
      <c r="Y25" s="261">
        <f t="shared" ref="Y25" si="187">SUM(Y22:Y24)</f>
        <v>1</v>
      </c>
      <c r="Z25" s="261">
        <f t="shared" ref="Z25" si="188">SUM(Z22:Z24)</f>
        <v>1</v>
      </c>
      <c r="AA25" s="261">
        <f t="shared" ref="AA25" si="189">SUM(AA22:AA24)</f>
        <v>1</v>
      </c>
      <c r="AB25" s="261">
        <f t="shared" ref="AB25" si="190">SUM(AB22:AB24)</f>
        <v>1</v>
      </c>
      <c r="AC25" s="261">
        <f t="shared" ref="AC25" si="191">SUM(AC22:AC24)</f>
        <v>1</v>
      </c>
      <c r="AD25" s="261">
        <f t="shared" ref="AD25" si="192">SUM(AD22:AD24)</f>
        <v>1</v>
      </c>
      <c r="AE25" s="261">
        <f t="shared" ref="AE25" si="193">SUM(AE22:AE24)</f>
        <v>1</v>
      </c>
      <c r="AF25" s="261">
        <f t="shared" ref="AF25" si="194">SUM(AF22:AF24)</f>
        <v>1</v>
      </c>
      <c r="AG25" s="261">
        <f t="shared" ref="AG25" si="195">SUM(AG22:AG24)</f>
        <v>1</v>
      </c>
      <c r="AH25" s="261">
        <f t="shared" ref="AH25" si="196">SUM(AH22:AH24)</f>
        <v>1</v>
      </c>
      <c r="AI25" s="261">
        <f t="shared" ref="AI25" si="197">SUM(AI22:AI24)</f>
        <v>1</v>
      </c>
      <c r="AJ25" s="261">
        <f t="shared" ref="AJ25" si="198">SUM(AJ22:AJ24)</f>
        <v>1</v>
      </c>
      <c r="AK25" s="261">
        <f t="shared" ref="AK25" si="199">SUM(AK22:AK24)</f>
        <v>1</v>
      </c>
    </row>
    <row r="26" spans="1:37" s="28" customFormat="1" ht="15">
      <c r="A26" s="32" t="s">
        <v>32</v>
      </c>
      <c r="B26" s="32" t="s">
        <v>17</v>
      </c>
      <c r="C26" s="95" t="s">
        <v>370</v>
      </c>
      <c r="D26" s="34">
        <f>V26*' Demand-Supply Gap'!D$66</f>
        <v>3.3636507474240007</v>
      </c>
      <c r="E26" s="34">
        <f>W26*' Demand-Supply Gap'!E$66</f>
        <v>2.0630220067439105</v>
      </c>
      <c r="F26" s="34">
        <f>X26*' Demand-Supply Gap'!F$66</f>
        <v>2.0375388547960318</v>
      </c>
      <c r="G26" s="34">
        <f>Y26*' Demand-Supply Gap'!G$66</f>
        <v>2.8952853333293707</v>
      </c>
      <c r="H26" s="34">
        <f>Z26*' Demand-Supply Gap'!H$66</f>
        <v>2.7414401027769006</v>
      </c>
      <c r="I26" s="34">
        <f>AA26*' Demand-Supply Gap'!I$66</f>
        <v>2.5726768419999999</v>
      </c>
      <c r="J26" s="34">
        <f>AB26*' Demand-Supply Gap'!J$66</f>
        <v>2.6919760660868257</v>
      </c>
      <c r="K26" s="34">
        <f>AC26*' Demand-Supply Gap'!K$66</f>
        <v>2.8033839983463253</v>
      </c>
      <c r="L26" s="34">
        <f>AD26*' Demand-Supply Gap'!L$66</f>
        <v>2.9273865035002413</v>
      </c>
      <c r="M26" s="34">
        <f>AE26*' Demand-Supply Gap'!M$66</f>
        <v>3.0798925177639052</v>
      </c>
      <c r="N26" s="34">
        <f>AF26*' Demand-Supply Gap'!N$66</f>
        <v>3.2304740873617539</v>
      </c>
      <c r="O26" s="34">
        <f>AG26*' Demand-Supply Gap'!O$66</f>
        <v>3.3922947975463891</v>
      </c>
      <c r="P26" s="34">
        <f>AH26*' Demand-Supply Gap'!P$66</f>
        <v>3.5418426353806622</v>
      </c>
      <c r="Q26" s="34">
        <f>AI26*' Demand-Supply Gap'!Q$66</f>
        <v>3.7050702777818594</v>
      </c>
      <c r="R26" s="34">
        <f>AJ26*' Demand-Supply Gap'!R$66</f>
        <v>3.8821213321652244</v>
      </c>
      <c r="S26" s="34">
        <f>AK26*' Demand-Supply Gap'!S$66</f>
        <v>4.0722919790353735</v>
      </c>
      <c r="T26" s="257"/>
      <c r="U26" s="92"/>
      <c r="V26" s="219">
        <v>0.29816300000000007</v>
      </c>
      <c r="W26" s="219">
        <v>0.30011753000000008</v>
      </c>
      <c r="X26" s="219">
        <v>0.30071924100000003</v>
      </c>
      <c r="Y26" s="219">
        <v>0.30433437000000008</v>
      </c>
      <c r="Z26" s="219">
        <v>0.30137310000000006</v>
      </c>
      <c r="AA26" s="219">
        <v>0.29914847</v>
      </c>
      <c r="AB26" s="219">
        <v>0.30159020406666703</v>
      </c>
      <c r="AC26" s="219">
        <v>0.30199189518095204</v>
      </c>
      <c r="AD26" s="219">
        <v>0.30234894343809504</v>
      </c>
      <c r="AE26" s="219">
        <v>0.30266432502857099</v>
      </c>
      <c r="AF26" s="219">
        <v>0.30297970661904805</v>
      </c>
      <c r="AG26" s="219">
        <v>0.303295088209524</v>
      </c>
      <c r="AH26" s="219">
        <v>0.30361046980000006</v>
      </c>
      <c r="AI26" s="219">
        <v>0.30392585139047601</v>
      </c>
      <c r="AJ26" s="219">
        <v>0.30424123298095207</v>
      </c>
      <c r="AK26" s="219">
        <v>0.30455661457142802</v>
      </c>
    </row>
    <row r="27" spans="1:37" s="28" customFormat="1" ht="15">
      <c r="A27" s="32" t="s">
        <v>32</v>
      </c>
      <c r="B27" s="32" t="s">
        <v>17</v>
      </c>
      <c r="C27" s="95" t="s">
        <v>371</v>
      </c>
      <c r="D27" s="34">
        <f>V27*' Demand-Supply Gap'!D$66</f>
        <v>0.68501655668159989</v>
      </c>
      <c r="E27" s="34">
        <f>W27*' Demand-Supply Gap'!E$66</f>
        <v>0.4202428011308999</v>
      </c>
      <c r="F27" s="34">
        <f>X27*' Demand-Supply Gap'!F$66</f>
        <v>0.40933474299648004</v>
      </c>
      <c r="G27" s="34">
        <f>Y27*' Demand-Supply Gap'!G$66</f>
        <v>0.57806886126300006</v>
      </c>
      <c r="H27" s="34">
        <f>Z27*' Demand-Supply Gap'!H$66</f>
        <v>0.52865932211820976</v>
      </c>
      <c r="I27" s="34">
        <f>AA27*' Demand-Supply Gap'!I$66</f>
        <v>0.50636223800000002</v>
      </c>
      <c r="J27" s="34">
        <f>AB27*' Demand-Supply Gap'!J$66</f>
        <v>0.52109543700098948</v>
      </c>
      <c r="K27" s="34">
        <f>AC27*' Demand-Supply Gap'!K$66</f>
        <v>0.53983971481732429</v>
      </c>
      <c r="L27" s="34">
        <f>AD27*' Demand-Supply Gap'!L$66</f>
        <v>0.55654057993218398</v>
      </c>
      <c r="M27" s="34">
        <f>AE27*' Demand-Supply Gap'!M$66</f>
        <v>0.58019978382433668</v>
      </c>
      <c r="N27" s="34">
        <f>AF27*' Demand-Supply Gap'!N$66</f>
        <v>0.60298314312703793</v>
      </c>
      <c r="O27" s="34">
        <f>AG27*' Demand-Supply Gap'!O$66</f>
        <v>0.62733656744830868</v>
      </c>
      <c r="P27" s="34">
        <f>AH27*' Demand-Supply Gap'!P$66</f>
        <v>0.64889600191988883</v>
      </c>
      <c r="Q27" s="34">
        <f>AI27*' Demand-Supply Gap'!Q$66</f>
        <v>0.67243656237079585</v>
      </c>
      <c r="R27" s="34">
        <f>AJ27*' Demand-Supply Gap'!R$66</f>
        <v>0.69791527942303344</v>
      </c>
      <c r="S27" s="34">
        <f>AK27*' Demand-Supply Gap'!S$66</f>
        <v>0.7251375879242703</v>
      </c>
      <c r="T27" s="257"/>
      <c r="U27" s="47"/>
      <c r="V27" s="219">
        <v>6.072169999999999E-2</v>
      </c>
      <c r="W27" s="219">
        <v>6.1134699999999986E-2</v>
      </c>
      <c r="X27" s="219">
        <v>6.0413490000000014E-2</v>
      </c>
      <c r="Y27" s="219">
        <v>6.0763000000000011E-2</v>
      </c>
      <c r="Z27" s="219">
        <v>5.8116789999999974E-2</v>
      </c>
      <c r="AA27" s="219">
        <v>5.8879330000000007E-2</v>
      </c>
      <c r="AB27" s="219">
        <v>5.8379894666666987E-2</v>
      </c>
      <c r="AC27" s="219">
        <v>5.815372373809502E-2</v>
      </c>
      <c r="AD27" s="219">
        <v>5.7481120488095006E-2</v>
      </c>
      <c r="AE27" s="219">
        <v>5.7016852029761977E-2</v>
      </c>
      <c r="AF27" s="219">
        <v>5.6552583571429005E-2</v>
      </c>
      <c r="AG27" s="219">
        <v>5.6088315113095033E-2</v>
      </c>
      <c r="AH27" s="219">
        <v>5.5624046654762005E-2</v>
      </c>
      <c r="AI27" s="219">
        <v>5.5159778196429032E-2</v>
      </c>
      <c r="AJ27" s="219">
        <v>5.4695509738095005E-2</v>
      </c>
      <c r="AK27" s="219">
        <v>5.4231241279762032E-2</v>
      </c>
    </row>
    <row r="28" spans="1:37" s="28" customFormat="1" ht="15">
      <c r="A28" s="32" t="s">
        <v>32</v>
      </c>
      <c r="B28" s="32" t="s">
        <v>17</v>
      </c>
      <c r="C28" s="95" t="s">
        <v>372</v>
      </c>
      <c r="D28" s="34">
        <f>V28*' Demand-Supply Gap'!D$66</f>
        <v>7.2325806958943994</v>
      </c>
      <c r="E28" s="34">
        <f>W28*' Demand-Supply Gap'!E$66</f>
        <v>4.3907821921251893</v>
      </c>
      <c r="F28" s="34">
        <f>X28*' Demand-Supply Gap'!F$66</f>
        <v>4.3286784022074869</v>
      </c>
      <c r="G28" s="34">
        <f>Y28*' Demand-Supply Gap'!G$66</f>
        <v>6.0401468054076286</v>
      </c>
      <c r="H28" s="34">
        <f>Z28*' Demand-Supply Gap'!H$66</f>
        <v>5.8263995751048894</v>
      </c>
      <c r="I28" s="34">
        <f>AA28*' Demand-Supply Gap'!I$66</f>
        <v>5.5209609199999994</v>
      </c>
      <c r="J28" s="34">
        <f>AB28*' Demand-Supply Gap'!J$66</f>
        <v>5.7128684969121837</v>
      </c>
      <c r="K28" s="34">
        <f>AC28*' Demand-Supply Gap'!K$66</f>
        <v>5.9397538868363489</v>
      </c>
      <c r="L28" s="34">
        <f>AD28*' Demand-Supply Gap'!L$66</f>
        <v>6.1982185533675729</v>
      </c>
      <c r="M28" s="34">
        <f>AE28*' Demand-Supply Gap'!M$66</f>
        <v>6.515842762688556</v>
      </c>
      <c r="N28" s="34">
        <f>AF28*' Demand-Supply Gap'!N$66</f>
        <v>6.8288875298604381</v>
      </c>
      <c r="O28" s="34">
        <f>AG28*' Demand-Supply Gap'!O$66</f>
        <v>7.1651682886116443</v>
      </c>
      <c r="P28" s="34">
        <f>AH28*' Demand-Supply Gap'!P$66</f>
        <v>7.4750074014108634</v>
      </c>
      <c r="Q28" s="34">
        <f>AI28*' Demand-Supply Gap'!Q$66</f>
        <v>7.8131977703007731</v>
      </c>
      <c r="R28" s="34">
        <f>AJ28*' Demand-Supply Gap'!R$66</f>
        <v>8.1799739041733464</v>
      </c>
      <c r="S28" s="34">
        <f>AK28*' Demand-Supply Gap'!S$66</f>
        <v>8.5737854525069395</v>
      </c>
      <c r="T28" s="257"/>
      <c r="U28" s="47"/>
      <c r="V28" s="219">
        <f>1-SUM(V26:V27)</f>
        <v>0.64111529999999994</v>
      </c>
      <c r="W28" s="219">
        <f t="shared" ref="W28" si="200">1-SUM(W26:W27)</f>
        <v>0.63874776999999994</v>
      </c>
      <c r="X28" s="219">
        <f t="shared" ref="X28" si="201">1-SUM(X26:X27)</f>
        <v>0.6388672689999999</v>
      </c>
      <c r="Y28" s="219">
        <f t="shared" ref="Y28" si="202">1-SUM(Y26:Y27)</f>
        <v>0.63490262999999991</v>
      </c>
      <c r="Z28" s="219">
        <f t="shared" ref="Z28" si="203">1-SUM(Z26:Z27)</f>
        <v>0.64051010999999991</v>
      </c>
      <c r="AA28" s="219">
        <f t="shared" ref="AA28" si="204">1-SUM(AA26:AA27)</f>
        <v>0.64197219999999999</v>
      </c>
      <c r="AB28" s="219">
        <f t="shared" ref="AB28" si="205">1-SUM(AB26:AB27)</f>
        <v>0.64002990126666592</v>
      </c>
      <c r="AC28" s="219">
        <f t="shared" ref="AC28" si="206">1-SUM(AC26:AC27)</f>
        <v>0.63985438108095294</v>
      </c>
      <c r="AD28" s="219">
        <f t="shared" ref="AD28" si="207">1-SUM(AD26:AD27)</f>
        <v>0.64016993607381001</v>
      </c>
      <c r="AE28" s="219">
        <f t="shared" ref="AE28" si="208">1-SUM(AE26:AE27)</f>
        <v>0.64031882294166698</v>
      </c>
      <c r="AF28" s="219">
        <f t="shared" ref="AF28" si="209">1-SUM(AF26:AF27)</f>
        <v>0.64046770980952294</v>
      </c>
      <c r="AG28" s="219">
        <f t="shared" ref="AG28" si="210">1-SUM(AG26:AG27)</f>
        <v>0.64061659667738091</v>
      </c>
      <c r="AH28" s="219">
        <f t="shared" ref="AH28" si="211">1-SUM(AH26:AH27)</f>
        <v>0.64076548354523788</v>
      </c>
      <c r="AI28" s="219">
        <f t="shared" ref="AI28" si="212">1-SUM(AI26:AI27)</f>
        <v>0.64091437041309496</v>
      </c>
      <c r="AJ28" s="219">
        <f t="shared" ref="AJ28" si="213">1-SUM(AJ26:AJ27)</f>
        <v>0.64106325728095293</v>
      </c>
      <c r="AK28" s="219">
        <f t="shared" ref="AK28" si="214">1-SUM(AK26:AK27)</f>
        <v>0.64121214414880989</v>
      </c>
    </row>
    <row r="29" spans="1:37" s="93" customFormat="1" ht="15">
      <c r="A29" s="60" t="s">
        <v>32</v>
      </c>
      <c r="B29" s="60" t="s">
        <v>17</v>
      </c>
      <c r="C29" s="259" t="s">
        <v>60</v>
      </c>
      <c r="D29" s="61">
        <f>SUM(D26:D28)</f>
        <v>11.281248</v>
      </c>
      <c r="E29" s="61">
        <f t="shared" ref="E29" si="215">SUM(E26:E28)</f>
        <v>6.8740469999999991</v>
      </c>
      <c r="F29" s="61">
        <f t="shared" ref="F29" si="216">SUM(F26:F28)</f>
        <v>6.7755519999999994</v>
      </c>
      <c r="G29" s="61">
        <f t="shared" ref="G29" si="217">SUM(G26:G28)</f>
        <v>9.5135009999999998</v>
      </c>
      <c r="H29" s="61">
        <f t="shared" ref="H29" si="218">SUM(H26:H28)</f>
        <v>9.0964989999999997</v>
      </c>
      <c r="I29" s="61">
        <f t="shared" ref="I29" si="219">SUM(I26:I28)</f>
        <v>8.6</v>
      </c>
      <c r="J29" s="61">
        <f t="shared" ref="J29" si="220">SUM(J26:J28)</f>
        <v>8.9259399999999989</v>
      </c>
      <c r="K29" s="61">
        <f t="shared" ref="K29" si="221">SUM(K26:K28)</f>
        <v>9.2829775999999988</v>
      </c>
      <c r="L29" s="61">
        <f t="shared" ref="L29" si="222">SUM(L26:L28)</f>
        <v>9.6821456367999978</v>
      </c>
      <c r="M29" s="61">
        <f t="shared" ref="M29" si="223">SUM(M26:M28)</f>
        <v>10.175935064276798</v>
      </c>
      <c r="N29" s="61">
        <f t="shared" ref="N29" si="224">SUM(N26:N28)</f>
        <v>10.66234476034923</v>
      </c>
      <c r="O29" s="61">
        <f t="shared" ref="O29" si="225">SUM(O26:O28)</f>
        <v>11.184799653606342</v>
      </c>
      <c r="P29" s="61">
        <f t="shared" ref="P29" si="226">SUM(P26:P28)</f>
        <v>11.665746038711415</v>
      </c>
      <c r="Q29" s="61">
        <f t="shared" ref="Q29" si="227">SUM(Q26:Q28)</f>
        <v>12.190704610453428</v>
      </c>
      <c r="R29" s="61">
        <f t="shared" ref="R29" si="228">SUM(R26:R28)</f>
        <v>12.760010515761604</v>
      </c>
      <c r="S29" s="61">
        <f t="shared" ref="S29" si="229">SUM(S26:S28)</f>
        <v>13.371215019466582</v>
      </c>
      <c r="T29" s="258"/>
      <c r="U29" s="260"/>
      <c r="V29" s="261">
        <f>SUM(V26:V28)</f>
        <v>1</v>
      </c>
      <c r="W29" s="261">
        <f t="shared" ref="W29" si="230">SUM(W26:W28)</f>
        <v>1</v>
      </c>
      <c r="X29" s="261">
        <f t="shared" ref="X29" si="231">SUM(X26:X28)</f>
        <v>1</v>
      </c>
      <c r="Y29" s="261">
        <f t="shared" ref="Y29" si="232">SUM(Y26:Y28)</f>
        <v>1</v>
      </c>
      <c r="Z29" s="261">
        <f t="shared" ref="Z29" si="233">SUM(Z26:Z28)</f>
        <v>1</v>
      </c>
      <c r="AA29" s="261">
        <f t="shared" ref="AA29" si="234">SUM(AA26:AA28)</f>
        <v>1</v>
      </c>
      <c r="AB29" s="261">
        <f t="shared" ref="AB29" si="235">SUM(AB26:AB28)</f>
        <v>1</v>
      </c>
      <c r="AC29" s="261">
        <f t="shared" ref="AC29" si="236">SUM(AC26:AC28)</f>
        <v>1</v>
      </c>
      <c r="AD29" s="261">
        <f t="shared" ref="AD29" si="237">SUM(AD26:AD28)</f>
        <v>1</v>
      </c>
      <c r="AE29" s="261">
        <f t="shared" ref="AE29" si="238">SUM(AE26:AE28)</f>
        <v>1</v>
      </c>
      <c r="AF29" s="261">
        <f t="shared" ref="AF29" si="239">SUM(AF26:AF28)</f>
        <v>1</v>
      </c>
      <c r="AG29" s="261">
        <f t="shared" ref="AG29" si="240">SUM(AG26:AG28)</f>
        <v>1</v>
      </c>
      <c r="AH29" s="261">
        <f t="shared" ref="AH29" si="241">SUM(AH26:AH28)</f>
        <v>1</v>
      </c>
      <c r="AI29" s="261">
        <f t="shared" ref="AI29" si="242">SUM(AI26:AI28)</f>
        <v>1</v>
      </c>
      <c r="AJ29" s="261">
        <f t="shared" ref="AJ29" si="243">SUM(AJ26:AJ28)</f>
        <v>1</v>
      </c>
      <c r="AK29" s="261">
        <f t="shared" ref="AK29" si="244">SUM(AK26:AK28)</f>
        <v>1</v>
      </c>
    </row>
    <row r="30" spans="1:37" s="28" customFormat="1" ht="15">
      <c r="A30" s="32" t="s">
        <v>32</v>
      </c>
      <c r="B30" s="32" t="s">
        <v>52</v>
      </c>
      <c r="C30" s="95" t="s">
        <v>370</v>
      </c>
      <c r="D30" s="34">
        <f>V30*' Demand-Supply Gap'!D$75</f>
        <v>2.8829449749999996</v>
      </c>
      <c r="E30" s="34">
        <f>W30*' Demand-Supply Gap'!E$75</f>
        <v>4.7655427657750007</v>
      </c>
      <c r="F30" s="34">
        <f>X30*' Demand-Supply Gap'!F$75</f>
        <v>19.981203348099999</v>
      </c>
      <c r="G30" s="34">
        <f>Y30*' Demand-Supply Gap'!G$75</f>
        <v>16.271253492000003</v>
      </c>
      <c r="H30" s="34">
        <f>Z30*' Demand-Supply Gap'!H$75</f>
        <v>18.273201603800004</v>
      </c>
      <c r="I30" s="34">
        <f>AA30*' Demand-Supply Gap'!I$75</f>
        <v>18.543777021300006</v>
      </c>
      <c r="J30" s="34">
        <f>AB30*' Demand-Supply Gap'!J$75</f>
        <v>19.147667624524107</v>
      </c>
      <c r="K30" s="34">
        <f>AC30*' Demand-Supply Gap'!K$75</f>
        <v>19.709759330633279</v>
      </c>
      <c r="L30" s="34">
        <f>AD30*' Demand-Supply Gap'!L$75</f>
        <v>20.400809444152198</v>
      </c>
      <c r="M30" s="34">
        <f>AE30*' Demand-Supply Gap'!M$75</f>
        <v>21.197753394565844</v>
      </c>
      <c r="N30" s="34">
        <f>AF30*' Demand-Supply Gap'!N$75</f>
        <v>22.068245249545846</v>
      </c>
      <c r="O30" s="34">
        <f>AG30*' Demand-Supply Gap'!O$75</f>
        <v>22.998759957158569</v>
      </c>
      <c r="P30" s="34">
        <f>AH30*' Demand-Supply Gap'!P$75</f>
        <v>23.920138306630456</v>
      </c>
      <c r="Q30" s="34">
        <f>AI30*' Demand-Supply Gap'!Q$75</f>
        <v>24.931081096505491</v>
      </c>
      <c r="R30" s="34">
        <f>AJ30*' Demand-Supply Gap'!R$75</f>
        <v>26.039626903912865</v>
      </c>
      <c r="S30" s="34">
        <f>AK30*' Demand-Supply Gap'!S$75</f>
        <v>27.25478086063497</v>
      </c>
      <c r="T30" s="257"/>
      <c r="U30" s="92"/>
      <c r="V30" s="219">
        <v>0.30916300000000008</v>
      </c>
      <c r="W30" s="219">
        <v>0.31111753000000009</v>
      </c>
      <c r="X30" s="219">
        <v>0.31171924100000004</v>
      </c>
      <c r="Y30" s="219">
        <v>0.31533437000000009</v>
      </c>
      <c r="Z30" s="219">
        <v>0.31237310000000007</v>
      </c>
      <c r="AA30" s="219">
        <v>0.31014847000000001</v>
      </c>
      <c r="AB30" s="219">
        <v>0.31259020406666704</v>
      </c>
      <c r="AC30" s="219">
        <v>0.31306332375238111</v>
      </c>
      <c r="AD30" s="219">
        <v>0.31338465772381008</v>
      </c>
      <c r="AE30" s="219">
        <v>0.31370599169523805</v>
      </c>
      <c r="AF30" s="219">
        <v>0.31402732566666702</v>
      </c>
      <c r="AG30" s="219">
        <v>0.31434865963809611</v>
      </c>
      <c r="AH30" s="219">
        <v>0.31466999360952408</v>
      </c>
      <c r="AI30" s="219">
        <v>0.31499132758095305</v>
      </c>
      <c r="AJ30" s="219">
        <v>0.31531266155238102</v>
      </c>
      <c r="AK30" s="219">
        <v>0.31563399552381011</v>
      </c>
    </row>
    <row r="31" spans="1:37" s="28" customFormat="1" ht="15">
      <c r="A31" s="32" t="s">
        <v>32</v>
      </c>
      <c r="B31" s="32" t="s">
        <v>52</v>
      </c>
      <c r="C31" s="95" t="s">
        <v>371</v>
      </c>
      <c r="D31" s="34">
        <f>V31*' Demand-Supply Gap'!D$75</f>
        <v>0.37972985250000008</v>
      </c>
      <c r="E31" s="34">
        <f>W31*' Demand-Supply Gap'!E$75</f>
        <v>0.63008076725000028</v>
      </c>
      <c r="F31" s="34">
        <f>X31*' Demand-Supply Gap'!F$75</f>
        <v>2.5905047089999997</v>
      </c>
      <c r="G31" s="34">
        <f>Y31*' Demand-Supply Gap'!G$75</f>
        <v>2.1033707999999995</v>
      </c>
      <c r="H31" s="34">
        <f>Z31*' Demand-Supply Gap'!H$75</f>
        <v>2.2297559814200008</v>
      </c>
      <c r="I31" s="34">
        <f>AA31*' Demand-Supply Gap'!I$75</f>
        <v>2.3245951407000001</v>
      </c>
      <c r="J31" s="34">
        <f>AB31*' Demand-Supply Gap'!J$75</f>
        <v>2.3509548827219628</v>
      </c>
      <c r="K31" s="34">
        <f>AC31*' Demand-Supply Gap'!K$75</f>
        <v>2.3795871534259678</v>
      </c>
      <c r="L31" s="34">
        <f>AD31*' Demand-Supply Gap'!L$75</f>
        <v>2.4283325647490939</v>
      </c>
      <c r="M31" s="34">
        <f>AE31*' Demand-Supply Gap'!M$75</f>
        <v>2.4872265493442507</v>
      </c>
      <c r="N31" s="34">
        <f>AF31*' Demand-Supply Gap'!N$75</f>
        <v>2.5519976523381742</v>
      </c>
      <c r="O31" s="34">
        <f>AG31*' Demand-Supply Gap'!O$75</f>
        <v>2.6207398887552817</v>
      </c>
      <c r="P31" s="34">
        <f>AH31*' Demand-Supply Gap'!P$75</f>
        <v>2.6853942275061566</v>
      </c>
      <c r="Q31" s="34">
        <f>AI31*' Demand-Supply Gap'!Q$75</f>
        <v>2.7569307066720343</v>
      </c>
      <c r="R31" s="34">
        <f>AJ31*' Demand-Supply Gap'!R$75</f>
        <v>2.8357827198197869</v>
      </c>
      <c r="S31" s="34">
        <f>AK31*' Demand-Supply Gap'!S$75</f>
        <v>2.9224352079754747</v>
      </c>
      <c r="T31" s="257"/>
      <c r="U31" s="160"/>
      <c r="V31" s="219">
        <v>4.0721700000000027E-2</v>
      </c>
      <c r="W31" s="219">
        <v>4.1134700000000024E-2</v>
      </c>
      <c r="X31" s="219">
        <v>4.0413489999999996E-2</v>
      </c>
      <c r="Y31" s="219">
        <v>4.0762999999999994E-2</v>
      </c>
      <c r="Z31" s="219">
        <v>3.8116790000000011E-2</v>
      </c>
      <c r="AA31" s="219">
        <v>3.887932999999999E-2</v>
      </c>
      <c r="AB31" s="219">
        <v>3.8379894666667025E-2</v>
      </c>
      <c r="AC31" s="219">
        <v>3.7796578380953016E-2</v>
      </c>
      <c r="AD31" s="219">
        <v>3.7302547809524023E-2</v>
      </c>
      <c r="AE31" s="219">
        <v>3.6808517238094973E-2</v>
      </c>
      <c r="AF31" s="219">
        <v>3.6314486666666979E-2</v>
      </c>
      <c r="AG31" s="219">
        <v>3.5820456095237985E-2</v>
      </c>
      <c r="AH31" s="219">
        <v>3.532642552380999E-2</v>
      </c>
      <c r="AI31" s="219">
        <v>3.4832394952380996E-2</v>
      </c>
      <c r="AJ31" s="219">
        <v>3.4338364380953001E-2</v>
      </c>
      <c r="AK31" s="219">
        <v>3.3844333809524008E-2</v>
      </c>
    </row>
    <row r="32" spans="1:37" s="28" customFormat="1" ht="15">
      <c r="A32" s="32" t="s">
        <v>32</v>
      </c>
      <c r="B32" s="32" t="s">
        <v>52</v>
      </c>
      <c r="C32" s="95" t="s">
        <v>372</v>
      </c>
      <c r="D32" s="34">
        <f>V32*' Demand-Supply Gap'!D$75</f>
        <v>6.0623251724999969</v>
      </c>
      <c r="E32" s="34">
        <f>W32*' Demand-Supply Gap'!E$75</f>
        <v>9.9218764669749948</v>
      </c>
      <c r="F32" s="34">
        <f>X32*' Demand-Supply Gap'!F$75</f>
        <v>41.528291942899997</v>
      </c>
      <c r="G32" s="34">
        <f>Y32*' Demand-Supply Gap'!G$75</f>
        <v>33.225375707999994</v>
      </c>
      <c r="H32" s="34">
        <f>Z32*' Demand-Supply Gap'!H$75</f>
        <v>37.995042414779995</v>
      </c>
      <c r="I32" s="34">
        <f>AA32*' Demand-Supply Gap'!I$75</f>
        <v>38.921627838000013</v>
      </c>
      <c r="J32" s="34">
        <f>AB32*' Demand-Supply Gap'!J$75</f>
        <v>39.756232492753952</v>
      </c>
      <c r="K32" s="34">
        <f>AC32*' Demand-Supply Gap'!K$75</f>
        <v>40.868393484940782</v>
      </c>
      <c r="L32" s="34">
        <f>AD32*' Demand-Supply Gap'!L$75</f>
        <v>42.269161119044732</v>
      </c>
      <c r="M32" s="34">
        <f>AE32*' Demand-Supply Gap'!M$75</f>
        <v>43.887058702897875</v>
      </c>
      <c r="N32" s="34">
        <f>AF32*' Demand-Supply Gap'!N$75</f>
        <v>45.654677290796265</v>
      </c>
      <c r="O32" s="34">
        <f>AG32*' Demand-Supply Gap'!O$75</f>
        <v>47.543719566685596</v>
      </c>
      <c r="P32" s="34">
        <f>AH32*' Demand-Supply Gap'!P$75</f>
        <v>49.411052435554218</v>
      </c>
      <c r="Q32" s="34">
        <f>AI32*' Demand-Supply Gap'!Q$75</f>
        <v>51.460456467264557</v>
      </c>
      <c r="R32" s="34">
        <f>AJ32*' Demand-Supply Gap'!R$75</f>
        <v>53.708102169646615</v>
      </c>
      <c r="S32" s="34">
        <f>AK32*' Demand-Supply Gap'!S$75</f>
        <v>56.172103862546919</v>
      </c>
      <c r="T32" s="257"/>
      <c r="U32" s="47"/>
      <c r="V32" s="219">
        <f>1-SUM(V30:V31)</f>
        <v>0.65011529999999995</v>
      </c>
      <c r="W32" s="219">
        <f t="shared" ref="W32" si="245">1-SUM(W30:W31)</f>
        <v>0.64774776999999983</v>
      </c>
      <c r="X32" s="219">
        <f t="shared" ref="X32" si="246">1-SUM(X30:X31)</f>
        <v>0.64786726900000002</v>
      </c>
      <c r="Y32" s="219">
        <f t="shared" ref="Y32" si="247">1-SUM(Y30:Y31)</f>
        <v>0.64390262999999992</v>
      </c>
      <c r="Z32" s="219">
        <f t="shared" ref="Z32" si="248">1-SUM(Z30:Z31)</f>
        <v>0.64951010999999992</v>
      </c>
      <c r="AA32" s="219">
        <f t="shared" ref="AA32" si="249">1-SUM(AA30:AA31)</f>
        <v>0.6509722</v>
      </c>
      <c r="AB32" s="219">
        <f t="shared" ref="AB32" si="250">1-SUM(AB30:AB31)</f>
        <v>0.64902990126666593</v>
      </c>
      <c r="AC32" s="219">
        <f t="shared" ref="AC32" si="251">1-SUM(AC30:AC31)</f>
        <v>0.64914009786666593</v>
      </c>
      <c r="AD32" s="219">
        <f t="shared" ref="AD32" si="252">1-SUM(AD30:AD31)</f>
        <v>0.6493127944666659</v>
      </c>
      <c r="AE32" s="219">
        <f t="shared" ref="AE32" si="253">1-SUM(AE30:AE31)</f>
        <v>0.64948549106666698</v>
      </c>
      <c r="AF32" s="219">
        <f t="shared" ref="AF32" si="254">1-SUM(AF30:AF31)</f>
        <v>0.64965818766666605</v>
      </c>
      <c r="AG32" s="219">
        <f t="shared" ref="AG32" si="255">1-SUM(AG30:AG31)</f>
        <v>0.64983088426666591</v>
      </c>
      <c r="AH32" s="219">
        <f t="shared" ref="AH32" si="256">1-SUM(AH30:AH31)</f>
        <v>0.65000358086666599</v>
      </c>
      <c r="AI32" s="219">
        <f t="shared" ref="AI32" si="257">1-SUM(AI30:AI31)</f>
        <v>0.65017627746666595</v>
      </c>
      <c r="AJ32" s="219">
        <f t="shared" ref="AJ32" si="258">1-SUM(AJ30:AJ31)</f>
        <v>0.65034897406666592</v>
      </c>
      <c r="AK32" s="219">
        <f t="shared" ref="AK32" si="259">1-SUM(AK30:AK31)</f>
        <v>0.65052167066666589</v>
      </c>
    </row>
    <row r="33" spans="1:37" s="93" customFormat="1" ht="15">
      <c r="A33" s="60" t="s">
        <v>32</v>
      </c>
      <c r="B33" s="60" t="s">
        <v>52</v>
      </c>
      <c r="C33" s="259" t="s">
        <v>60</v>
      </c>
      <c r="D33" s="61">
        <f>SUM(D30:D32)</f>
        <v>9.3249999999999957</v>
      </c>
      <c r="E33" s="61">
        <f t="shared" ref="E33" si="260">SUM(E30:E32)</f>
        <v>15.317499999999995</v>
      </c>
      <c r="F33" s="61">
        <f t="shared" ref="F33" si="261">SUM(F30:F32)</f>
        <v>64.099999999999994</v>
      </c>
      <c r="G33" s="61">
        <f t="shared" ref="G33" si="262">SUM(G30:G32)</f>
        <v>51.599999999999994</v>
      </c>
      <c r="H33" s="61">
        <f t="shared" ref="H33" si="263">SUM(H30:H32)</f>
        <v>58.498000000000005</v>
      </c>
      <c r="I33" s="61">
        <f t="shared" ref="I33" si="264">SUM(I30:I32)</f>
        <v>59.79000000000002</v>
      </c>
      <c r="J33" s="61">
        <f t="shared" ref="J33" si="265">SUM(J30:J32)</f>
        <v>61.25485500000002</v>
      </c>
      <c r="K33" s="61">
        <f t="shared" ref="K33" si="266">SUM(K30:K32)</f>
        <v>62.957739969000031</v>
      </c>
      <c r="L33" s="61">
        <f t="shared" ref="L33" si="267">SUM(L30:L32)</f>
        <v>65.098303127946025</v>
      </c>
      <c r="M33" s="61">
        <f t="shared" ref="M33" si="268">SUM(M30:M32)</f>
        <v>67.572038646807968</v>
      </c>
      <c r="N33" s="61">
        <f t="shared" ref="N33" si="269">SUM(N30:N32)</f>
        <v>70.274920192680284</v>
      </c>
      <c r="O33" s="61">
        <f t="shared" ref="O33" si="270">SUM(O30:O32)</f>
        <v>73.163219412599446</v>
      </c>
      <c r="P33" s="61">
        <f t="shared" ref="P33" si="271">SUM(P30:P32)</f>
        <v>76.016584969690825</v>
      </c>
      <c r="Q33" s="61">
        <f t="shared" ref="Q33" si="272">SUM(Q30:Q32)</f>
        <v>79.148468270442081</v>
      </c>
      <c r="R33" s="61">
        <f t="shared" ref="R33" si="273">SUM(R30:R32)</f>
        <v>82.583511793379273</v>
      </c>
      <c r="S33" s="61">
        <f t="shared" ref="S33" si="274">SUM(S30:S32)</f>
        <v>86.349319931157368</v>
      </c>
      <c r="T33" s="258"/>
      <c r="U33" s="260"/>
      <c r="V33" s="261">
        <f>SUM(V30:V32)</f>
        <v>1</v>
      </c>
      <c r="W33" s="261">
        <f t="shared" ref="W33" si="275">SUM(W30:W32)</f>
        <v>1</v>
      </c>
      <c r="X33" s="261">
        <f t="shared" ref="X33" si="276">SUM(X30:X32)</f>
        <v>1</v>
      </c>
      <c r="Y33" s="261">
        <f t="shared" ref="Y33" si="277">SUM(Y30:Y32)</f>
        <v>1</v>
      </c>
      <c r="Z33" s="261">
        <f t="shared" ref="Z33" si="278">SUM(Z30:Z32)</f>
        <v>1</v>
      </c>
      <c r="AA33" s="261">
        <f t="shared" ref="AA33" si="279">SUM(AA30:AA32)</f>
        <v>1</v>
      </c>
      <c r="AB33" s="261">
        <f t="shared" ref="AB33" si="280">SUM(AB30:AB32)</f>
        <v>1</v>
      </c>
      <c r="AC33" s="261">
        <f t="shared" ref="AC33" si="281">SUM(AC30:AC32)</f>
        <v>1</v>
      </c>
      <c r="AD33" s="261">
        <f t="shared" ref="AD33" si="282">SUM(AD30:AD32)</f>
        <v>1</v>
      </c>
      <c r="AE33" s="261">
        <f t="shared" ref="AE33" si="283">SUM(AE30:AE32)</f>
        <v>1</v>
      </c>
      <c r="AF33" s="261">
        <f t="shared" ref="AF33" si="284">SUM(AF30:AF32)</f>
        <v>1</v>
      </c>
      <c r="AG33" s="261">
        <f t="shared" ref="AG33" si="285">SUM(AG30:AG32)</f>
        <v>1</v>
      </c>
      <c r="AH33" s="261">
        <f t="shared" ref="AH33" si="286">SUM(AH30:AH32)</f>
        <v>1</v>
      </c>
      <c r="AI33" s="261">
        <f t="shared" ref="AI33" si="287">SUM(AI30:AI32)</f>
        <v>1</v>
      </c>
      <c r="AJ33" s="261">
        <f t="shared" ref="AJ33" si="288">SUM(AJ30:AJ32)</f>
        <v>1</v>
      </c>
      <c r="AK33" s="261">
        <f t="shared" ref="AK33" si="289">SUM(AK30:AK32)</f>
        <v>1</v>
      </c>
    </row>
    <row r="34" spans="1:37" s="28" customFormat="1" ht="15">
      <c r="A34" s="32" t="s">
        <v>32</v>
      </c>
      <c r="B34" s="32" t="s">
        <v>54</v>
      </c>
      <c r="C34" s="95" t="s">
        <v>370</v>
      </c>
      <c r="D34" s="34">
        <f>V34*' Demand-Supply Gap'!D$84</f>
        <v>54.569610656000002</v>
      </c>
      <c r="E34" s="34">
        <f>W34*' Demand-Supply Gap'!E$84</f>
        <v>61.874136321960016</v>
      </c>
      <c r="F34" s="34">
        <f>X34*' Demand-Supply Gap'!F$84</f>
        <v>70.646796982223279</v>
      </c>
      <c r="G34" s="34">
        <f>Y34*' Demand-Supply Gap'!G$84</f>
        <v>80.011102854059999</v>
      </c>
      <c r="H34" s="34">
        <f>Z34*' Demand-Supply Gap'!H$84</f>
        <v>86.407418541806649</v>
      </c>
      <c r="I34" s="34">
        <f>AA34*' Demand-Supply Gap'!I$84</f>
        <v>80.138844852021563</v>
      </c>
      <c r="J34" s="34">
        <f>AB34*' Demand-Supply Gap'!J$84</f>
        <v>82.671822019874952</v>
      </c>
      <c r="K34" s="34">
        <f>AC34*' Demand-Supply Gap'!K$84</f>
        <v>85.212870986640439</v>
      </c>
      <c r="L34" s="34">
        <f>AD34*' Demand-Supply Gap'!L$84</f>
        <v>88.152873045978296</v>
      </c>
      <c r="M34" s="34">
        <f>AE34*' Demand-Supply Gap'!M$84</f>
        <v>91.547071716457509</v>
      </c>
      <c r="N34" s="34">
        <f>AF34*' Demand-Supply Gap'!N$84</f>
        <v>95.255119659637273</v>
      </c>
      <c r="O34" s="34">
        <f>AG34*' Demand-Supply Gap'!O$84</f>
        <v>99.218167536732707</v>
      </c>
      <c r="P34" s="34">
        <f>AH34*' Demand-Supply Gap'!P$84</f>
        <v>103.1376129656537</v>
      </c>
      <c r="Q34" s="34">
        <f>AI34*' Demand-Supply Gap'!Q$84</f>
        <v>107.43887691490076</v>
      </c>
      <c r="R34" s="34">
        <f>AJ34*' Demand-Supply Gap'!R$84</f>
        <v>112.15597502047511</v>
      </c>
      <c r="S34" s="34">
        <f>AK34*' Demand-Supply Gap'!S$84</f>
        <v>117.32701216752112</v>
      </c>
      <c r="T34" s="257"/>
      <c r="U34" s="92"/>
      <c r="V34" s="220">
        <v>0.65816299999999994</v>
      </c>
      <c r="W34" s="220">
        <v>0.66011753000000006</v>
      </c>
      <c r="X34" s="220">
        <v>0.6607192409999999</v>
      </c>
      <c r="Y34" s="220">
        <v>0.66433437000000006</v>
      </c>
      <c r="Z34" s="220">
        <v>0.66137309999999994</v>
      </c>
      <c r="AA34" s="220">
        <v>0.65914846999999999</v>
      </c>
      <c r="AB34" s="220">
        <v>0.66159020406666691</v>
      </c>
      <c r="AC34" s="220">
        <v>0.66206332375238108</v>
      </c>
      <c r="AD34" s="220">
        <v>0.66238465772381006</v>
      </c>
      <c r="AE34" s="220">
        <v>0.66270599169523792</v>
      </c>
      <c r="AF34" s="220">
        <v>0.66302732566666689</v>
      </c>
      <c r="AG34" s="220">
        <v>0.66334865963809608</v>
      </c>
      <c r="AH34" s="220">
        <v>0.66366999360952394</v>
      </c>
      <c r="AI34" s="220">
        <v>0.66399132758095292</v>
      </c>
      <c r="AJ34" s="220">
        <v>0.664312661552381</v>
      </c>
      <c r="AK34" s="220">
        <v>0.66463399552380997</v>
      </c>
    </row>
    <row r="35" spans="1:37" s="28" customFormat="1" ht="15">
      <c r="A35" s="32" t="s">
        <v>32</v>
      </c>
      <c r="B35" s="32" t="s">
        <v>54</v>
      </c>
      <c r="C35" s="95" t="s">
        <v>371</v>
      </c>
      <c r="D35" s="34">
        <f>V35*' Demand-Supply Gap'!D$84</f>
        <v>4.2054375904000034</v>
      </c>
      <c r="E35" s="34">
        <f>W35*' Demand-Supply Gap'!E$84</f>
        <v>4.7929577004000041</v>
      </c>
      <c r="F35" s="34">
        <f>X35*' Demand-Supply Gap'!F$84</f>
        <v>5.3904160378392012</v>
      </c>
      <c r="G35" s="34">
        <f>Y35*' Demand-Supply Gap'!G$84</f>
        <v>6.1137941940000067</v>
      </c>
      <c r="H35" s="34">
        <f>Z35*' Demand-Supply Gap'!H$84</f>
        <v>6.2863875358979966</v>
      </c>
      <c r="I35" s="34">
        <f>AA35*' Demand-Supply Gap'!I$84</f>
        <v>5.9427173415736938</v>
      </c>
      <c r="J35" s="34">
        <f>AB35*' Demand-Supply Gap'!J$84</f>
        <v>6.045515814227441</v>
      </c>
      <c r="K35" s="34">
        <f>AC35*' Demand-Supply Gap'!K$84</f>
        <v>6.1518037943788908</v>
      </c>
      <c r="L35" s="34">
        <f>AD35*' Demand-Supply Gap'!L$84</f>
        <v>6.2952175041816361</v>
      </c>
      <c r="M35" s="34">
        <f>AE35*' Demand-Supply Gap'!M$84</f>
        <v>6.4661897406045687</v>
      </c>
      <c r="N35" s="34">
        <f>AF35*' Demand-Supply Gap'!N$84</f>
        <v>6.653861460343478</v>
      </c>
      <c r="O35" s="34">
        <f>AG35*' Demand-Supply Gap'!O$84</f>
        <v>6.8534421882259045</v>
      </c>
      <c r="P35" s="34">
        <f>AH35*' Demand-Supply Gap'!P$84</f>
        <v>7.0439516292817927</v>
      </c>
      <c r="Q35" s="34">
        <f>AI35*' Demand-Supply Gap'!Q$84</f>
        <v>7.2542245101865976</v>
      </c>
      <c r="R35" s="34">
        <f>AJ35*' Demand-Supply Gap'!R$84</f>
        <v>7.4856506217092234</v>
      </c>
      <c r="S35" s="34">
        <f>AK35*' Demand-Supply Gap'!S$84</f>
        <v>7.7397856880503157</v>
      </c>
      <c r="T35" s="257"/>
      <c r="U35" s="47"/>
      <c r="V35" s="219">
        <v>5.0721700000000036E-2</v>
      </c>
      <c r="W35" s="219">
        <v>5.1134700000000033E-2</v>
      </c>
      <c r="X35" s="219">
        <v>5.0413490000000005E-2</v>
      </c>
      <c r="Y35" s="219">
        <v>5.0763000000000058E-2</v>
      </c>
      <c r="Z35" s="219">
        <v>4.811679000000002E-2</v>
      </c>
      <c r="AA35" s="219">
        <v>4.8879330000000054E-2</v>
      </c>
      <c r="AB35" s="219">
        <v>4.8379894666667034E-2</v>
      </c>
      <c r="AC35" s="219">
        <v>4.7796578380953025E-2</v>
      </c>
      <c r="AD35" s="219">
        <v>4.7302547809524031E-2</v>
      </c>
      <c r="AE35" s="219">
        <v>4.6808517238095038E-2</v>
      </c>
      <c r="AF35" s="219">
        <v>4.6314486666666987E-2</v>
      </c>
      <c r="AG35" s="219">
        <v>4.5820456095238049E-2</v>
      </c>
      <c r="AH35" s="219">
        <v>4.5326425523809999E-2</v>
      </c>
      <c r="AI35" s="219">
        <v>4.4832394952381061E-2</v>
      </c>
      <c r="AJ35" s="219">
        <v>4.433836438095301E-2</v>
      </c>
      <c r="AK35" s="219">
        <v>4.3844333809524016E-2</v>
      </c>
    </row>
    <row r="36" spans="1:37" s="28" customFormat="1" ht="15">
      <c r="A36" s="32" t="s">
        <v>32</v>
      </c>
      <c r="B36" s="32" t="s">
        <v>54</v>
      </c>
      <c r="C36" s="95" t="s">
        <v>372</v>
      </c>
      <c r="D36" s="34">
        <f>V36*' Demand-Supply Gap'!D$84</f>
        <v>24.136951753599998</v>
      </c>
      <c r="E36" s="34">
        <f>W36*' Demand-Supply Gap'!E$84</f>
        <v>27.064905977639988</v>
      </c>
      <c r="F36" s="34">
        <f>X36*' Demand-Supply Gap'!F$84</f>
        <v>30.88686697993753</v>
      </c>
      <c r="G36" s="34">
        <f>Y36*' Demand-Supply Gap'!G$84</f>
        <v>34.313102951939989</v>
      </c>
      <c r="H36" s="34">
        <f>Z36*' Demand-Supply Gap'!H$84</f>
        <v>37.954716733106167</v>
      </c>
      <c r="I36" s="34">
        <f>AA36*' Demand-Supply Gap'!I$84</f>
        <v>35.497791319918278</v>
      </c>
      <c r="J36" s="34">
        <f>AB36*' Demand-Supply Gap'!J$84</f>
        <v>36.241921707086803</v>
      </c>
      <c r="K36" s="34">
        <f>AC36*' Demand-Supply Gap'!K$84</f>
        <v>37.343362546405544</v>
      </c>
      <c r="L36" s="34">
        <f>AD36*' Demand-Supply Gap'!L$84</f>
        <v>38.636020046397377</v>
      </c>
      <c r="M36" s="34">
        <f>AE36*' Demand-Supply Gap'!M$84</f>
        <v>40.128045342164413</v>
      </c>
      <c r="N36" s="34">
        <f>AF36*' Demand-Supply Gap'!N$84</f>
        <v>41.757977951214791</v>
      </c>
      <c r="O36" s="34">
        <f>AG36*' Demand-Supply Gap'!O$84</f>
        <v>43.500061364063072</v>
      </c>
      <c r="P36" s="34">
        <f>AH36*' Demand-Supply Gap'!P$84</f>
        <v>45.22340166655804</v>
      </c>
      <c r="Q36" s="34">
        <f>AI36*' Demand-Supply Gap'!Q$84</f>
        <v>47.114549446379712</v>
      </c>
      <c r="R36" s="34">
        <f>AJ36*' Demand-Supply Gap'!R$84</f>
        <v>49.188477277104397</v>
      </c>
      <c r="S36" s="34">
        <f>AK36*' Demand-Supply Gap'!S$84</f>
        <v>51.46195775683686</v>
      </c>
      <c r="T36" s="257"/>
      <c r="U36" s="160"/>
      <c r="V36" s="219">
        <f>1-SUM(V34:V35)</f>
        <v>0.29111529999999997</v>
      </c>
      <c r="W36" s="219">
        <f t="shared" ref="W36" si="290">1-SUM(W34:W35)</f>
        <v>0.28874776999999985</v>
      </c>
      <c r="X36" s="219">
        <f t="shared" ref="X36" si="291">1-SUM(X34:X35)</f>
        <v>0.28886726900000004</v>
      </c>
      <c r="Y36" s="219">
        <f t="shared" ref="Y36" si="292">1-SUM(Y34:Y35)</f>
        <v>0.28490262999999993</v>
      </c>
      <c r="Z36" s="219">
        <f t="shared" ref="Z36" si="293">1-SUM(Z34:Z35)</f>
        <v>0.29051011000000004</v>
      </c>
      <c r="AA36" s="219">
        <f t="shared" ref="AA36" si="294">1-SUM(AA34:AA35)</f>
        <v>0.29197220000000002</v>
      </c>
      <c r="AB36" s="219">
        <f t="shared" ref="AB36" si="295">1-SUM(AB34:AB35)</f>
        <v>0.29002990126666606</v>
      </c>
      <c r="AC36" s="219">
        <f t="shared" ref="AC36" si="296">1-SUM(AC34:AC35)</f>
        <v>0.29014009786666595</v>
      </c>
      <c r="AD36" s="219">
        <f t="shared" ref="AD36" si="297">1-SUM(AD34:AD35)</f>
        <v>0.29031279446666591</v>
      </c>
      <c r="AE36" s="219">
        <f t="shared" ref="AE36" si="298">1-SUM(AE34:AE35)</f>
        <v>0.29048549106666699</v>
      </c>
      <c r="AF36" s="219">
        <f t="shared" ref="AF36" si="299">1-SUM(AF34:AF35)</f>
        <v>0.29065818766666607</v>
      </c>
      <c r="AG36" s="219">
        <f t="shared" ref="AG36" si="300">1-SUM(AG34:AG35)</f>
        <v>0.29083088426666581</v>
      </c>
      <c r="AH36" s="219">
        <f t="shared" ref="AH36" si="301">1-SUM(AH34:AH35)</f>
        <v>0.291003580866666</v>
      </c>
      <c r="AI36" s="219">
        <f t="shared" ref="AI36" si="302">1-SUM(AI34:AI35)</f>
        <v>0.29117627746666597</v>
      </c>
      <c r="AJ36" s="219">
        <f t="shared" ref="AJ36" si="303">1-SUM(AJ34:AJ35)</f>
        <v>0.29134897406666593</v>
      </c>
      <c r="AK36" s="219">
        <f t="shared" ref="AK36" si="304">1-SUM(AK34:AK35)</f>
        <v>0.29152167066666601</v>
      </c>
    </row>
    <row r="37" spans="1:37" s="93" customFormat="1" ht="15">
      <c r="A37" s="60" t="s">
        <v>32</v>
      </c>
      <c r="B37" s="60" t="s">
        <v>54</v>
      </c>
      <c r="C37" s="259" t="s">
        <v>60</v>
      </c>
      <c r="D37" s="61">
        <f>SUM(D34:D36)</f>
        <v>82.912000000000006</v>
      </c>
      <c r="E37" s="61">
        <f t="shared" ref="E37" si="305">SUM(E34:E36)</f>
        <v>93.731999999999999</v>
      </c>
      <c r="F37" s="61">
        <f t="shared" ref="F37" si="306">SUM(F34:F36)</f>
        <v>106.92408</v>
      </c>
      <c r="G37" s="61">
        <f t="shared" ref="G37" si="307">SUM(G34:G36)</f>
        <v>120.43799999999999</v>
      </c>
      <c r="H37" s="61">
        <f t="shared" ref="H37" si="308">SUM(H34:H36)</f>
        <v>130.64852281081082</v>
      </c>
      <c r="I37" s="61">
        <f t="shared" ref="I37" si="309">SUM(I34:I36)</f>
        <v>121.57935351351354</v>
      </c>
      <c r="J37" s="61">
        <f t="shared" ref="J37" si="310">SUM(J34:J36)</f>
        <v>124.9592595411892</v>
      </c>
      <c r="K37" s="61">
        <f t="shared" ref="K37" si="311">SUM(K34:K36)</f>
        <v>128.70803732742488</v>
      </c>
      <c r="L37" s="61">
        <f t="shared" ref="L37" si="312">SUM(L34:L36)</f>
        <v>133.08411059655731</v>
      </c>
      <c r="M37" s="61">
        <f t="shared" ref="M37" si="313">SUM(M34:M36)</f>
        <v>138.14130679922647</v>
      </c>
      <c r="N37" s="61">
        <f t="shared" ref="N37" si="314">SUM(N34:N36)</f>
        <v>143.66695907119555</v>
      </c>
      <c r="O37" s="61">
        <f t="shared" ref="O37" si="315">SUM(O34:O36)</f>
        <v>149.57167108902166</v>
      </c>
      <c r="P37" s="61">
        <f t="shared" ref="P37" si="316">SUM(P34:P36)</f>
        <v>155.40496626149354</v>
      </c>
      <c r="Q37" s="61">
        <f t="shared" ref="Q37" si="317">SUM(Q34:Q36)</f>
        <v>161.80765087146708</v>
      </c>
      <c r="R37" s="61">
        <f t="shared" ref="R37" si="318">SUM(R34:R36)</f>
        <v>168.83010291928872</v>
      </c>
      <c r="S37" s="61">
        <f t="shared" ref="S37" si="319">SUM(S34:S36)</f>
        <v>176.5287556124083</v>
      </c>
      <c r="T37" s="258"/>
      <c r="U37" s="260"/>
      <c r="V37" s="261">
        <f>SUM(V34:V36)</f>
        <v>1</v>
      </c>
      <c r="W37" s="261">
        <f t="shared" ref="W37" si="320">SUM(W34:W36)</f>
        <v>1</v>
      </c>
      <c r="X37" s="261">
        <f t="shared" ref="X37" si="321">SUM(X34:X36)</f>
        <v>1</v>
      </c>
      <c r="Y37" s="261">
        <f t="shared" ref="Y37" si="322">SUM(Y34:Y36)</f>
        <v>1</v>
      </c>
      <c r="Z37" s="261">
        <f t="shared" ref="Z37" si="323">SUM(Z34:Z36)</f>
        <v>1</v>
      </c>
      <c r="AA37" s="261">
        <f t="shared" ref="AA37" si="324">SUM(AA34:AA36)</f>
        <v>1</v>
      </c>
      <c r="AB37" s="261">
        <f t="shared" ref="AB37" si="325">SUM(AB34:AB36)</f>
        <v>1</v>
      </c>
      <c r="AC37" s="261">
        <f t="shared" ref="AC37" si="326">SUM(AC34:AC36)</f>
        <v>1</v>
      </c>
      <c r="AD37" s="261">
        <f t="shared" ref="AD37" si="327">SUM(AD34:AD36)</f>
        <v>1</v>
      </c>
      <c r="AE37" s="261">
        <f t="shared" ref="AE37" si="328">SUM(AE34:AE36)</f>
        <v>1</v>
      </c>
      <c r="AF37" s="261">
        <f t="shared" ref="AF37" si="329">SUM(AF34:AF36)</f>
        <v>1</v>
      </c>
      <c r="AG37" s="261">
        <f t="shared" ref="AG37" si="330">SUM(AG34:AG36)</f>
        <v>1</v>
      </c>
      <c r="AH37" s="261">
        <f t="shared" ref="AH37" si="331">SUM(AH34:AH36)</f>
        <v>1</v>
      </c>
      <c r="AI37" s="261">
        <f t="shared" ref="AI37" si="332">SUM(AI34:AI36)</f>
        <v>1</v>
      </c>
      <c r="AJ37" s="261">
        <f t="shared" ref="AJ37" si="333">SUM(AJ34:AJ36)</f>
        <v>1</v>
      </c>
      <c r="AK37" s="261">
        <f t="shared" ref="AK37" si="334">SUM(AK34:AK36)</f>
        <v>1</v>
      </c>
    </row>
    <row r="38" spans="1:37" s="28" customFormat="1" ht="15">
      <c r="A38" s="305" t="s">
        <v>32</v>
      </c>
      <c r="B38" s="306" t="s">
        <v>32</v>
      </c>
      <c r="C38" s="211" t="s">
        <v>370</v>
      </c>
      <c r="D38" s="307">
        <f>D2+D6+D10+D14+D18+D22+D26+D30+D34</f>
        <v>690.00589265432029</v>
      </c>
      <c r="E38" s="307">
        <f t="shared" ref="E38:S38" si="335">E2+E6+E10+E14+E18+E22+E26+E30+E34</f>
        <v>715.28300325618136</v>
      </c>
      <c r="F38" s="307">
        <f t="shared" si="335"/>
        <v>748.92418252491211</v>
      </c>
      <c r="G38" s="307">
        <f t="shared" si="335"/>
        <v>798.67668640352758</v>
      </c>
      <c r="H38" s="307">
        <f t="shared" si="335"/>
        <v>857.16347289985481</v>
      </c>
      <c r="I38" s="307">
        <f t="shared" si="335"/>
        <v>822.32829304349627</v>
      </c>
      <c r="J38" s="307">
        <f t="shared" si="335"/>
        <v>881.8899857843644</v>
      </c>
      <c r="K38" s="307">
        <f t="shared" si="335"/>
        <v>952.84604637259827</v>
      </c>
      <c r="L38" s="307">
        <f t="shared" si="335"/>
        <v>1018.4859952403946</v>
      </c>
      <c r="M38" s="307">
        <f t="shared" si="335"/>
        <v>1089.1727413517153</v>
      </c>
      <c r="N38" s="307">
        <f t="shared" si="335"/>
        <v>1159.7779649860261</v>
      </c>
      <c r="O38" s="307">
        <f t="shared" si="335"/>
        <v>1233.3005185150087</v>
      </c>
      <c r="P38" s="307">
        <f t="shared" si="335"/>
        <v>1309.05117955018</v>
      </c>
      <c r="Q38" s="307">
        <f t="shared" si="335"/>
        <v>1389.0534620201729</v>
      </c>
      <c r="R38" s="307">
        <f t="shared" si="335"/>
        <v>1472.1968723720377</v>
      </c>
      <c r="S38" s="307">
        <f t="shared" si="335"/>
        <v>1557.3769885467839</v>
      </c>
      <c r="T38" s="293">
        <f>(I38/D38)^(1/5)-1</f>
        <v>3.5710756399293109E-2</v>
      </c>
      <c r="U38" s="293">
        <f>(S38/J38)^(1/9)-1</f>
        <v>6.5226959050178834E-2</v>
      </c>
      <c r="V38" s="308">
        <f>D38/D$41</f>
        <v>0.50710328293479046</v>
      </c>
      <c r="W38" s="308">
        <f t="shared" ref="W38:AK40" si="336">E38/E$41</f>
        <v>0.51142559674433397</v>
      </c>
      <c r="X38" s="308">
        <f t="shared" si="336"/>
        <v>0.5067749437710477</v>
      </c>
      <c r="Y38" s="308">
        <f t="shared" si="336"/>
        <v>0.5134116409521482</v>
      </c>
      <c r="Z38" s="308">
        <f t="shared" si="336"/>
        <v>0.5076783818793813</v>
      </c>
      <c r="AA38" s="308">
        <f t="shared" si="336"/>
        <v>0.51360935922813877</v>
      </c>
      <c r="AB38" s="308">
        <f t="shared" si="336"/>
        <v>0.51430851606938088</v>
      </c>
      <c r="AC38" s="308">
        <f t="shared" si="336"/>
        <v>0.51451816170022879</v>
      </c>
      <c r="AD38" s="308">
        <f t="shared" si="336"/>
        <v>0.51489812773296273</v>
      </c>
      <c r="AE38" s="308">
        <f t="shared" si="336"/>
        <v>0.51532413212934147</v>
      </c>
      <c r="AF38" s="308">
        <f t="shared" si="336"/>
        <v>0.51581950327027126</v>
      </c>
      <c r="AG38" s="308">
        <f t="shared" si="336"/>
        <v>0.51628933261647281</v>
      </c>
      <c r="AH38" s="308">
        <f t="shared" si="336"/>
        <v>0.51679724262156623</v>
      </c>
      <c r="AI38" s="308">
        <f t="shared" si="336"/>
        <v>0.51734611658416474</v>
      </c>
      <c r="AJ38" s="308">
        <f t="shared" si="336"/>
        <v>0.51780250791427518</v>
      </c>
      <c r="AK38" s="308">
        <f t="shared" si="336"/>
        <v>0.51828731345499934</v>
      </c>
    </row>
    <row r="39" spans="1:37" s="28" customFormat="1" ht="15">
      <c r="A39" s="305" t="s">
        <v>32</v>
      </c>
      <c r="B39" s="306" t="s">
        <v>32</v>
      </c>
      <c r="C39" s="211" t="s">
        <v>371</v>
      </c>
      <c r="D39" s="307">
        <f t="shared" ref="D39:S40" si="337">D3+D7+D11+D15+D19+D23+D27+D31+D35</f>
        <v>115.69133196025749</v>
      </c>
      <c r="E39" s="307">
        <f t="shared" si="337"/>
        <v>118.39758647101738</v>
      </c>
      <c r="F39" s="307">
        <f t="shared" si="337"/>
        <v>121.75323878507446</v>
      </c>
      <c r="G39" s="307">
        <f t="shared" si="337"/>
        <v>128.62745319529776</v>
      </c>
      <c r="H39" s="307">
        <f t="shared" si="337"/>
        <v>137.42981443207702</v>
      </c>
      <c r="I39" s="307">
        <f t="shared" si="337"/>
        <v>130.30263456882247</v>
      </c>
      <c r="J39" s="307">
        <f t="shared" si="337"/>
        <v>138.81059561032774</v>
      </c>
      <c r="K39" s="307">
        <f t="shared" si="337"/>
        <v>149.44055777091222</v>
      </c>
      <c r="L39" s="307">
        <f t="shared" si="337"/>
        <v>158.75387885027808</v>
      </c>
      <c r="M39" s="307">
        <f t="shared" si="337"/>
        <v>168.65777136736227</v>
      </c>
      <c r="N39" s="307">
        <f t="shared" si="337"/>
        <v>178.33454768770773</v>
      </c>
      <c r="O39" s="307">
        <f t="shared" si="337"/>
        <v>188.26888176861556</v>
      </c>
      <c r="P39" s="307">
        <f t="shared" si="337"/>
        <v>198.35865528181705</v>
      </c>
      <c r="Q39" s="307">
        <f t="shared" si="337"/>
        <v>208.87322705747553</v>
      </c>
      <c r="R39" s="307">
        <f t="shared" si="337"/>
        <v>219.65536737827154</v>
      </c>
      <c r="S39" s="307">
        <f t="shared" si="337"/>
        <v>230.48057901757912</v>
      </c>
      <c r="T39" s="293">
        <f t="shared" ref="T39:T41" si="338">(I39/D39)^(1/5)-1</f>
        <v>2.4071960428738048E-2</v>
      </c>
      <c r="U39" s="293">
        <f t="shared" ref="U39:U41" si="339">(S39/J39)^(1/9)-1</f>
        <v>5.7956883812360527E-2</v>
      </c>
      <c r="V39" s="308">
        <f t="shared" ref="V39:V40" si="340">D39/D$41</f>
        <v>8.5024569889487145E-2</v>
      </c>
      <c r="W39" s="308">
        <f t="shared" si="336"/>
        <v>8.4653984560488948E-2</v>
      </c>
      <c r="X39" s="308">
        <f t="shared" si="336"/>
        <v>8.2386831910313721E-2</v>
      </c>
      <c r="Y39" s="308">
        <f t="shared" si="336"/>
        <v>8.2685313019300599E-2</v>
      </c>
      <c r="Z39" s="308">
        <f t="shared" si="336"/>
        <v>8.1396545721695704E-2</v>
      </c>
      <c r="AA39" s="308">
        <f t="shared" si="336"/>
        <v>8.1384348821245428E-2</v>
      </c>
      <c r="AB39" s="308">
        <f t="shared" si="336"/>
        <v>8.0952808846738486E-2</v>
      </c>
      <c r="AC39" s="308">
        <f t="shared" si="336"/>
        <v>8.0694967839200965E-2</v>
      </c>
      <c r="AD39" s="308">
        <f t="shared" si="336"/>
        <v>8.025841825253581E-2</v>
      </c>
      <c r="AE39" s="308">
        <f t="shared" si="336"/>
        <v>7.9797644906988E-2</v>
      </c>
      <c r="AF39" s="308">
        <f t="shared" si="336"/>
        <v>7.9315559168526062E-2</v>
      </c>
      <c r="AG39" s="308">
        <f t="shared" si="336"/>
        <v>7.8813893176503405E-2</v>
      </c>
      <c r="AH39" s="308">
        <f t="shared" si="336"/>
        <v>7.8309547939134083E-2</v>
      </c>
      <c r="AI39" s="308">
        <f t="shared" si="336"/>
        <v>7.7793804076792358E-2</v>
      </c>
      <c r="AJ39" s="308">
        <f t="shared" si="336"/>
        <v>7.7257398273128386E-2</v>
      </c>
      <c r="AK39" s="308">
        <f t="shared" si="336"/>
        <v>7.6702789999510329E-2</v>
      </c>
    </row>
    <row r="40" spans="1:37" s="28" customFormat="1" ht="15">
      <c r="A40" s="305" t="s">
        <v>32</v>
      </c>
      <c r="B40" s="306" t="s">
        <v>32</v>
      </c>
      <c r="C40" s="211" t="s">
        <v>372</v>
      </c>
      <c r="D40" s="307">
        <f t="shared" si="337"/>
        <v>554.98395390394057</v>
      </c>
      <c r="E40" s="307">
        <f t="shared" si="337"/>
        <v>564.925596215734</v>
      </c>
      <c r="F40" s="307">
        <f t="shared" si="337"/>
        <v>607.14659451835598</v>
      </c>
      <c r="G40" s="307">
        <f t="shared" si="337"/>
        <v>628.32222859637318</v>
      </c>
      <c r="H40" s="307">
        <f t="shared" si="337"/>
        <v>693.80531992550152</v>
      </c>
      <c r="I40" s="307">
        <f t="shared" si="337"/>
        <v>648.44638585273526</v>
      </c>
      <c r="J40" s="307">
        <f t="shared" si="337"/>
        <v>694.0094773152756</v>
      </c>
      <c r="K40" s="307">
        <f t="shared" si="337"/>
        <v>749.63256470353656</v>
      </c>
      <c r="L40" s="307">
        <f t="shared" si="337"/>
        <v>800.79411046598375</v>
      </c>
      <c r="M40" s="307">
        <f t="shared" si="337"/>
        <v>855.73777070519475</v>
      </c>
      <c r="N40" s="307">
        <f t="shared" si="337"/>
        <v>910.3056987996373</v>
      </c>
      <c r="O40" s="307">
        <f t="shared" si="337"/>
        <v>967.20844307183745</v>
      </c>
      <c r="P40" s="307">
        <f t="shared" si="337"/>
        <v>1025.5974484687681</v>
      </c>
      <c r="Q40" s="307">
        <f t="shared" si="337"/>
        <v>1087.0329878047307</v>
      </c>
      <c r="R40" s="307">
        <f t="shared" si="337"/>
        <v>1151.3106454626131</v>
      </c>
      <c r="S40" s="307">
        <f t="shared" si="337"/>
        <v>1216.995046259078</v>
      </c>
      <c r="T40" s="293">
        <f t="shared" si="338"/>
        <v>3.161756823157269E-2</v>
      </c>
      <c r="U40" s="293">
        <f t="shared" si="339"/>
        <v>6.4394449162150869E-2</v>
      </c>
      <c r="V40" s="308">
        <f t="shared" si="340"/>
        <v>0.40787214717572245</v>
      </c>
      <c r="W40" s="308">
        <f t="shared" si="336"/>
        <v>0.40392041869517697</v>
      </c>
      <c r="X40" s="308">
        <f t="shared" si="336"/>
        <v>0.41083822431863865</v>
      </c>
      <c r="Y40" s="308">
        <f t="shared" si="336"/>
        <v>0.40390304602855115</v>
      </c>
      <c r="Z40" s="308">
        <f t="shared" si="336"/>
        <v>0.41092507239892295</v>
      </c>
      <c r="AA40" s="308">
        <f t="shared" si="336"/>
        <v>0.40500629195061583</v>
      </c>
      <c r="AB40" s="308">
        <f t="shared" si="336"/>
        <v>0.40473867508388073</v>
      </c>
      <c r="AC40" s="308">
        <f t="shared" si="336"/>
        <v>0.40478687046057027</v>
      </c>
      <c r="AD40" s="308">
        <f t="shared" si="336"/>
        <v>0.40484345401450145</v>
      </c>
      <c r="AE40" s="308">
        <f t="shared" si="336"/>
        <v>0.40487822296367043</v>
      </c>
      <c r="AF40" s="308">
        <f t="shared" si="336"/>
        <v>0.40486493756120262</v>
      </c>
      <c r="AG40" s="308">
        <f t="shared" si="336"/>
        <v>0.40489677420702369</v>
      </c>
      <c r="AH40" s="308">
        <f t="shared" si="336"/>
        <v>0.40489320943929963</v>
      </c>
      <c r="AI40" s="308">
        <f t="shared" si="336"/>
        <v>0.40486007933904278</v>
      </c>
      <c r="AJ40" s="308">
        <f t="shared" si="336"/>
        <v>0.40494009381259644</v>
      </c>
      <c r="AK40" s="308">
        <f t="shared" si="336"/>
        <v>0.4050098965454903</v>
      </c>
    </row>
    <row r="41" spans="1:37" s="93" customFormat="1" ht="15">
      <c r="A41" s="306" t="s">
        <v>32</v>
      </c>
      <c r="B41" s="306" t="s">
        <v>32</v>
      </c>
      <c r="C41" s="309" t="s">
        <v>60</v>
      </c>
      <c r="D41" s="307">
        <f>SUM(D38:D40)</f>
        <v>1360.6811785185182</v>
      </c>
      <c r="E41" s="307">
        <f t="shared" ref="E41" si="341">SUM(E38:E40)</f>
        <v>1398.6061859429328</v>
      </c>
      <c r="F41" s="307">
        <f t="shared" ref="F41" si="342">SUM(F38:F40)</f>
        <v>1477.8240158283425</v>
      </c>
      <c r="G41" s="307">
        <f t="shared" ref="G41" si="343">SUM(G38:G40)</f>
        <v>1555.6263681951987</v>
      </c>
      <c r="H41" s="307">
        <f t="shared" ref="H41" si="344">SUM(H38:H40)</f>
        <v>1688.3986072574335</v>
      </c>
      <c r="I41" s="307">
        <f t="shared" ref="I41" si="345">SUM(I38:I40)</f>
        <v>1601.077313465054</v>
      </c>
      <c r="J41" s="307">
        <f t="shared" ref="J41" si="346">SUM(J38:J40)</f>
        <v>1714.7100587099676</v>
      </c>
      <c r="K41" s="307">
        <f t="shared" ref="K41" si="347">SUM(K38:K40)</f>
        <v>1851.9191688470469</v>
      </c>
      <c r="L41" s="307">
        <f t="shared" ref="L41" si="348">SUM(L38:L40)</f>
        <v>1978.0339845566564</v>
      </c>
      <c r="M41" s="307">
        <f t="shared" ref="M41" si="349">SUM(M38:M40)</f>
        <v>2113.5682834242725</v>
      </c>
      <c r="N41" s="307">
        <f t="shared" ref="N41" si="350">SUM(N38:N40)</f>
        <v>2248.4182114733712</v>
      </c>
      <c r="O41" s="307">
        <f t="shared" ref="O41" si="351">SUM(O38:O40)</f>
        <v>2388.7778433554618</v>
      </c>
      <c r="P41" s="307">
        <f t="shared" ref="P41" si="352">SUM(P38:P40)</f>
        <v>2533.0072833007653</v>
      </c>
      <c r="Q41" s="307">
        <f t="shared" ref="Q41" si="353">SUM(Q38:Q40)</f>
        <v>2684.9596768823794</v>
      </c>
      <c r="R41" s="307">
        <f t="shared" ref="R41" si="354">SUM(R38:R40)</f>
        <v>2843.1628852129224</v>
      </c>
      <c r="S41" s="307">
        <f t="shared" ref="S41" si="355">SUM(S38:S40)</f>
        <v>3004.8526138234411</v>
      </c>
      <c r="T41" s="293">
        <f t="shared" si="338"/>
        <v>3.3073414195916362E-2</v>
      </c>
      <c r="U41" s="293">
        <f t="shared" si="339"/>
        <v>6.431522679730417E-2</v>
      </c>
      <c r="V41" s="310">
        <f>SUM(V38:V40)</f>
        <v>1</v>
      </c>
      <c r="W41" s="310">
        <f t="shared" ref="W41:AK41" si="356">SUM(W38:W40)</f>
        <v>1</v>
      </c>
      <c r="X41" s="310">
        <f t="shared" si="356"/>
        <v>1</v>
      </c>
      <c r="Y41" s="310">
        <f t="shared" si="356"/>
        <v>1</v>
      </c>
      <c r="Z41" s="310">
        <f t="shared" si="356"/>
        <v>1</v>
      </c>
      <c r="AA41" s="310">
        <f t="shared" si="356"/>
        <v>1</v>
      </c>
      <c r="AB41" s="310">
        <f t="shared" si="356"/>
        <v>1</v>
      </c>
      <c r="AC41" s="310">
        <f t="shared" si="356"/>
        <v>1</v>
      </c>
      <c r="AD41" s="310">
        <f t="shared" si="356"/>
        <v>1</v>
      </c>
      <c r="AE41" s="310">
        <f t="shared" si="356"/>
        <v>1</v>
      </c>
      <c r="AF41" s="310">
        <f t="shared" si="356"/>
        <v>1</v>
      </c>
      <c r="AG41" s="310">
        <f t="shared" si="356"/>
        <v>1</v>
      </c>
      <c r="AH41" s="310">
        <f t="shared" si="356"/>
        <v>1</v>
      </c>
      <c r="AI41" s="310">
        <f t="shared" si="356"/>
        <v>0.99999999999999989</v>
      </c>
      <c r="AJ41" s="310">
        <f t="shared" si="356"/>
        <v>1</v>
      </c>
      <c r="AK41" s="310">
        <f t="shared" si="356"/>
        <v>1</v>
      </c>
    </row>
    <row r="42" spans="1:37" s="28" customFormat="1" ht="15">
      <c r="A42" s="32" t="s">
        <v>41</v>
      </c>
      <c r="B42" s="32" t="s">
        <v>38</v>
      </c>
      <c r="C42" s="95" t="s">
        <v>370</v>
      </c>
      <c r="D42" s="34">
        <f>V42*' Demand-Supply Gap'!D$106</f>
        <v>52.725817559200003</v>
      </c>
      <c r="E42" s="34">
        <f>W42*' Demand-Supply Gap'!E$106</f>
        <v>56.374701305526671</v>
      </c>
      <c r="F42" s="34">
        <f>X42*' Demand-Supply Gap'!F$106</f>
        <v>65.739434584039998</v>
      </c>
      <c r="G42" s="34">
        <f>Y42*' Demand-Supply Gap'!G$106</f>
        <v>69.260845374180008</v>
      </c>
      <c r="H42" s="34">
        <f>Z42*' Demand-Supply Gap'!H$106</f>
        <v>84.163624679376099</v>
      </c>
      <c r="I42" s="34">
        <f>AA42*' Demand-Supply Gap'!I$106</f>
        <v>38.87253849999999</v>
      </c>
      <c r="J42" s="34">
        <f>AB42*' Demand-Supply Gap'!J$106</f>
        <v>40.177633748819986</v>
      </c>
      <c r="K42" s="34">
        <f>AC42*' Demand-Supply Gap'!K$106</f>
        <v>41.586832992476324</v>
      </c>
      <c r="L42" s="34">
        <f>AD42*' Demand-Supply Gap'!L$106</f>
        <v>43.095377440021565</v>
      </c>
      <c r="M42" s="34">
        <f>AE42*' Demand-Supply Gap'!M$106</f>
        <v>44.650006103951</v>
      </c>
      <c r="N42" s="34">
        <f>AF42*' Demand-Supply Gap'!N$106</f>
        <v>46.296442252695662</v>
      </c>
      <c r="O42" s="34">
        <f>AG42*' Demand-Supply Gap'!O$106</f>
        <v>48.07769013238385</v>
      </c>
      <c r="P42" s="34">
        <f>AH42*' Demand-Supply Gap'!P$106</f>
        <v>49.970749801301842</v>
      </c>
      <c r="Q42" s="34">
        <f>AI42*' Demand-Supply Gap'!Q$106</f>
        <v>52.013330415334586</v>
      </c>
      <c r="R42" s="34">
        <f>AJ42*' Demand-Supply Gap'!R$106</f>
        <v>54.259082838382042</v>
      </c>
      <c r="S42" s="34">
        <f>AK42*' Demand-Supply Gap'!S$106</f>
        <v>56.672357443970064</v>
      </c>
      <c r="T42" s="257"/>
      <c r="U42" s="160"/>
      <c r="V42" s="73">
        <v>0.52669999999999995</v>
      </c>
      <c r="W42" s="73">
        <v>0.5269933333333332</v>
      </c>
      <c r="X42" s="73">
        <v>0.52728666666666657</v>
      </c>
      <c r="Y42" s="73">
        <v>0.52757999999999994</v>
      </c>
      <c r="Z42" s="73">
        <v>0.52787333333333331</v>
      </c>
      <c r="AA42" s="73">
        <v>0.52816666666666656</v>
      </c>
      <c r="AB42" s="73">
        <v>0.52845999999999993</v>
      </c>
      <c r="AC42" s="73">
        <v>0.5287533333333333</v>
      </c>
      <c r="AD42" s="73">
        <v>0.52904666666666667</v>
      </c>
      <c r="AE42" s="73">
        <v>0.52933999999999992</v>
      </c>
      <c r="AF42" s="73">
        <v>0.52963333333333329</v>
      </c>
      <c r="AG42" s="73">
        <v>0.52992666666666666</v>
      </c>
      <c r="AH42" s="73">
        <v>0.53022000000000002</v>
      </c>
      <c r="AI42" s="73">
        <v>0.53051333333333328</v>
      </c>
      <c r="AJ42" s="73">
        <v>0.53080666666666665</v>
      </c>
      <c r="AK42" s="73">
        <v>0.53110000000000002</v>
      </c>
    </row>
    <row r="43" spans="1:37" s="28" customFormat="1" ht="15">
      <c r="A43" s="32" t="s">
        <v>41</v>
      </c>
      <c r="B43" s="32" t="s">
        <v>38</v>
      </c>
      <c r="C43" s="95" t="s">
        <v>371</v>
      </c>
      <c r="D43" s="34">
        <f>V43*' Demand-Supply Gap'!D$106</f>
        <v>7.9005808558879282</v>
      </c>
      <c r="E43" s="34">
        <f>W43*' Demand-Supply Gap'!E$106</f>
        <v>8.6856793093015803</v>
      </c>
      <c r="F43" s="34">
        <f>X43*' Demand-Supply Gap'!F$106</f>
        <v>9.9907186208776828</v>
      </c>
      <c r="G43" s="34">
        <f>Y43*' Demand-Supply Gap'!G$106</f>
        <v>10.274387849273007</v>
      </c>
      <c r="H43" s="34">
        <f>Z43*' Demand-Supply Gap'!H$106</f>
        <v>12.294613120103044</v>
      </c>
      <c r="I43" s="34">
        <f>AA43*' Demand-Supply Gap'!I$106</f>
        <v>6.3347562146292935</v>
      </c>
      <c r="J43" s="34">
        <f>AB43*' Demand-Supply Gap'!J$106</f>
        <v>6.268139841861009</v>
      </c>
      <c r="K43" s="34">
        <f>AC43*' Demand-Supply Gap'!K$106</f>
        <v>6.5329895820478487</v>
      </c>
      <c r="L43" s="34">
        <f>AD43*' Demand-Supply Gap'!L$106</f>
        <v>6.8165512070580414</v>
      </c>
      <c r="M43" s="34">
        <f>AE43*' Demand-Supply Gap'!M$106</f>
        <v>7.1106595251806466</v>
      </c>
      <c r="N43" s="34">
        <f>AF43*' Demand-Supply Gap'!N$106</f>
        <v>7.422789199451711</v>
      </c>
      <c r="O43" s="34">
        <f>AG43*' Demand-Supply Gap'!O$106</f>
        <v>7.7601727262178635</v>
      </c>
      <c r="P43" s="34">
        <f>AH43*' Demand-Supply Gap'!P$106</f>
        <v>8.1195023649669888</v>
      </c>
      <c r="Q43" s="34">
        <f>AI43*' Demand-Supply Gap'!Q$106</f>
        <v>8.507300115206899</v>
      </c>
      <c r="R43" s="34">
        <f>AJ43*' Demand-Supply Gap'!R$106</f>
        <v>8.9328736899366579</v>
      </c>
      <c r="S43" s="34">
        <f>AK43*' Demand-Supply Gap'!S$106</f>
        <v>9.3909622724399942</v>
      </c>
      <c r="T43" s="257"/>
      <c r="U43" s="47"/>
      <c r="V43" s="219">
        <v>7.8922170000000069E-2</v>
      </c>
      <c r="W43" s="219">
        <v>8.1194134700000087E-2</v>
      </c>
      <c r="X43" s="219">
        <v>8.0134134900000042E-2</v>
      </c>
      <c r="Y43" s="219">
        <v>7.8263000000000027E-2</v>
      </c>
      <c r="Z43" s="219">
        <v>7.7111678999999989E-2</v>
      </c>
      <c r="AA43" s="219">
        <v>8.6071226710000059E-2</v>
      </c>
      <c r="AB43" s="219">
        <v>8.2445402373333032E-2</v>
      </c>
      <c r="AC43" s="219">
        <v>8.3063310417618996E-2</v>
      </c>
      <c r="AD43" s="219">
        <v>8.3681218461905071E-2</v>
      </c>
      <c r="AE43" s="219">
        <v>8.4299126506190036E-2</v>
      </c>
      <c r="AF43" s="219">
        <v>8.4917034550476E-2</v>
      </c>
      <c r="AG43" s="219">
        <v>8.5534942594762076E-2</v>
      </c>
      <c r="AH43" s="219">
        <v>8.615285063904804E-2</v>
      </c>
      <c r="AI43" s="219">
        <v>8.6770758683333005E-2</v>
      </c>
      <c r="AJ43" s="219">
        <v>8.738866672761908E-2</v>
      </c>
      <c r="AK43" s="219">
        <v>8.8006574771905044E-2</v>
      </c>
    </row>
    <row r="44" spans="1:37" s="28" customFormat="1" ht="15">
      <c r="A44" s="32" t="s">
        <v>41</v>
      </c>
      <c r="B44" s="32" t="s">
        <v>38</v>
      </c>
      <c r="C44" s="95" t="s">
        <v>372</v>
      </c>
      <c r="D44" s="34">
        <f>V44*' Demand-Supply Gap'!D$106</f>
        <v>39.479577584912086</v>
      </c>
      <c r="E44" s="34">
        <f>W44*' Demand-Supply Gap'!E$106</f>
        <v>41.913840385171788</v>
      </c>
      <c r="F44" s="34">
        <f>X44*' Demand-Supply Gap'!F$106</f>
        <v>48.944788795082339</v>
      </c>
      <c r="G44" s="34">
        <f>Y44*' Demand-Supply Gap'!G$106</f>
        <v>51.745037776547022</v>
      </c>
      <c r="H44" s="34">
        <f>Z44*' Demand-Supply Gap'!H$106</f>
        <v>62.980815785426522</v>
      </c>
      <c r="I44" s="34">
        <f>AA44*' Demand-Supply Gap'!I$106</f>
        <v>28.391705285370712</v>
      </c>
      <c r="J44" s="34">
        <f>AB44*' Demand-Supply Gap'!J$106</f>
        <v>29.581993409318994</v>
      </c>
      <c r="K44" s="34">
        <f>AC44*' Demand-Supply Gap'!K$106</f>
        <v>30.530902386975825</v>
      </c>
      <c r="L44" s="34">
        <f>AD44*' Demand-Supply Gap'!L$106</f>
        <v>31.546627195545931</v>
      </c>
      <c r="M44" s="34">
        <f>AE44*' Demand-Supply Gap'!M$106</f>
        <v>32.589668945907093</v>
      </c>
      <c r="N44" s="34">
        <f>AF44*' Demand-Supply Gap'!N$106</f>
        <v>33.693020267965274</v>
      </c>
      <c r="O44" s="34">
        <f>AG44*' Demand-Supply Gap'!O$106</f>
        <v>34.887313201703208</v>
      </c>
      <c r="P44" s="34">
        <f>AH44*' Demand-Supply Gap'!P$106</f>
        <v>36.155060725175929</v>
      </c>
      <c r="Q44" s="34">
        <f>AI44*' Demand-Supply Gap'!Q$106</f>
        <v>37.52276847042851</v>
      </c>
      <c r="R44" s="34">
        <f>AJ44*' Demand-Supply Gap'!R$106</f>
        <v>39.028091270092595</v>
      </c>
      <c r="S44" s="34">
        <f>AK44*' Demand-Supply Gap'!S$106</f>
        <v>40.644188180351492</v>
      </c>
      <c r="T44" s="257"/>
      <c r="U44" s="47"/>
      <c r="V44" s="219">
        <f>1-SUM(V42:V43)</f>
        <v>0.39437783000000004</v>
      </c>
      <c r="W44" s="219">
        <f t="shared" ref="W44" si="357">1-SUM(W42:W43)</f>
        <v>0.39181253196666677</v>
      </c>
      <c r="X44" s="219">
        <f t="shared" ref="X44" si="358">1-SUM(X42:X43)</f>
        <v>0.39257919843333333</v>
      </c>
      <c r="Y44" s="219">
        <f t="shared" ref="Y44" si="359">1-SUM(Y42:Y43)</f>
        <v>0.39415700000000009</v>
      </c>
      <c r="Z44" s="219">
        <f t="shared" ref="Z44" si="360">1-SUM(Z42:Z43)</f>
        <v>0.39501498766666665</v>
      </c>
      <c r="AA44" s="219">
        <f t="shared" ref="AA44" si="361">1-SUM(AA42:AA43)</f>
        <v>0.38576210662333343</v>
      </c>
      <c r="AB44" s="219">
        <f t="shared" ref="AB44" si="362">1-SUM(AB42:AB43)</f>
        <v>0.38909459762666709</v>
      </c>
      <c r="AC44" s="219">
        <f t="shared" ref="AC44" si="363">1-SUM(AC42:AC43)</f>
        <v>0.38818335624904776</v>
      </c>
      <c r="AD44" s="219">
        <f t="shared" ref="AD44" si="364">1-SUM(AD42:AD43)</f>
        <v>0.38727211487142821</v>
      </c>
      <c r="AE44" s="219">
        <f t="shared" ref="AE44" si="365">1-SUM(AE42:AE43)</f>
        <v>0.38636087349380999</v>
      </c>
      <c r="AF44" s="219">
        <f t="shared" ref="AF44" si="366">1-SUM(AF42:AF43)</f>
        <v>0.38544963211619065</v>
      </c>
      <c r="AG44" s="219">
        <f t="shared" ref="AG44" si="367">1-SUM(AG42:AG43)</f>
        <v>0.38453839073857132</v>
      </c>
      <c r="AH44" s="219">
        <f t="shared" ref="AH44" si="368">1-SUM(AH42:AH43)</f>
        <v>0.38362714936095199</v>
      </c>
      <c r="AI44" s="219">
        <f t="shared" ref="AI44" si="369">1-SUM(AI42:AI43)</f>
        <v>0.38271590798333377</v>
      </c>
      <c r="AJ44" s="219">
        <f t="shared" ref="AJ44" si="370">1-SUM(AJ42:AJ43)</f>
        <v>0.38180466660571422</v>
      </c>
      <c r="AK44" s="219">
        <f t="shared" ref="AK44" si="371">1-SUM(AK42:AK43)</f>
        <v>0.38089342522809488</v>
      </c>
    </row>
    <row r="45" spans="1:37" s="93" customFormat="1" ht="15">
      <c r="A45" s="60" t="s">
        <v>41</v>
      </c>
      <c r="B45" s="60" t="s">
        <v>38</v>
      </c>
      <c r="C45" s="259" t="s">
        <v>60</v>
      </c>
      <c r="D45" s="61">
        <f>SUM(D42:D44)</f>
        <v>100.10597600000003</v>
      </c>
      <c r="E45" s="61">
        <f t="shared" ref="E45" si="372">SUM(E42:E44)</f>
        <v>106.97422100000003</v>
      </c>
      <c r="F45" s="61">
        <f t="shared" ref="F45" si="373">SUM(F42:F44)</f>
        <v>124.67494200000002</v>
      </c>
      <c r="G45" s="61">
        <f t="shared" ref="G45" si="374">SUM(G42:G44)</f>
        <v>131.28027100000003</v>
      </c>
      <c r="H45" s="61">
        <f t="shared" ref="H45" si="375">SUM(H42:H44)</f>
        <v>159.43905358490568</v>
      </c>
      <c r="I45" s="61">
        <f t="shared" ref="I45" si="376">SUM(I42:I44)</f>
        <v>73.59899999999999</v>
      </c>
      <c r="J45" s="61">
        <f t="shared" ref="J45" si="377">SUM(J42:J44)</f>
        <v>76.027766999999983</v>
      </c>
      <c r="K45" s="61">
        <f t="shared" ref="K45" si="378">SUM(K42:K44)</f>
        <v>78.650724961500003</v>
      </c>
      <c r="L45" s="61">
        <f t="shared" ref="L45" si="379">SUM(L42:L44)</f>
        <v>81.458555842625543</v>
      </c>
      <c r="M45" s="61">
        <f t="shared" ref="M45" si="380">SUM(M42:M44)</f>
        <v>84.350334575038744</v>
      </c>
      <c r="N45" s="61">
        <f t="shared" ref="N45" si="381">SUM(N42:N44)</f>
        <v>87.41225172011265</v>
      </c>
      <c r="O45" s="61">
        <f t="shared" ref="O45" si="382">SUM(O42:O44)</f>
        <v>90.725176060304918</v>
      </c>
      <c r="P45" s="61">
        <f t="shared" ref="P45" si="383">SUM(P42:P44)</f>
        <v>94.245312891444769</v>
      </c>
      <c r="Q45" s="61">
        <f t="shared" ref="Q45" si="384">SUM(Q42:Q44)</f>
        <v>98.043399000969998</v>
      </c>
      <c r="R45" s="61">
        <f t="shared" ref="R45" si="385">SUM(R42:R44)</f>
        <v>102.22004779841129</v>
      </c>
      <c r="S45" s="61">
        <f t="shared" ref="S45" si="386">SUM(S42:S44)</f>
        <v>106.70750789676156</v>
      </c>
      <c r="T45" s="258"/>
      <c r="U45" s="260"/>
      <c r="V45" s="261">
        <f>SUM(V42:V44)</f>
        <v>1</v>
      </c>
      <c r="W45" s="261">
        <f t="shared" ref="W45" si="387">SUM(W42:W44)</f>
        <v>1</v>
      </c>
      <c r="X45" s="261">
        <f t="shared" ref="X45" si="388">SUM(X42:X44)</f>
        <v>1</v>
      </c>
      <c r="Y45" s="261">
        <f t="shared" ref="Y45" si="389">SUM(Y42:Y44)</f>
        <v>1</v>
      </c>
      <c r="Z45" s="261">
        <f t="shared" ref="Z45" si="390">SUM(Z42:Z44)</f>
        <v>1</v>
      </c>
      <c r="AA45" s="261">
        <f t="shared" ref="AA45" si="391">SUM(AA42:AA44)</f>
        <v>1</v>
      </c>
      <c r="AB45" s="261">
        <f t="shared" ref="AB45" si="392">SUM(AB42:AB44)</f>
        <v>1</v>
      </c>
      <c r="AC45" s="261">
        <f t="shared" ref="AC45" si="393">SUM(AC42:AC44)</f>
        <v>1</v>
      </c>
      <c r="AD45" s="261">
        <f t="shared" ref="AD45" si="394">SUM(AD42:AD44)</f>
        <v>1</v>
      </c>
      <c r="AE45" s="261">
        <f t="shared" ref="AE45" si="395">SUM(AE42:AE44)</f>
        <v>1</v>
      </c>
      <c r="AF45" s="261">
        <f t="shared" ref="AF45" si="396">SUM(AF42:AF44)</f>
        <v>1</v>
      </c>
      <c r="AG45" s="261">
        <f t="shared" ref="AG45" si="397">SUM(AG42:AG44)</f>
        <v>1</v>
      </c>
      <c r="AH45" s="261">
        <f t="shared" ref="AH45" si="398">SUM(AH42:AH44)</f>
        <v>1</v>
      </c>
      <c r="AI45" s="261">
        <f t="shared" ref="AI45" si="399">SUM(AI42:AI44)</f>
        <v>1</v>
      </c>
      <c r="AJ45" s="261">
        <f t="shared" ref="AJ45" si="400">SUM(AJ42:AJ44)</f>
        <v>1</v>
      </c>
      <c r="AK45" s="261">
        <f t="shared" ref="AK45" si="401">SUM(AK42:AK44)</f>
        <v>1</v>
      </c>
    </row>
    <row r="46" spans="1:37" s="28" customFormat="1" ht="15">
      <c r="A46" s="32" t="s">
        <v>41</v>
      </c>
      <c r="B46" s="32" t="s">
        <v>37</v>
      </c>
      <c r="C46" s="95" t="s">
        <v>370</v>
      </c>
      <c r="D46" s="34">
        <f>V46*' Demand-Supply Gap'!D$115</f>
        <v>9.9816784446270006</v>
      </c>
      <c r="E46" s="34">
        <f>W46*' Demand-Supply Gap'!E$115</f>
        <v>14.100830835149441</v>
      </c>
      <c r="F46" s="34">
        <f>X46*' Demand-Supply Gap'!F$115</f>
        <v>16.131391762717318</v>
      </c>
      <c r="G46" s="34">
        <f>Y46*' Demand-Supply Gap'!G$115</f>
        <v>25.196620011816023</v>
      </c>
      <c r="H46" s="34">
        <f>Z46*' Demand-Supply Gap'!H$115</f>
        <v>25.323576982293204</v>
      </c>
      <c r="I46" s="34">
        <f>AA46*' Demand-Supply Gap'!I$115</f>
        <v>25.200972654020788</v>
      </c>
      <c r="J46" s="34">
        <f>AB46*' Demand-Supply Gap'!J$115</f>
        <v>26.132566446067205</v>
      </c>
      <c r="K46" s="34">
        <f>AC46*' Demand-Supply Gap'!K$115</f>
        <v>27.135157677991419</v>
      </c>
      <c r="L46" s="34">
        <f>AD46*' Demand-Supply Gap'!L$115</f>
        <v>28.206039758170149</v>
      </c>
      <c r="M46" s="34">
        <f>AE46*' Demand-Supply Gap'!M$115</f>
        <v>29.381197486647089</v>
      </c>
      <c r="N46" s="34">
        <f>AF46*' Demand-Supply Gap'!N$115</f>
        <v>30.640547355969357</v>
      </c>
      <c r="O46" s="34">
        <f>AG46*' Demand-Supply Gap'!O$115</f>
        <v>32.005929626143271</v>
      </c>
      <c r="P46" s="34">
        <f>AH46*' Demand-Supply Gap'!P$115</f>
        <v>33.476931389854151</v>
      </c>
      <c r="Q46" s="34">
        <f>AI46*' Demand-Supply Gap'!Q$115</f>
        <v>35.059029050909743</v>
      </c>
      <c r="R46" s="34">
        <f>AJ46*' Demand-Supply Gap'!R$115</f>
        <v>36.743918559958665</v>
      </c>
      <c r="S46" s="34">
        <f>AK46*' Demand-Supply Gap'!S$115</f>
        <v>38.54098750339864</v>
      </c>
      <c r="T46" s="257"/>
      <c r="U46" s="47"/>
      <c r="V46" s="219">
        <v>0.60615299999999994</v>
      </c>
      <c r="W46" s="219">
        <v>0.61150746899999997</v>
      </c>
      <c r="X46" s="219">
        <v>0.60646466240999986</v>
      </c>
      <c r="Y46" s="219">
        <v>0.6000140263</v>
      </c>
      <c r="Z46" s="219">
        <v>0.61034197899999998</v>
      </c>
      <c r="AA46" s="219">
        <v>0.60596158193199989</v>
      </c>
      <c r="AB46" s="219">
        <v>0.60565003346199986</v>
      </c>
      <c r="AC46" s="219">
        <v>0.60533848499200005</v>
      </c>
      <c r="AD46" s="219">
        <v>0.60502693652200001</v>
      </c>
      <c r="AE46" s="219">
        <v>0.60471538805199976</v>
      </c>
      <c r="AF46" s="219">
        <v>0.60440383958199995</v>
      </c>
      <c r="AG46" s="219">
        <v>0.60409229111199991</v>
      </c>
      <c r="AH46" s="219">
        <v>0.6037807426420001</v>
      </c>
      <c r="AI46" s="219">
        <v>0.60346919417200007</v>
      </c>
      <c r="AJ46" s="219">
        <v>0.60315764570199981</v>
      </c>
      <c r="AK46" s="219">
        <v>0.602846097232</v>
      </c>
    </row>
    <row r="47" spans="1:37" s="28" customFormat="1" ht="15">
      <c r="A47" s="32" t="s">
        <v>41</v>
      </c>
      <c r="B47" s="32" t="s">
        <v>37</v>
      </c>
      <c r="C47" s="95" t="s">
        <v>371</v>
      </c>
      <c r="D47" s="34">
        <f>V47*' Demand-Supply Gap'!D$115</f>
        <v>1.3044868562030008</v>
      </c>
      <c r="E47" s="34">
        <f>W47*' Demand-Supply Gap'!E$115</f>
        <v>1.8059776150478946</v>
      </c>
      <c r="F47" s="34">
        <f>X47*' Demand-Supply Gap'!F$115</f>
        <v>2.1921195774655606</v>
      </c>
      <c r="G47" s="34">
        <f>Y47*' Demand-Supply Gap'!G$115</f>
        <v>3.6371575174525508</v>
      </c>
      <c r="H47" s="34">
        <f>Z47*' Demand-Supply Gap'!H$115</f>
        <v>3.2411281105320002</v>
      </c>
      <c r="I47" s="34">
        <f>AA47*' Demand-Supply Gap'!I$115</f>
        <v>3.4420093766167317</v>
      </c>
      <c r="J47" s="34">
        <f>AB47*' Demand-Supply Gap'!J$115</f>
        <v>3.5973739053827134</v>
      </c>
      <c r="K47" s="34">
        <f>AC47*' Demand-Supply Gap'!K$115</f>
        <v>3.7646235764358171</v>
      </c>
      <c r="L47" s="34">
        <f>AD47*' Demand-Supply Gap'!L$115</f>
        <v>3.943612818672309</v>
      </c>
      <c r="M47" s="34">
        <f>AE47*' Demand-Supply Gap'!M$115</f>
        <v>4.1396362402247018</v>
      </c>
      <c r="N47" s="34">
        <f>AF47*' Demand-Supply Gap'!N$115</f>
        <v>4.3501841821451013</v>
      </c>
      <c r="O47" s="34">
        <f>AG47*' Demand-Supply Gap'!O$115</f>
        <v>4.578658254436661</v>
      </c>
      <c r="P47" s="34">
        <f>AH47*' Demand-Supply Gap'!P$115</f>
        <v>4.8253476845487606</v>
      </c>
      <c r="Q47" s="34">
        <f>AI47*' Demand-Supply Gap'!Q$115</f>
        <v>5.0913958962082004</v>
      </c>
      <c r="R47" s="34">
        <f>AJ47*' Demand-Supply Gap'!R$115</f>
        <v>5.3759546034895624</v>
      </c>
      <c r="S47" s="34">
        <f>AK47*' Demand-Supply Gap'!S$115</f>
        <v>5.6807478544173406</v>
      </c>
      <c r="T47" s="257"/>
      <c r="U47" s="47"/>
      <c r="V47" s="219">
        <v>7.9217000000000037E-2</v>
      </c>
      <c r="W47" s="219">
        <v>7.8319413469999988E-2</v>
      </c>
      <c r="X47" s="219">
        <v>8.2413413490000031E-2</v>
      </c>
      <c r="Y47" s="219">
        <v>8.6612630000000024E-2</v>
      </c>
      <c r="Z47" s="219">
        <v>7.8116789999999992E-2</v>
      </c>
      <c r="AA47" s="219">
        <v>8.2763688351000064E-2</v>
      </c>
      <c r="AB47" s="219">
        <v>8.3372968004000014E-2</v>
      </c>
      <c r="AC47" s="219">
        <v>8.3982247657000075E-2</v>
      </c>
      <c r="AD47" s="219">
        <v>8.4591527310000025E-2</v>
      </c>
      <c r="AE47" s="219">
        <v>8.5200806963000086E-2</v>
      </c>
      <c r="AF47" s="219">
        <v>8.5810086616000036E-2</v>
      </c>
      <c r="AG47" s="219">
        <v>8.6419366268999986E-2</v>
      </c>
      <c r="AH47" s="219">
        <v>8.7028645922000047E-2</v>
      </c>
      <c r="AI47" s="219">
        <v>8.7637925574999997E-2</v>
      </c>
      <c r="AJ47" s="219">
        <v>8.8247205228000059E-2</v>
      </c>
      <c r="AK47" s="219">
        <v>8.8856484881000009E-2</v>
      </c>
    </row>
    <row r="48" spans="1:37" s="28" customFormat="1" ht="15">
      <c r="A48" s="32" t="s">
        <v>41</v>
      </c>
      <c r="B48" s="32" t="s">
        <v>37</v>
      </c>
      <c r="C48" s="95" t="s">
        <v>372</v>
      </c>
      <c r="D48" s="34">
        <f>V48*' Demand-Supply Gap'!D$115</f>
        <v>5.1810936991699998</v>
      </c>
      <c r="E48" s="34">
        <f>W48*' Demand-Supply Gap'!E$115</f>
        <v>7.1523225498026672</v>
      </c>
      <c r="F48" s="34">
        <f>X48*' Demand-Supply Gap'!F$115</f>
        <v>8.2755516598171202</v>
      </c>
      <c r="G48" s="34">
        <f>Y48*' Demand-Supply Gap'!G$115</f>
        <v>13.159607470731419</v>
      </c>
      <c r="H48" s="34">
        <f>Z48*' Demand-Supply Gap'!H$115</f>
        <v>12.926094907174805</v>
      </c>
      <c r="I48" s="34">
        <f>AA48*' Demand-Supply Gap'!I$115</f>
        <v>12.945417969362484</v>
      </c>
      <c r="J48" s="34">
        <f>AB48*' Demand-Supply Gap'!J$115</f>
        <v>13.418024648550091</v>
      </c>
      <c r="K48" s="34">
        <f>AC48*' Demand-Supply Gap'!K$115</f>
        <v>13.926639584072781</v>
      </c>
      <c r="L48" s="34">
        <f>AD48*' Demand-Supply Gap'!L$115</f>
        <v>14.469825095197557</v>
      </c>
      <c r="M48" s="34">
        <f>AE48*' Demand-Supply Gap'!M$115</f>
        <v>15.065985902928309</v>
      </c>
      <c r="N48" s="34">
        <f>AF48*' Demand-Supply Gap'!N$115</f>
        <v>15.704756063618966</v>
      </c>
      <c r="O48" s="34">
        <f>AG48*' Demand-Supply Gap'!O$115</f>
        <v>16.397266211991671</v>
      </c>
      <c r="P48" s="34">
        <f>AH48*' Demand-Supply Gap'!P$115</f>
        <v>17.143231233473273</v>
      </c>
      <c r="Q48" s="34">
        <f>AI48*' Demand-Supply Gap'!Q$115</f>
        <v>17.945380753474723</v>
      </c>
      <c r="R48" s="34">
        <f>AJ48*' Demand-Supply Gap'!R$115</f>
        <v>18.799388694193237</v>
      </c>
      <c r="S48" s="34">
        <f>AK48*' Demand-Supply Gap'!S$115</f>
        <v>19.70998399868585</v>
      </c>
      <c r="T48" s="257"/>
      <c r="U48" s="47"/>
      <c r="V48" s="219">
        <f>1-SUM(V46:V47)</f>
        <v>0.31462999999999997</v>
      </c>
      <c r="W48" s="219">
        <f t="shared" ref="W48" si="402">1-SUM(W46:W47)</f>
        <v>0.31017311752999999</v>
      </c>
      <c r="X48" s="219">
        <f t="shared" ref="X48" si="403">1-SUM(X46:X47)</f>
        <v>0.31112192410000006</v>
      </c>
      <c r="Y48" s="219">
        <f t="shared" ref="Y48" si="404">1-SUM(Y46:Y47)</f>
        <v>0.31337334369999992</v>
      </c>
      <c r="Z48" s="219">
        <f t="shared" ref="Z48" si="405">1-SUM(Z46:Z47)</f>
        <v>0.31154123100000009</v>
      </c>
      <c r="AA48" s="219">
        <f t="shared" ref="AA48" si="406">1-SUM(AA46:AA47)</f>
        <v>0.31127472971699999</v>
      </c>
      <c r="AB48" s="219">
        <f t="shared" ref="AB48" si="407">1-SUM(AB46:AB47)</f>
        <v>0.31097699853400007</v>
      </c>
      <c r="AC48" s="219">
        <f t="shared" ref="AC48" si="408">1-SUM(AC46:AC47)</f>
        <v>0.31067926735099993</v>
      </c>
      <c r="AD48" s="219">
        <f t="shared" ref="AD48" si="409">1-SUM(AD46:AD47)</f>
        <v>0.31038153616800002</v>
      </c>
      <c r="AE48" s="219">
        <f t="shared" ref="AE48" si="410">1-SUM(AE46:AE47)</f>
        <v>0.3100838049850001</v>
      </c>
      <c r="AF48" s="219">
        <f t="shared" ref="AF48" si="411">1-SUM(AF46:AF47)</f>
        <v>0.30978607380199996</v>
      </c>
      <c r="AG48" s="219">
        <f t="shared" ref="AG48" si="412">1-SUM(AG46:AG47)</f>
        <v>0.30948834261900005</v>
      </c>
      <c r="AH48" s="219">
        <f t="shared" ref="AH48" si="413">1-SUM(AH46:AH47)</f>
        <v>0.30919061143599991</v>
      </c>
      <c r="AI48" s="219">
        <f t="shared" ref="AI48" si="414">1-SUM(AI46:AI47)</f>
        <v>0.30889288025299999</v>
      </c>
      <c r="AJ48" s="219">
        <f t="shared" ref="AJ48" si="415">1-SUM(AJ46:AJ47)</f>
        <v>0.30859514907000007</v>
      </c>
      <c r="AK48" s="219">
        <f t="shared" ref="AK48" si="416">1-SUM(AK46:AK47)</f>
        <v>0.30829741788699994</v>
      </c>
    </row>
    <row r="49" spans="1:37" s="93" customFormat="1" ht="15">
      <c r="A49" s="60" t="s">
        <v>41</v>
      </c>
      <c r="B49" s="60" t="s">
        <v>37</v>
      </c>
      <c r="C49" s="259" t="s">
        <v>60</v>
      </c>
      <c r="D49" s="61">
        <f>SUM(D46:D48)</f>
        <v>16.467259000000002</v>
      </c>
      <c r="E49" s="61">
        <f t="shared" ref="E49" si="417">SUM(E46:E48)</f>
        <v>23.059131000000001</v>
      </c>
      <c r="F49" s="61">
        <f t="shared" ref="F49" si="418">SUM(F46:F48)</f>
        <v>26.599063000000001</v>
      </c>
      <c r="G49" s="61">
        <f t="shared" ref="G49" si="419">SUM(G46:G48)</f>
        <v>41.993384999999989</v>
      </c>
      <c r="H49" s="61">
        <f t="shared" ref="H49" si="420">SUM(H46:H48)</f>
        <v>41.490800000000007</v>
      </c>
      <c r="I49" s="61">
        <f t="shared" ref="I49" si="421">SUM(I46:I48)</f>
        <v>41.588400000000007</v>
      </c>
      <c r="J49" s="61">
        <f t="shared" ref="J49" si="422">SUM(J46:J48)</f>
        <v>43.147965000000013</v>
      </c>
      <c r="K49" s="61">
        <f t="shared" ref="K49" si="423">SUM(K46:K48)</f>
        <v>44.826420838500013</v>
      </c>
      <c r="L49" s="61">
        <f t="shared" ref="L49" si="424">SUM(L46:L48)</f>
        <v>46.619477672040013</v>
      </c>
      <c r="M49" s="61">
        <f t="shared" ref="M49" si="425">SUM(M46:M48)</f>
        <v>48.586819629800104</v>
      </c>
      <c r="N49" s="61">
        <f t="shared" ref="N49" si="426">SUM(N46:N48)</f>
        <v>50.695487601733426</v>
      </c>
      <c r="O49" s="61">
        <f t="shared" ref="O49" si="427">SUM(O46:O48)</f>
        <v>52.981854092571602</v>
      </c>
      <c r="P49" s="61">
        <f t="shared" ref="P49" si="428">SUM(P46:P48)</f>
        <v>55.445510307876184</v>
      </c>
      <c r="Q49" s="61">
        <f t="shared" ref="Q49" si="429">SUM(Q46:Q48)</f>
        <v>58.095805700592663</v>
      </c>
      <c r="R49" s="61">
        <f t="shared" ref="R49" si="430">SUM(R46:R48)</f>
        <v>60.919261857641459</v>
      </c>
      <c r="S49" s="61">
        <f t="shared" ref="S49" si="431">SUM(S46:S48)</f>
        <v>63.93171935650183</v>
      </c>
      <c r="T49" s="258"/>
      <c r="U49" s="260"/>
      <c r="V49" s="261">
        <f>SUM(V46:V48)</f>
        <v>1</v>
      </c>
      <c r="W49" s="261">
        <f t="shared" ref="W49" si="432">SUM(W46:W48)</f>
        <v>1</v>
      </c>
      <c r="X49" s="261">
        <f t="shared" ref="X49" si="433">SUM(X46:X48)</f>
        <v>1</v>
      </c>
      <c r="Y49" s="261">
        <f t="shared" ref="Y49" si="434">SUM(Y46:Y48)</f>
        <v>1</v>
      </c>
      <c r="Z49" s="261">
        <f t="shared" ref="Z49" si="435">SUM(Z46:Z48)</f>
        <v>1</v>
      </c>
      <c r="AA49" s="261">
        <f t="shared" ref="AA49" si="436">SUM(AA46:AA48)</f>
        <v>1</v>
      </c>
      <c r="AB49" s="261">
        <f t="shared" ref="AB49" si="437">SUM(AB46:AB48)</f>
        <v>1</v>
      </c>
      <c r="AC49" s="261">
        <f t="shared" ref="AC49" si="438">SUM(AC46:AC48)</f>
        <v>1</v>
      </c>
      <c r="AD49" s="261">
        <f t="shared" ref="AD49" si="439">SUM(AD46:AD48)</f>
        <v>1</v>
      </c>
      <c r="AE49" s="261">
        <f t="shared" ref="AE49" si="440">SUM(AE46:AE48)</f>
        <v>1</v>
      </c>
      <c r="AF49" s="261">
        <f t="shared" ref="AF49" si="441">SUM(AF46:AF48)</f>
        <v>1</v>
      </c>
      <c r="AG49" s="261">
        <f t="shared" ref="AG49" si="442">SUM(AG46:AG48)</f>
        <v>1</v>
      </c>
      <c r="AH49" s="261">
        <f t="shared" ref="AH49" si="443">SUM(AH46:AH48)</f>
        <v>1</v>
      </c>
      <c r="AI49" s="261">
        <f t="shared" ref="AI49" si="444">SUM(AI46:AI48)</f>
        <v>1</v>
      </c>
      <c r="AJ49" s="261">
        <f t="shared" ref="AJ49" si="445">SUM(AJ46:AJ48)</f>
        <v>1</v>
      </c>
      <c r="AK49" s="261">
        <f t="shared" ref="AK49" si="446">SUM(AK46:AK48)</f>
        <v>1</v>
      </c>
    </row>
    <row r="50" spans="1:37" s="28" customFormat="1" ht="15">
      <c r="A50" s="32" t="s">
        <v>41</v>
      </c>
      <c r="B50" s="32" t="s">
        <v>44</v>
      </c>
      <c r="C50" s="95" t="s">
        <v>370</v>
      </c>
      <c r="D50" s="34">
        <f>V50*' Demand-Supply Gap'!D$124</f>
        <v>34.395719908580396</v>
      </c>
      <c r="E50" s="34">
        <f>W50*' Demand-Supply Gap'!E$124</f>
        <v>35.176887285410899</v>
      </c>
      <c r="F50" s="34">
        <f>X50*' Demand-Supply Gap'!F$124</f>
        <v>36.481190162966413</v>
      </c>
      <c r="G50" s="34">
        <f>Y50*' Demand-Supply Gap'!G$124</f>
        <v>34.321896530209685</v>
      </c>
      <c r="H50" s="34">
        <f>Z50*' Demand-Supply Gap'!H$124</f>
        <v>36.789724145112899</v>
      </c>
      <c r="I50" s="34">
        <f>AA50*' Demand-Supply Gap'!I$124</f>
        <v>29.815617497290255</v>
      </c>
      <c r="J50" s="34">
        <f>AB50*' Demand-Supply Gap'!J$124</f>
        <v>31.088781042305772</v>
      </c>
      <c r="K50" s="34">
        <f>AC50*' Demand-Supply Gap'!K$124</f>
        <v>32.247664155641139</v>
      </c>
      <c r="L50" s="34">
        <f>AD50*' Demand-Supply Gap'!L$124</f>
        <v>33.567751200200533</v>
      </c>
      <c r="M50" s="34">
        <f>AE50*' Demand-Supply Gap'!M$124</f>
        <v>35.044266040036547</v>
      </c>
      <c r="N50" s="34">
        <f>AF50*' Demand-Supply Gap'!N$124</f>
        <v>36.624279488465376</v>
      </c>
      <c r="O50" s="34">
        <f>AG50*' Demand-Supply Gap'!O$124</f>
        <v>38.330483945215029</v>
      </c>
      <c r="P50" s="34">
        <f>AH50*' Demand-Supply Gap'!P$124</f>
        <v>40.177525780634859</v>
      </c>
      <c r="Q50" s="34">
        <f>AI50*' Demand-Supply Gap'!Q$124</f>
        <v>42.177878770003815</v>
      </c>
      <c r="R50" s="34">
        <f>AJ50*' Demand-Supply Gap'!R$124</f>
        <v>44.31578165579144</v>
      </c>
      <c r="S50" s="34">
        <f>AK50*' Demand-Supply Gap'!S$124</f>
        <v>46.513215743491969</v>
      </c>
      <c r="T50" s="257"/>
      <c r="U50" s="47"/>
      <c r="V50" s="219">
        <v>0.60247830000000002</v>
      </c>
      <c r="W50" s="219">
        <v>0.61107468999999992</v>
      </c>
      <c r="X50" s="219">
        <v>0.61064662409999992</v>
      </c>
      <c r="Y50" s="219">
        <v>0.60614026300000012</v>
      </c>
      <c r="Z50" s="219">
        <v>0.60947090000000004</v>
      </c>
      <c r="AA50" s="219">
        <v>0.60583609333299981</v>
      </c>
      <c r="AB50" s="219">
        <v>0.61093427445999993</v>
      </c>
      <c r="AC50" s="219">
        <v>0.61109721168999998</v>
      </c>
      <c r="AD50" s="219">
        <v>0.61105958111728498</v>
      </c>
      <c r="AE50" s="219">
        <v>0.61163731146048805</v>
      </c>
      <c r="AF50" s="219">
        <v>0.61221504180369102</v>
      </c>
      <c r="AG50" s="219">
        <v>0.61279277214689287</v>
      </c>
      <c r="AH50" s="219">
        <v>0.61337050249009595</v>
      </c>
      <c r="AI50" s="219">
        <v>0.61394823283329703</v>
      </c>
      <c r="AJ50" s="219">
        <v>0.6145259631765001</v>
      </c>
      <c r="AK50" s="219">
        <v>0.61510369351970295</v>
      </c>
    </row>
    <row r="51" spans="1:37" s="28" customFormat="1" ht="15">
      <c r="A51" s="32" t="s">
        <v>41</v>
      </c>
      <c r="B51" s="32" t="s">
        <v>44</v>
      </c>
      <c r="C51" s="95" t="s">
        <v>371</v>
      </c>
      <c r="D51" s="34">
        <f>V51*' Demand-Supply Gap'!D$124</f>
        <v>4.8082495310195998</v>
      </c>
      <c r="E51" s="34">
        <f>W51*' Demand-Supply Gap'!E$124</f>
        <v>4.6164242824276727</v>
      </c>
      <c r="F51" s="34">
        <f>X51*' Demand-Supply Gap'!F$124</f>
        <v>4.8471074549164479</v>
      </c>
      <c r="G51" s="34">
        <f>Y51*' Demand-Supply Gap'!G$124</f>
        <v>4.7069175926681019</v>
      </c>
      <c r="H51" s="34">
        <f>Z51*' Demand-Supply Gap'!H$124</f>
        <v>4.7153935572669896</v>
      </c>
      <c r="I51" s="34">
        <f>AA51*' Demand-Supply Gap'!I$124</f>
        <v>3.8245315130594038</v>
      </c>
      <c r="J51" s="34">
        <f>AB51*' Demand-Supply Gap'!J$124</f>
        <v>3.9399163234165502</v>
      </c>
      <c r="K51" s="34">
        <f>AC51*' Demand-Supply Gap'!K$124</f>
        <v>4.0705019436358807</v>
      </c>
      <c r="L51" s="34">
        <f>AD51*' Demand-Supply Gap'!L$124</f>
        <v>4.1566188565193469</v>
      </c>
      <c r="M51" s="34">
        <f>AE51*' Demand-Supply Gap'!M$124</f>
        <v>4.281658996823122</v>
      </c>
      <c r="N51" s="34">
        <f>AF51*' Demand-Supply Gap'!N$124</f>
        <v>4.4144177619062397</v>
      </c>
      <c r="O51" s="34">
        <f>AG51*' Demand-Supply Gap'!O$124</f>
        <v>4.5570963698839222</v>
      </c>
      <c r="P51" s="34">
        <f>AH51*' Demand-Supply Gap'!P$124</f>
        <v>4.7108056672364444</v>
      </c>
      <c r="Q51" s="34">
        <f>AI51*' Demand-Supply Gap'!Q$124</f>
        <v>4.8763117127079205</v>
      </c>
      <c r="R51" s="34">
        <f>AJ51*' Demand-Supply Gap'!R$124</f>
        <v>5.0510833845666046</v>
      </c>
      <c r="S51" s="34">
        <f>AK51*' Demand-Supply Gap'!S$124</f>
        <v>5.2257005792088744</v>
      </c>
      <c r="T51" s="257"/>
      <c r="U51" s="47"/>
      <c r="V51" s="219">
        <v>8.422170000000001E-2</v>
      </c>
      <c r="W51" s="219">
        <v>8.0194134700000086E-2</v>
      </c>
      <c r="X51" s="219">
        <v>8.1134134900000043E-2</v>
      </c>
      <c r="Y51" s="219">
        <v>8.3126300000000042E-2</v>
      </c>
      <c r="Z51" s="219">
        <v>7.8116789999999992E-2</v>
      </c>
      <c r="AA51" s="219">
        <v>7.7712267100000065E-2</v>
      </c>
      <c r="AB51" s="219">
        <v>7.7424390399999987E-2</v>
      </c>
      <c r="AC51" s="219">
        <v>7.713651370000002E-2</v>
      </c>
      <c r="AD51" s="219">
        <v>7.5666128546429012E-2</v>
      </c>
      <c r="AE51" s="219">
        <v>7.4728984034524049E-2</v>
      </c>
      <c r="AF51" s="219">
        <v>7.3791839522619029E-2</v>
      </c>
      <c r="AG51" s="219">
        <v>7.285469501071401E-2</v>
      </c>
      <c r="AH51" s="219">
        <v>7.1917550498809046E-2</v>
      </c>
      <c r="AI51" s="219">
        <v>7.0980405986905082E-2</v>
      </c>
      <c r="AJ51" s="219">
        <v>7.0043261475000007E-2</v>
      </c>
      <c r="AK51" s="219">
        <v>6.9106116963095043E-2</v>
      </c>
    </row>
    <row r="52" spans="1:37" s="28" customFormat="1" ht="15">
      <c r="A52" s="32" t="s">
        <v>41</v>
      </c>
      <c r="B52" s="32" t="s">
        <v>44</v>
      </c>
      <c r="C52" s="95" t="s">
        <v>372</v>
      </c>
      <c r="D52" s="34">
        <f>V52*' Demand-Supply Gap'!D$124</f>
        <v>17.886418560399992</v>
      </c>
      <c r="E52" s="34">
        <f>W52*' Demand-Supply Gap'!E$124</f>
        <v>17.772298432161431</v>
      </c>
      <c r="F52" s="34">
        <f>X52*' Demand-Supply Gap'!F$124</f>
        <v>18.413603382117142</v>
      </c>
      <c r="G52" s="34">
        <f>Y52*' Demand-Supply Gap'!G$124</f>
        <v>17.59487287712221</v>
      </c>
      <c r="H52" s="34">
        <f>Z52*' Demand-Supply Gap'!H$124</f>
        <v>18.858263297620109</v>
      </c>
      <c r="I52" s="34">
        <f>AA52*' Demand-Supply Gap'!I$124</f>
        <v>15.573850989650342</v>
      </c>
      <c r="J52" s="34">
        <f>AB52*' Demand-Supply Gap'!J$124</f>
        <v>15.858578634277682</v>
      </c>
      <c r="K52" s="34">
        <f>AC52*' Demand-Supply Gap'!K$124</f>
        <v>16.451939112722989</v>
      </c>
      <c r="L52" s="34">
        <f>AD52*' Demand-Supply Gap'!L$124</f>
        <v>17.209309468972126</v>
      </c>
      <c r="M52" s="34">
        <f>AE52*' Demand-Supply Gap'!M$124</f>
        <v>17.969902708437093</v>
      </c>
      <c r="N52" s="34">
        <f>AF52*' Demand-Supply Gap'!N$124</f>
        <v>18.783876498492734</v>
      </c>
      <c r="O52" s="34">
        <f>AG52*' Demand-Supply Gap'!O$124</f>
        <v>19.662902796713613</v>
      </c>
      <c r="P52" s="34">
        <f>AH52*' Demand-Supply Gap'!P$124</f>
        <v>20.614534466818821</v>
      </c>
      <c r="Q52" s="34">
        <f>AI52*' Demand-Supply Gap'!Q$124</f>
        <v>21.645215288615262</v>
      </c>
      <c r="R52" s="34">
        <f>AJ52*' Demand-Supply Gap'!R$124</f>
        <v>22.746901197803901</v>
      </c>
      <c r="S52" s="34">
        <f>AK52*' Demand-Supply Gap'!S$124</f>
        <v>23.879578954635772</v>
      </c>
      <c r="T52" s="257"/>
      <c r="U52" s="47"/>
      <c r="V52" s="219">
        <f>1-SUM(V50:V51)</f>
        <v>0.31329999999999991</v>
      </c>
      <c r="W52" s="219">
        <f t="shared" ref="W52" si="447">1-SUM(W50:W51)</f>
        <v>0.30873117529999994</v>
      </c>
      <c r="X52" s="219">
        <f t="shared" ref="X52" si="448">1-SUM(X50:X51)</f>
        <v>0.30821924099999998</v>
      </c>
      <c r="Y52" s="219">
        <f t="shared" ref="Y52" si="449">1-SUM(Y50:Y51)</f>
        <v>0.31073343699999989</v>
      </c>
      <c r="Z52" s="219">
        <f t="shared" ref="Z52" si="450">1-SUM(Z50:Z51)</f>
        <v>0.31241231000000003</v>
      </c>
      <c r="AA52" s="219">
        <f t="shared" ref="AA52" si="451">1-SUM(AA50:AA51)</f>
        <v>0.31645163956700006</v>
      </c>
      <c r="AB52" s="219">
        <f t="shared" ref="AB52" si="452">1-SUM(AB50:AB51)</f>
        <v>0.31164133514000003</v>
      </c>
      <c r="AC52" s="219">
        <f t="shared" ref="AC52" si="453">1-SUM(AC50:AC51)</f>
        <v>0.31176627461000006</v>
      </c>
      <c r="AD52" s="219">
        <f t="shared" ref="AD52" si="454">1-SUM(AD50:AD51)</f>
        <v>0.31327429033628595</v>
      </c>
      <c r="AE52" s="219">
        <f t="shared" ref="AE52" si="455">1-SUM(AE50:AE51)</f>
        <v>0.31363370450498795</v>
      </c>
      <c r="AF52" s="219">
        <f t="shared" ref="AF52" si="456">1-SUM(AF50:AF51)</f>
        <v>0.31399311867368995</v>
      </c>
      <c r="AG52" s="219">
        <f t="shared" ref="AG52" si="457">1-SUM(AG50:AG51)</f>
        <v>0.31435253284239306</v>
      </c>
      <c r="AH52" s="219">
        <f t="shared" ref="AH52" si="458">1-SUM(AH50:AH51)</f>
        <v>0.31471194701109506</v>
      </c>
      <c r="AI52" s="219">
        <f t="shared" ref="AI52" si="459">1-SUM(AI50:AI51)</f>
        <v>0.31507136117979795</v>
      </c>
      <c r="AJ52" s="219">
        <f t="shared" ref="AJ52" si="460">1-SUM(AJ50:AJ51)</f>
        <v>0.31543077534849995</v>
      </c>
      <c r="AK52" s="219">
        <f t="shared" ref="AK52" si="461">1-SUM(AK50:AK51)</f>
        <v>0.31579018951720195</v>
      </c>
    </row>
    <row r="53" spans="1:37" s="93" customFormat="1" ht="15">
      <c r="A53" s="60" t="s">
        <v>41</v>
      </c>
      <c r="B53" s="60" t="s">
        <v>44</v>
      </c>
      <c r="C53" s="259" t="s">
        <v>60</v>
      </c>
      <c r="D53" s="61">
        <f>SUM(D50:D52)</f>
        <v>57.09038799999999</v>
      </c>
      <c r="E53" s="61">
        <f t="shared" ref="E53" si="462">SUM(E50:E52)</f>
        <v>57.565610000000007</v>
      </c>
      <c r="F53" s="61">
        <f t="shared" ref="F53" si="463">SUM(F50:F52)</f>
        <v>59.741900999999999</v>
      </c>
      <c r="G53" s="61">
        <f t="shared" ref="G53" si="464">SUM(G50:G52)</f>
        <v>56.623687000000004</v>
      </c>
      <c r="H53" s="61">
        <f t="shared" ref="H53" si="465">SUM(H50:H52)</f>
        <v>60.363381000000004</v>
      </c>
      <c r="I53" s="61">
        <f t="shared" ref="I53" si="466">SUM(I50:I52)</f>
        <v>49.213999999999999</v>
      </c>
      <c r="J53" s="61">
        <f t="shared" ref="J53" si="467">SUM(J50:J52)</f>
        <v>50.887276000000007</v>
      </c>
      <c r="K53" s="61">
        <f t="shared" ref="K53" si="468">SUM(K50:K52)</f>
        <v>52.770105212000011</v>
      </c>
      <c r="L53" s="61">
        <f t="shared" ref="L53" si="469">SUM(L50:L52)</f>
        <v>54.933679525692</v>
      </c>
      <c r="M53" s="61">
        <f t="shared" ref="M53" si="470">SUM(M50:M52)</f>
        <v>57.295827745296762</v>
      </c>
      <c r="N53" s="61">
        <f t="shared" ref="N53" si="471">SUM(N50:N52)</f>
        <v>59.822573748864343</v>
      </c>
      <c r="O53" s="61">
        <f t="shared" ref="O53" si="472">SUM(O50:O52)</f>
        <v>62.550483111812568</v>
      </c>
      <c r="P53" s="61">
        <f t="shared" ref="P53" si="473">SUM(P50:P52)</f>
        <v>65.502865914690119</v>
      </c>
      <c r="Q53" s="61">
        <f t="shared" ref="Q53" si="474">SUM(Q50:Q52)</f>
        <v>68.699405771326994</v>
      </c>
      <c r="R53" s="61">
        <f t="shared" ref="R53" si="475">SUM(R50:R52)</f>
        <v>72.113766238161944</v>
      </c>
      <c r="S53" s="61">
        <f t="shared" ref="S53" si="476">SUM(S50:S52)</f>
        <v>75.618495277336621</v>
      </c>
      <c r="T53" s="258"/>
      <c r="U53" s="260"/>
      <c r="V53" s="261">
        <f>SUM(V50:V52)</f>
        <v>1</v>
      </c>
      <c r="W53" s="261">
        <f t="shared" ref="W53" si="477">SUM(W50:W52)</f>
        <v>1</v>
      </c>
      <c r="X53" s="261">
        <f t="shared" ref="X53" si="478">SUM(X50:X52)</f>
        <v>1</v>
      </c>
      <c r="Y53" s="261">
        <f t="shared" ref="Y53" si="479">SUM(Y50:Y52)</f>
        <v>1</v>
      </c>
      <c r="Z53" s="261">
        <f t="shared" ref="Z53" si="480">SUM(Z50:Z52)</f>
        <v>1</v>
      </c>
      <c r="AA53" s="261">
        <f t="shared" ref="AA53" si="481">SUM(AA50:AA52)</f>
        <v>1</v>
      </c>
      <c r="AB53" s="261">
        <f t="shared" ref="AB53" si="482">SUM(AB50:AB52)</f>
        <v>1</v>
      </c>
      <c r="AC53" s="261">
        <f t="shared" ref="AC53" si="483">SUM(AC50:AC52)</f>
        <v>1</v>
      </c>
      <c r="AD53" s="261">
        <f t="shared" ref="AD53" si="484">SUM(AD50:AD52)</f>
        <v>1</v>
      </c>
      <c r="AE53" s="261">
        <f t="shared" ref="AE53" si="485">SUM(AE50:AE52)</f>
        <v>1</v>
      </c>
      <c r="AF53" s="261">
        <f t="shared" ref="AF53" si="486">SUM(AF50:AF52)</f>
        <v>1</v>
      </c>
      <c r="AG53" s="261">
        <f t="shared" ref="AG53" si="487">SUM(AG50:AG52)</f>
        <v>1</v>
      </c>
      <c r="AH53" s="261">
        <f t="shared" ref="AH53" si="488">SUM(AH50:AH52)</f>
        <v>1</v>
      </c>
      <c r="AI53" s="261">
        <f t="shared" ref="AI53" si="489">SUM(AI50:AI52)</f>
        <v>1</v>
      </c>
      <c r="AJ53" s="261">
        <f t="shared" ref="AJ53" si="490">SUM(AJ50:AJ52)</f>
        <v>1</v>
      </c>
      <c r="AK53" s="261">
        <f t="shared" ref="AK53" si="491">SUM(AK50:AK52)</f>
        <v>1</v>
      </c>
    </row>
    <row r="54" spans="1:37" s="28" customFormat="1" ht="15">
      <c r="A54" s="32" t="s">
        <v>41</v>
      </c>
      <c r="B54" s="32" t="s">
        <v>113</v>
      </c>
      <c r="C54" s="95" t="s">
        <v>370</v>
      </c>
      <c r="D54" s="34">
        <f>V54*' Demand-Supply Gap'!D$133</f>
        <v>-4.2278231715216981</v>
      </c>
      <c r="E54" s="34">
        <f>W54*' Demand-Supply Gap'!E$133</f>
        <v>-2.2469059480266935</v>
      </c>
      <c r="F54" s="34">
        <f>X54*' Demand-Supply Gap'!F$133</f>
        <v>-4.5162036731827468</v>
      </c>
      <c r="G54" s="34">
        <f>Y54*' Demand-Supply Gap'!G$133</f>
        <v>24.602373162136807</v>
      </c>
      <c r="H54" s="34">
        <f>Z54*' Demand-Supply Gap'!H$133</f>
        <v>30.203752429691296</v>
      </c>
      <c r="I54" s="34">
        <f>AA54*' Demand-Supply Gap'!I$133</f>
        <v>24.000802673480134</v>
      </c>
      <c r="J54" s="34">
        <f>AB54*' Demand-Supply Gap'!J$133</f>
        <v>25.053660323772355</v>
      </c>
      <c r="K54" s="34">
        <f>AC54*' Demand-Supply Gap'!K$133</f>
        <v>26.163236309454092</v>
      </c>
      <c r="L54" s="34">
        <f>AD54*' Demand-Supply Gap'!L$133</f>
        <v>27.409266838170822</v>
      </c>
      <c r="M54" s="34">
        <f>AE54*' Demand-Supply Gap'!M$133</f>
        <v>28.725047948454545</v>
      </c>
      <c r="N54" s="34">
        <f>AF54*' Demand-Supply Gap'!N$133</f>
        <v>30.020704915728913</v>
      </c>
      <c r="O54" s="34">
        <f>AG54*' Demand-Supply Gap'!O$133</f>
        <v>31.275752133797642</v>
      </c>
      <c r="P54" s="34">
        <f>AH54*' Demand-Supply Gap'!P$133</f>
        <v>32.623917703381842</v>
      </c>
      <c r="Q54" s="34">
        <f>AI54*' Demand-Supply Gap'!Q$133</f>
        <v>34.085646149823354</v>
      </c>
      <c r="R54" s="34">
        <f>AJ54*' Demand-Supply Gap'!R$133</f>
        <v>35.705065993438502</v>
      </c>
      <c r="S54" s="34">
        <f>AK54*' Demand-Supply Gap'!S$133</f>
        <v>37.604774068138475</v>
      </c>
      <c r="T54" s="257"/>
      <c r="U54" s="73"/>
      <c r="V54" s="219">
        <v>0.60614829999999986</v>
      </c>
      <c r="W54" s="219">
        <v>0.60863274776999976</v>
      </c>
      <c r="X54" s="219">
        <v>0.60967345509999982</v>
      </c>
      <c r="Y54" s="219">
        <v>0.60614026300000012</v>
      </c>
      <c r="Z54" s="219">
        <v>0.61034197899999998</v>
      </c>
      <c r="AA54" s="219">
        <v>0.60583609333299981</v>
      </c>
      <c r="AB54" s="219">
        <v>0.60744661389266708</v>
      </c>
      <c r="AC54" s="219">
        <v>0.60668438872852404</v>
      </c>
      <c r="AD54" s="219">
        <v>0.60710467201795204</v>
      </c>
      <c r="AE54" s="219">
        <v>0.60699171466571289</v>
      </c>
      <c r="AF54" s="219">
        <v>0.60687875731347596</v>
      </c>
      <c r="AG54" s="219">
        <v>0.60676579996123792</v>
      </c>
      <c r="AH54" s="219">
        <v>0.6066528426090001</v>
      </c>
      <c r="AI54" s="219">
        <v>0.60653988525676206</v>
      </c>
      <c r="AJ54" s="219">
        <v>0.60452596317650009</v>
      </c>
      <c r="AK54" s="219">
        <v>0.60510369351970295</v>
      </c>
    </row>
    <row r="55" spans="1:37" s="28" customFormat="1" ht="15">
      <c r="A55" s="32" t="s">
        <v>41</v>
      </c>
      <c r="B55" s="32" t="s">
        <v>113</v>
      </c>
      <c r="C55" s="95" t="s">
        <v>371</v>
      </c>
      <c r="D55" s="34">
        <f>V55*' Demand-Supply Gap'!D$133</f>
        <v>-0.58743785110829994</v>
      </c>
      <c r="E55" s="34">
        <f>W55*' Demand-Supply Gap'!E$133</f>
        <v>-0.29605485231362666</v>
      </c>
      <c r="F55" s="34">
        <f>X55*' Demand-Supply Gap'!F$133</f>
        <v>-0.6010074327342726</v>
      </c>
      <c r="G55" s="34">
        <f>Y55*' Demand-Supply Gap'!G$133</f>
        <v>3.3739785607803014</v>
      </c>
      <c r="H55" s="34">
        <f>Z55*' Demand-Supply Gap'!H$133</f>
        <v>3.8657347305979499</v>
      </c>
      <c r="I55" s="34">
        <f>AA55*' Demand-Supply Gap'!I$133</f>
        <v>3.0786491734336043</v>
      </c>
      <c r="J55" s="34">
        <f>AB55*' Demand-Supply Gap'!J$133</f>
        <v>3.1933084052049523</v>
      </c>
      <c r="K55" s="34">
        <f>AC55*' Demand-Supply Gap'!K$133</f>
        <v>3.3265085990594208</v>
      </c>
      <c r="L55" s="34">
        <f>AD55*' Demand-Supply Gap'!L$133</f>
        <v>3.8676127602798025</v>
      </c>
      <c r="M55" s="34">
        <f>AE55*' Demand-Supply Gap'!M$133</f>
        <v>4.009682620389567</v>
      </c>
      <c r="N55" s="34">
        <f>AF55*' Demand-Supply Gap'!N$133</f>
        <v>4.1449631550628041</v>
      </c>
      <c r="O55" s="34">
        <f>AG55*' Demand-Supply Gap'!O$133</f>
        <v>4.2707464798478014</v>
      </c>
      <c r="P55" s="34">
        <f>AH55*' Demand-Supply Gap'!P$133</f>
        <v>4.4052730626669687</v>
      </c>
      <c r="Q55" s="34">
        <f>AI55*' Demand-Supply Gap'!Q$133</f>
        <v>4.5508457574396761</v>
      </c>
      <c r="R55" s="34">
        <f>AJ55*' Demand-Supply Gap'!R$133</f>
        <v>4.7275884037763145</v>
      </c>
      <c r="S55" s="34">
        <f>AK55*' Demand-Supply Gap'!S$133</f>
        <v>4.9161287357239765</v>
      </c>
      <c r="T55" s="257"/>
      <c r="U55" s="47"/>
      <c r="V55" s="219">
        <v>8.422170000000001E-2</v>
      </c>
      <c r="W55" s="219">
        <v>8.0194134700000086E-2</v>
      </c>
      <c r="X55" s="219">
        <v>8.1134134900000043E-2</v>
      </c>
      <c r="Y55" s="219">
        <v>8.3126300000000042E-2</v>
      </c>
      <c r="Z55" s="219">
        <v>7.8116789999999992E-2</v>
      </c>
      <c r="AA55" s="219">
        <v>7.7712267100000065E-2</v>
      </c>
      <c r="AB55" s="219">
        <v>7.7424390399999987E-2</v>
      </c>
      <c r="AC55" s="219">
        <v>7.713651370000002E-2</v>
      </c>
      <c r="AD55" s="219">
        <v>8.5666128546429021E-2</v>
      </c>
      <c r="AE55" s="219">
        <v>8.4728984034525057E-2</v>
      </c>
      <c r="AF55" s="219">
        <v>8.3791839522619094E-2</v>
      </c>
      <c r="AG55" s="219">
        <v>8.2854695010714019E-2</v>
      </c>
      <c r="AH55" s="219">
        <v>8.1917550498809055E-2</v>
      </c>
      <c r="AI55" s="219">
        <v>8.0980405986905091E-2</v>
      </c>
      <c r="AJ55" s="219">
        <v>8.0043261475000016E-2</v>
      </c>
      <c r="AK55" s="219">
        <v>7.9106116963095052E-2</v>
      </c>
    </row>
    <row r="56" spans="1:37" s="28" customFormat="1" ht="15">
      <c r="A56" s="32" t="s">
        <v>41</v>
      </c>
      <c r="B56" s="32" t="s">
        <v>113</v>
      </c>
      <c r="C56" s="95" t="s">
        <v>372</v>
      </c>
      <c r="D56" s="34">
        <f>V56*' Demand-Supply Gap'!D$133</f>
        <v>-2.1596379773700001</v>
      </c>
      <c r="E56" s="34">
        <f>W56*' Demand-Supply Gap'!E$133</f>
        <v>-1.1487661996596725</v>
      </c>
      <c r="F56" s="34">
        <f>X56*' Demand-Supply Gap'!F$133</f>
        <v>-2.2903668940829811</v>
      </c>
      <c r="G56" s="34">
        <f>Y56*' Demand-Supply Gap'!G$133</f>
        <v>12.612229277082891</v>
      </c>
      <c r="H56" s="34">
        <f>Z56*' Demand-Supply Gap'!H$133</f>
        <v>15.417117839710761</v>
      </c>
      <c r="I56" s="34">
        <f>AA56*' Demand-Supply Gap'!I$133</f>
        <v>12.536548153086281</v>
      </c>
      <c r="J56" s="34">
        <f>AB56*' Demand-Supply Gap'!J$133</f>
        <v>12.997248871022709</v>
      </c>
      <c r="K56" s="34">
        <f>AC56*' Demand-Supply Gap'!K$133</f>
        <v>13.635209014046513</v>
      </c>
      <c r="L56" s="34">
        <f>AD56*' Demand-Supply Gap'!L$133</f>
        <v>13.87063466307746</v>
      </c>
      <c r="M56" s="34">
        <f>AE56*' Demand-Supply Gap'!M$133</f>
        <v>14.588893880089628</v>
      </c>
      <c r="N56" s="34">
        <f>AF56*' Demand-Supply Gap'!N$133</f>
        <v>15.301716565678721</v>
      </c>
      <c r="O56" s="34">
        <f>AG56*' Demand-Supply Gap'!O$133</f>
        <v>15.998516177556752</v>
      </c>
      <c r="P56" s="34">
        <f>AH56*' Demand-Supply Gap'!P$133</f>
        <v>16.747723165612449</v>
      </c>
      <c r="Q56" s="34">
        <f>AI56*' Demand-Supply Gap'!Q$133</f>
        <v>17.560383151322984</v>
      </c>
      <c r="R56" s="34">
        <f>AJ56*' Demand-Supply Gap'!R$133</f>
        <v>18.630261289359083</v>
      </c>
      <c r="S56" s="34">
        <f>AK56*' Demand-Supply Gap'!S$133</f>
        <v>19.625097081550599</v>
      </c>
      <c r="T56" s="257"/>
      <c r="U56" s="47"/>
      <c r="V56" s="219">
        <f>1-SUM(V54:V55)</f>
        <v>0.30963000000000007</v>
      </c>
      <c r="W56" s="219">
        <f t="shared" ref="W56" si="492">1-SUM(W54:W55)</f>
        <v>0.3111731175300001</v>
      </c>
      <c r="X56" s="219">
        <f t="shared" ref="X56" si="493">1-SUM(X54:X55)</f>
        <v>0.30919241000000008</v>
      </c>
      <c r="Y56" s="219">
        <f t="shared" ref="Y56" si="494">1-SUM(Y54:Y55)</f>
        <v>0.31073343699999989</v>
      </c>
      <c r="Z56" s="219">
        <f t="shared" ref="Z56" si="495">1-SUM(Z54:Z55)</f>
        <v>0.31154123100000009</v>
      </c>
      <c r="AA56" s="219">
        <f t="shared" ref="AA56" si="496">1-SUM(AA54:AA55)</f>
        <v>0.31645163956700006</v>
      </c>
      <c r="AB56" s="219">
        <f t="shared" ref="AB56" si="497">1-SUM(AB54:AB55)</f>
        <v>0.31512899570733288</v>
      </c>
      <c r="AC56" s="219">
        <f t="shared" ref="AC56" si="498">1-SUM(AC54:AC55)</f>
        <v>0.316179097571476</v>
      </c>
      <c r="AD56" s="219">
        <f t="shared" ref="AD56" si="499">1-SUM(AD54:AD55)</f>
        <v>0.30722919943561888</v>
      </c>
      <c r="AE56" s="219">
        <f t="shared" ref="AE56" si="500">1-SUM(AE54:AE55)</f>
        <v>0.308279301299762</v>
      </c>
      <c r="AF56" s="219">
        <f t="shared" ref="AF56" si="501">1-SUM(AF54:AF55)</f>
        <v>0.30932940316390489</v>
      </c>
      <c r="AG56" s="219">
        <f t="shared" ref="AG56" si="502">1-SUM(AG54:AG55)</f>
        <v>0.31037950502804801</v>
      </c>
      <c r="AH56" s="219">
        <f t="shared" ref="AH56" si="503">1-SUM(AH54:AH55)</f>
        <v>0.3114296068921909</v>
      </c>
      <c r="AI56" s="219">
        <f t="shared" ref="AI56" si="504">1-SUM(AI54:AI55)</f>
        <v>0.31247970875633291</v>
      </c>
      <c r="AJ56" s="219">
        <f t="shared" ref="AJ56" si="505">1-SUM(AJ54:AJ55)</f>
        <v>0.31543077534849995</v>
      </c>
      <c r="AK56" s="219">
        <f t="shared" ref="AK56" si="506">1-SUM(AK54:AK55)</f>
        <v>0.31579018951720195</v>
      </c>
    </row>
    <row r="57" spans="1:37" s="93" customFormat="1" ht="15">
      <c r="A57" s="60" t="s">
        <v>41</v>
      </c>
      <c r="B57" s="60" t="s">
        <v>113</v>
      </c>
      <c r="C57" s="259" t="s">
        <v>60</v>
      </c>
      <c r="D57" s="61">
        <f>SUM(D54:D56)</f>
        <v>-6.974898999999998</v>
      </c>
      <c r="E57" s="61">
        <f t="shared" ref="E57" si="507">SUM(E54:E56)</f>
        <v>-3.6917269999999927</v>
      </c>
      <c r="F57" s="61">
        <f t="shared" ref="F57" si="508">SUM(F54:F56)</f>
        <v>-7.4075780000000009</v>
      </c>
      <c r="G57" s="61">
        <f t="shared" ref="G57" si="509">SUM(G54:G56)</f>
        <v>40.588580999999998</v>
      </c>
      <c r="H57" s="61">
        <f t="shared" ref="H57" si="510">SUM(H54:H56)</f>
        <v>49.486605000000004</v>
      </c>
      <c r="I57" s="61">
        <f t="shared" ref="I57" si="511">SUM(I54:I56)</f>
        <v>39.616000000000021</v>
      </c>
      <c r="J57" s="61">
        <f t="shared" ref="J57" si="512">SUM(J54:J56)</f>
        <v>41.244217600000013</v>
      </c>
      <c r="K57" s="61">
        <f t="shared" ref="K57" si="513">SUM(K54:K56)</f>
        <v>43.124953922560024</v>
      </c>
      <c r="L57" s="61">
        <f t="shared" ref="L57" si="514">SUM(L54:L56)</f>
        <v>45.147514261528087</v>
      </c>
      <c r="M57" s="61">
        <f t="shared" ref="M57" si="515">SUM(M54:M56)</f>
        <v>47.323624448933742</v>
      </c>
      <c r="N57" s="61">
        <f t="shared" ref="N57" si="516">SUM(N54:N56)</f>
        <v>49.467384636470442</v>
      </c>
      <c r="O57" s="61">
        <f t="shared" ref="O57" si="517">SUM(O54:O56)</f>
        <v>51.545014791202192</v>
      </c>
      <c r="P57" s="61">
        <f t="shared" ref="P57" si="518">SUM(P54:P56)</f>
        <v>53.776913931661262</v>
      </c>
      <c r="Q57" s="61">
        <f t="shared" ref="Q57" si="519">SUM(Q54:Q56)</f>
        <v>56.196875058586016</v>
      </c>
      <c r="R57" s="61">
        <f t="shared" ref="R57" si="520">SUM(R54:R56)</f>
        <v>59.062915686573902</v>
      </c>
      <c r="S57" s="61">
        <f t="shared" ref="S57" si="521">SUM(S54:S56)</f>
        <v>62.145999885413055</v>
      </c>
      <c r="T57" s="258"/>
      <c r="U57" s="260"/>
      <c r="V57" s="261">
        <f>SUM(V54:V56)</f>
        <v>1</v>
      </c>
      <c r="W57" s="261">
        <f t="shared" ref="W57" si="522">SUM(W54:W56)</f>
        <v>1</v>
      </c>
      <c r="X57" s="261">
        <f t="shared" ref="X57" si="523">SUM(X54:X56)</f>
        <v>1</v>
      </c>
      <c r="Y57" s="261">
        <f t="shared" ref="Y57" si="524">SUM(Y54:Y56)</f>
        <v>1</v>
      </c>
      <c r="Z57" s="261">
        <f t="shared" ref="Z57" si="525">SUM(Z54:Z56)</f>
        <v>1</v>
      </c>
      <c r="AA57" s="261">
        <f t="shared" ref="AA57" si="526">SUM(AA54:AA56)</f>
        <v>1</v>
      </c>
      <c r="AB57" s="261">
        <f t="shared" ref="AB57" si="527">SUM(AB54:AB56)</f>
        <v>1</v>
      </c>
      <c r="AC57" s="261">
        <f t="shared" ref="AC57" si="528">SUM(AC54:AC56)</f>
        <v>1</v>
      </c>
      <c r="AD57" s="261">
        <f t="shared" ref="AD57" si="529">SUM(AD54:AD56)</f>
        <v>1</v>
      </c>
      <c r="AE57" s="261">
        <f t="shared" ref="AE57" si="530">SUM(AE54:AE56)</f>
        <v>1</v>
      </c>
      <c r="AF57" s="261">
        <f t="shared" ref="AF57" si="531">SUM(AF54:AF56)</f>
        <v>1</v>
      </c>
      <c r="AG57" s="261">
        <f t="shared" ref="AG57" si="532">SUM(AG54:AG56)</f>
        <v>1</v>
      </c>
      <c r="AH57" s="261">
        <f t="shared" ref="AH57" si="533">SUM(AH54:AH56)</f>
        <v>1</v>
      </c>
      <c r="AI57" s="261">
        <f t="shared" ref="AI57" si="534">SUM(AI54:AI56)</f>
        <v>1</v>
      </c>
      <c r="AJ57" s="261">
        <f t="shared" ref="AJ57" si="535">SUM(AJ54:AJ56)</f>
        <v>1</v>
      </c>
      <c r="AK57" s="261">
        <f t="shared" ref="AK57" si="536">SUM(AK54:AK56)</f>
        <v>1</v>
      </c>
    </row>
    <row r="58" spans="1:37" s="28" customFormat="1" ht="15">
      <c r="A58" s="32" t="s">
        <v>41</v>
      </c>
      <c r="B58" s="32" t="s">
        <v>110</v>
      </c>
      <c r="C58" s="95" t="s">
        <v>370</v>
      </c>
      <c r="D58" s="34">
        <f>V58*' Demand-Supply Gap'!D$142</f>
        <v>-43.498923210600005</v>
      </c>
      <c r="E58" s="34">
        <f>W58*' Demand-Supply Gap'!E$142</f>
        <v>-33.377934363760005</v>
      </c>
      <c r="F58" s="34">
        <f>X58*' Demand-Supply Gap'!F$142</f>
        <v>-32.215171054499997</v>
      </c>
      <c r="G58" s="34">
        <f>Y58*' Demand-Supply Gap'!G$142</f>
        <v>-23.1605392956</v>
      </c>
      <c r="H58" s="34">
        <f>Z58*' Demand-Supply Gap'!H$142</f>
        <v>-21.086515526399999</v>
      </c>
      <c r="I58" s="34">
        <f>AA58*' Demand-Supply Gap'!I$142</f>
        <v>-14.451779999999989</v>
      </c>
      <c r="J58" s="34">
        <f>AB58*' Demand-Supply Gap'!J$142</f>
        <v>-15.287968700985573</v>
      </c>
      <c r="K58" s="34">
        <f>AC58*' Demand-Supply Gap'!K$142</f>
        <v>-16.140223021238373</v>
      </c>
      <c r="L58" s="34">
        <f>AD58*' Demand-Supply Gap'!L$142</f>
        <v>-17.208646284652961</v>
      </c>
      <c r="M58" s="34">
        <f>AE58*' Demand-Supply Gap'!M$142</f>
        <v>-18.010503522977796</v>
      </c>
      <c r="N58" s="34">
        <f>AF58*' Demand-Supply Gap'!N$142</f>
        <v>-18.87649511370179</v>
      </c>
      <c r="O58" s="34">
        <f>AG58*' Demand-Supply Gap'!O$142</f>
        <v>-19.823561560109901</v>
      </c>
      <c r="P58" s="34">
        <f>AH58*' Demand-Supply Gap'!P$142</f>
        <v>-20.921288628002475</v>
      </c>
      <c r="Q58" s="34">
        <f>AI58*' Demand-Supply Gap'!Q$142</f>
        <v>-22.063862150757892</v>
      </c>
      <c r="R58" s="34">
        <f>AJ58*' Demand-Supply Gap'!R$142</f>
        <v>-23.314521245643569</v>
      </c>
      <c r="S58" s="34">
        <f>AK58*' Demand-Supply Gap'!S$142</f>
        <v>-24.660894780597197</v>
      </c>
      <c r="T58" s="257"/>
      <c r="U58" s="73"/>
      <c r="V58" s="219">
        <v>0.65190000000000015</v>
      </c>
      <c r="W58" s="219">
        <v>0.65547999999999984</v>
      </c>
      <c r="X58" s="219">
        <v>0.66149999999999998</v>
      </c>
      <c r="Y58" s="219">
        <v>0.66803999999999997</v>
      </c>
      <c r="Z58" s="219">
        <v>0.66687999999999992</v>
      </c>
      <c r="AA58" s="219">
        <v>0.66499999999999992</v>
      </c>
      <c r="AB58" s="219">
        <v>0.67209066666666595</v>
      </c>
      <c r="AC58" s="219">
        <v>0.67512609523809608</v>
      </c>
      <c r="AD58" s="219">
        <v>0.688161523809524</v>
      </c>
      <c r="AE58" s="219">
        <v>0.69119695238095291</v>
      </c>
      <c r="AF58" s="219">
        <v>0.69423238095238105</v>
      </c>
      <c r="AG58" s="219">
        <v>0.69726780952380985</v>
      </c>
      <c r="AH58" s="219">
        <v>0.70230857142857095</v>
      </c>
      <c r="AI58" s="219">
        <v>0.70680763636363686</v>
      </c>
      <c r="AJ58" s="219">
        <v>0.71130670129870199</v>
      </c>
      <c r="AK58" s="219">
        <v>0.7158057662337669</v>
      </c>
    </row>
    <row r="59" spans="1:37" s="28" customFormat="1" ht="15">
      <c r="A59" s="32" t="s">
        <v>41</v>
      </c>
      <c r="B59" s="32" t="s">
        <v>110</v>
      </c>
      <c r="C59" s="95" t="s">
        <v>371</v>
      </c>
      <c r="D59" s="34">
        <f>V59*' Demand-Supply Gap'!D$142</f>
        <v>-4.3238690352000013</v>
      </c>
      <c r="E59" s="34">
        <f>W59*' Demand-Supply Gap'!E$142</f>
        <v>-3.2834094217600032</v>
      </c>
      <c r="F59" s="34">
        <f>X59*' Demand-Supply Gap'!F$142</f>
        <v>-2.6639000101000012</v>
      </c>
      <c r="G59" s="34">
        <f>Y59*' Demand-Supply Gap'!G$142</f>
        <v>-1.7279223976000018</v>
      </c>
      <c r="H59" s="34">
        <f>Z59*' Demand-Supply Gap'!H$142</f>
        <v>-1.5658053156000005</v>
      </c>
      <c r="I59" s="34">
        <f>AA59*' Demand-Supply Gap'!I$142</f>
        <v>-1.0713875999999996</v>
      </c>
      <c r="J59" s="34">
        <f>AB59*' Demand-Supply Gap'!J$142</f>
        <v>-0.97165591403040008</v>
      </c>
      <c r="K59" s="34">
        <f>AC59*' Demand-Supply Gap'!K$142</f>
        <v>-0.93429826384080128</v>
      </c>
      <c r="L59" s="34">
        <f>AD59*' Demand-Supply Gap'!L$142</f>
        <v>-0.88636592548931714</v>
      </c>
      <c r="M59" s="34">
        <f>AE59*' Demand-Supply Gap'!M$142</f>
        <v>-0.82886501341517993</v>
      </c>
      <c r="N59" s="34">
        <f>AF59*' Demand-Supply Gap'!N$142</f>
        <v>-0.76607168033298356</v>
      </c>
      <c r="O59" s="34">
        <f>AG59*' Demand-Supply Gap'!O$142</f>
        <v>-0.69764807516122396</v>
      </c>
      <c r="P59" s="34">
        <f>AH59*' Demand-Supply Gap'!P$142</f>
        <v>-0.62269873991161828</v>
      </c>
      <c r="Q59" s="34">
        <f>AI59*' Demand-Supply Gap'!Q$142</f>
        <v>-0.53904167416673465</v>
      </c>
      <c r="R59" s="34">
        <f>AJ59*' Demand-Supply Gap'!R$142</f>
        <v>-0.44683520571909058</v>
      </c>
      <c r="S59" s="34">
        <f>AK59*' Demand-Supply Gap'!S$142</f>
        <v>-0.34442093056021722</v>
      </c>
      <c r="T59" s="257"/>
      <c r="U59" s="160"/>
      <c r="V59" s="219">
        <v>6.4800000000000024E-2</v>
      </c>
      <c r="W59" s="219">
        <v>6.4480000000000037E-2</v>
      </c>
      <c r="X59" s="219">
        <v>5.4700000000000026E-2</v>
      </c>
      <c r="Y59" s="219">
        <v>4.9840000000000051E-2</v>
      </c>
      <c r="Z59" s="219">
        <v>4.9520000000000008E-2</v>
      </c>
      <c r="AA59" s="219">
        <v>4.930000000000001E-2</v>
      </c>
      <c r="AB59" s="219">
        <v>4.2716000000000032E-2</v>
      </c>
      <c r="AC59" s="219">
        <v>3.908057142857102E-2</v>
      </c>
      <c r="AD59" s="219">
        <v>3.5445142857143008E-2</v>
      </c>
      <c r="AE59" s="219">
        <v>3.1809714285714052E-2</v>
      </c>
      <c r="AF59" s="219">
        <v>2.817428571428604E-2</v>
      </c>
      <c r="AG59" s="219">
        <v>2.4538857142857029E-2</v>
      </c>
      <c r="AH59" s="219">
        <v>2.0903428571429017E-2</v>
      </c>
      <c r="AI59" s="219">
        <v>1.7268000000000006E-2</v>
      </c>
      <c r="AJ59" s="219">
        <v>1.363257142857105E-2</v>
      </c>
      <c r="AK59" s="219">
        <v>9.9971428571430376E-3</v>
      </c>
    </row>
    <row r="60" spans="1:37" s="28" customFormat="1" ht="15">
      <c r="A60" s="32" t="s">
        <v>41</v>
      </c>
      <c r="B60" s="32" t="s">
        <v>110</v>
      </c>
      <c r="C60" s="95" t="s">
        <v>372</v>
      </c>
      <c r="D60" s="34">
        <f>V60*' Demand-Supply Gap'!D$142</f>
        <v>-18.90358175419999</v>
      </c>
      <c r="E60" s="34">
        <f>W60*' Demand-Supply Gap'!E$142</f>
        <v>-14.260018214480008</v>
      </c>
      <c r="F60" s="34">
        <f>X60*' Demand-Supply Gap'!F$142</f>
        <v>-13.821111935400001</v>
      </c>
      <c r="G60" s="34">
        <f>Y60*' Demand-Supply Gap'!G$142</f>
        <v>-9.7809283067999981</v>
      </c>
      <c r="H60" s="34">
        <f>Z60*' Demand-Supply Gap'!H$142</f>
        <v>-8.9673341580000034</v>
      </c>
      <c r="I60" s="34">
        <f>AA60*' Demand-Supply Gap'!I$142</f>
        <v>-6.2088323999999968</v>
      </c>
      <c r="J60" s="34">
        <f>AB60*' Demand-Supply Gap'!J$142</f>
        <v>-6.4872597849840128</v>
      </c>
      <c r="K60" s="34">
        <f>AC60*' Demand-Supply Gap'!K$142</f>
        <v>-6.8324542193208089</v>
      </c>
      <c r="L60" s="34">
        <f>AD60*' Demand-Supply Gap'!L$142</f>
        <v>-6.9116841674601082</v>
      </c>
      <c r="M60" s="34">
        <f>AE60*' Demand-Supply Gap'!M$142</f>
        <v>-7.2176090890687075</v>
      </c>
      <c r="N60" s="34">
        <f>AF60*' Demand-Supply Gap'!N$142</f>
        <v>-7.5478893581344968</v>
      </c>
      <c r="O60" s="34">
        <f>AG60*' Demand-Supply Gap'!O$142</f>
        <v>-7.9091313174370583</v>
      </c>
      <c r="P60" s="34">
        <f>AH60*' Demand-Supply Gap'!P$142</f>
        <v>-8.245323882333544</v>
      </c>
      <c r="Q60" s="34">
        <f>AI60*' Demand-Supply Gap'!Q$142</f>
        <v>-8.6133154342098681</v>
      </c>
      <c r="R60" s="34">
        <f>AJ60*' Demand-Supply Gap'!R$142</f>
        <v>-9.0156737707285632</v>
      </c>
      <c r="S60" s="34">
        <f>AK60*' Demand-Supply Gap'!S$142</f>
        <v>-9.446620755282666</v>
      </c>
      <c r="T60" s="257"/>
      <c r="U60" s="47"/>
      <c r="V60" s="219">
        <f>1-SUM(V58:V59)</f>
        <v>0.28329999999999989</v>
      </c>
      <c r="W60" s="219">
        <f t="shared" ref="W60" si="537">1-SUM(W58:W59)</f>
        <v>0.28004000000000007</v>
      </c>
      <c r="X60" s="219">
        <f t="shared" ref="X60" si="538">1-SUM(X58:X59)</f>
        <v>0.28380000000000005</v>
      </c>
      <c r="Y60" s="219">
        <f t="shared" ref="Y60" si="539">1-SUM(Y58:Y59)</f>
        <v>0.28211999999999993</v>
      </c>
      <c r="Z60" s="219">
        <f t="shared" ref="Z60" si="540">1-SUM(Z58:Z59)</f>
        <v>0.28360000000000007</v>
      </c>
      <c r="AA60" s="219">
        <f t="shared" ref="AA60" si="541">1-SUM(AA58:AA59)</f>
        <v>0.28570000000000007</v>
      </c>
      <c r="AB60" s="219">
        <f t="shared" ref="AB60" si="542">1-SUM(AB58:AB59)</f>
        <v>0.28519333333333408</v>
      </c>
      <c r="AC60" s="219">
        <f t="shared" ref="AC60" si="543">1-SUM(AC58:AC59)</f>
        <v>0.2857933333333329</v>
      </c>
      <c r="AD60" s="219">
        <f t="shared" ref="AD60" si="544">1-SUM(AD58:AD59)</f>
        <v>0.27639333333333305</v>
      </c>
      <c r="AE60" s="219">
        <f t="shared" ref="AE60" si="545">1-SUM(AE58:AE59)</f>
        <v>0.27699333333333298</v>
      </c>
      <c r="AF60" s="219">
        <f t="shared" ref="AF60" si="546">1-SUM(AF58:AF59)</f>
        <v>0.27759333333333291</v>
      </c>
      <c r="AG60" s="219">
        <f t="shared" ref="AG60" si="547">1-SUM(AG58:AG59)</f>
        <v>0.27819333333333307</v>
      </c>
      <c r="AH60" s="219">
        <f t="shared" ref="AH60" si="548">1-SUM(AH58:AH59)</f>
        <v>0.27678800000000003</v>
      </c>
      <c r="AI60" s="219">
        <f t="shared" ref="AI60" si="549">1-SUM(AI58:AI59)</f>
        <v>0.27592436363636308</v>
      </c>
      <c r="AJ60" s="219">
        <f t="shared" ref="AJ60" si="550">1-SUM(AJ58:AJ59)</f>
        <v>0.27506072727272701</v>
      </c>
      <c r="AK60" s="219">
        <f t="shared" ref="AK60" si="551">1-SUM(AK58:AK59)</f>
        <v>0.27419709090909006</v>
      </c>
    </row>
    <row r="61" spans="1:37" s="93" customFormat="1" ht="15">
      <c r="A61" s="60" t="s">
        <v>41</v>
      </c>
      <c r="B61" s="60" t="s">
        <v>110</v>
      </c>
      <c r="C61" s="259" t="s">
        <v>60</v>
      </c>
      <c r="D61" s="61">
        <f>SUM(D58:D60)</f>
        <v>-66.726373999999993</v>
      </c>
      <c r="E61" s="61">
        <f t="shared" ref="E61" si="552">SUM(E58:E60)</f>
        <v>-50.921362000000016</v>
      </c>
      <c r="F61" s="61">
        <f t="shared" ref="F61" si="553">SUM(F58:F60)</f>
        <v>-48.700182999999996</v>
      </c>
      <c r="G61" s="61">
        <f t="shared" ref="G61" si="554">SUM(G58:G60)</f>
        <v>-34.66939</v>
      </c>
      <c r="H61" s="61">
        <f t="shared" ref="H61" si="555">SUM(H58:H60)</f>
        <v>-31.619655000000005</v>
      </c>
      <c r="I61" s="61">
        <f t="shared" ref="I61" si="556">SUM(I58:I60)</f>
        <v>-21.731999999999985</v>
      </c>
      <c r="J61" s="61">
        <f t="shared" ref="J61" si="557">SUM(J58:J60)</f>
        <v>-22.746884399999985</v>
      </c>
      <c r="K61" s="61">
        <f t="shared" ref="K61" si="558">SUM(K58:K60)</f>
        <v>-23.906975504399984</v>
      </c>
      <c r="L61" s="61">
        <f t="shared" ref="L61" si="559">SUM(L58:L60)</f>
        <v>-25.006696377602388</v>
      </c>
      <c r="M61" s="61">
        <f t="shared" ref="M61" si="560">SUM(M58:M60)</f>
        <v>-26.056977625461684</v>
      </c>
      <c r="N61" s="61">
        <f t="shared" ref="N61" si="561">SUM(N58:N60)</f>
        <v>-27.190456152169272</v>
      </c>
      <c r="O61" s="61">
        <f t="shared" ref="O61" si="562">SUM(O58:O60)</f>
        <v>-28.430340952708185</v>
      </c>
      <c r="P61" s="61">
        <f t="shared" ref="P61" si="563">SUM(P58:P60)</f>
        <v>-29.789311250247639</v>
      </c>
      <c r="Q61" s="61">
        <f t="shared" ref="Q61" si="564">SUM(Q58:Q60)</f>
        <v>-31.216219259134498</v>
      </c>
      <c r="R61" s="61">
        <f t="shared" ref="R61" si="565">SUM(R58:R60)</f>
        <v>-32.77703022209122</v>
      </c>
      <c r="S61" s="61">
        <f t="shared" ref="S61" si="566">SUM(S58:S60)</f>
        <v>-34.451936466440081</v>
      </c>
      <c r="T61" s="258"/>
      <c r="U61" s="260"/>
      <c r="V61" s="261">
        <f>SUM(V58:V60)</f>
        <v>1</v>
      </c>
      <c r="W61" s="261">
        <f t="shared" ref="W61" si="567">SUM(W58:W60)</f>
        <v>1</v>
      </c>
      <c r="X61" s="261">
        <f t="shared" ref="X61" si="568">SUM(X58:X60)</f>
        <v>1</v>
      </c>
      <c r="Y61" s="261">
        <f t="shared" ref="Y61" si="569">SUM(Y58:Y60)</f>
        <v>1</v>
      </c>
      <c r="Z61" s="261">
        <f t="shared" ref="Z61" si="570">SUM(Z58:Z60)</f>
        <v>1</v>
      </c>
      <c r="AA61" s="261">
        <f t="shared" ref="AA61" si="571">SUM(AA58:AA60)</f>
        <v>1</v>
      </c>
      <c r="AB61" s="261">
        <f t="shared" ref="AB61" si="572">SUM(AB58:AB60)</f>
        <v>1</v>
      </c>
      <c r="AC61" s="261">
        <f t="shared" ref="AC61" si="573">SUM(AC58:AC60)</f>
        <v>1</v>
      </c>
      <c r="AD61" s="261">
        <f t="shared" ref="AD61" si="574">SUM(AD58:AD60)</f>
        <v>1</v>
      </c>
      <c r="AE61" s="261">
        <f t="shared" ref="AE61" si="575">SUM(AE58:AE60)</f>
        <v>1</v>
      </c>
      <c r="AF61" s="261">
        <f t="shared" ref="AF61" si="576">SUM(AF58:AF60)</f>
        <v>1</v>
      </c>
      <c r="AG61" s="261">
        <f t="shared" ref="AG61" si="577">SUM(AG58:AG60)</f>
        <v>1</v>
      </c>
      <c r="AH61" s="261">
        <f t="shared" ref="AH61" si="578">SUM(AH58:AH60)</f>
        <v>1</v>
      </c>
      <c r="AI61" s="261">
        <f t="shared" ref="AI61" si="579">SUM(AI58:AI60)</f>
        <v>1</v>
      </c>
      <c r="AJ61" s="261">
        <f t="shared" ref="AJ61" si="580">SUM(AJ58:AJ60)</f>
        <v>1</v>
      </c>
      <c r="AK61" s="261">
        <f t="shared" ref="AK61" si="581">SUM(AK58:AK60)</f>
        <v>1</v>
      </c>
    </row>
    <row r="62" spans="1:37" s="28" customFormat="1" ht="15">
      <c r="A62" s="32" t="s">
        <v>41</v>
      </c>
      <c r="B62" s="32" t="s">
        <v>100</v>
      </c>
      <c r="C62" s="95" t="s">
        <v>370</v>
      </c>
      <c r="D62" s="34">
        <f>V62*' Demand-Supply Gap'!D$151</f>
        <v>12.499813071474495</v>
      </c>
      <c r="E62" s="34">
        <f>W62*' Demand-Supply Gap'!E$151</f>
        <v>16.583518616755828</v>
      </c>
      <c r="F62" s="34">
        <f>X62*' Demand-Supply Gap'!F$151</f>
        <v>18.120709225733545</v>
      </c>
      <c r="G62" s="34">
        <f>Y62*' Demand-Supply Gap'!G$151</f>
        <v>20.044453201214765</v>
      </c>
      <c r="H62" s="34">
        <f>Z62*' Demand-Supply Gap'!H$151</f>
        <v>19.332950918352502</v>
      </c>
      <c r="I62" s="34">
        <f>AA62*' Demand-Supply Gap'!I$151</f>
        <v>16.450438163594761</v>
      </c>
      <c r="J62" s="34">
        <f>AB62*' Demand-Supply Gap'!J$151</f>
        <v>17.038946060017228</v>
      </c>
      <c r="K62" s="34">
        <f>AC62*' Demand-Supply Gap'!K$151</f>
        <v>17.563535190096363</v>
      </c>
      <c r="L62" s="34">
        <f>AD62*' Demand-Supply Gap'!L$151</f>
        <v>18.14509059645798</v>
      </c>
      <c r="M62" s="34">
        <f>AE62*' Demand-Supply Gap'!M$151</f>
        <v>18.627222283955753</v>
      </c>
      <c r="N62" s="34">
        <f>AF62*' Demand-Supply Gap'!N$151</f>
        <v>19.16316619451489</v>
      </c>
      <c r="O62" s="34">
        <f>AG62*' Demand-Supply Gap'!O$151</f>
        <v>19.756711525347495</v>
      </c>
      <c r="P62" s="34">
        <f>AH62*' Demand-Supply Gap'!P$151</f>
        <v>20.390375624512334</v>
      </c>
      <c r="Q62" s="34">
        <f>AI62*' Demand-Supply Gap'!Q$151</f>
        <v>21.070877229484637</v>
      </c>
      <c r="R62" s="34">
        <f>AJ62*' Demand-Supply Gap'!R$151</f>
        <v>21.807815506806293</v>
      </c>
      <c r="S62" s="34">
        <f>AK62*' Demand-Supply Gap'!S$151</f>
        <v>22.592335996866851</v>
      </c>
      <c r="T62" s="257"/>
      <c r="U62" s="73"/>
      <c r="V62" s="219">
        <v>0.59814829999999986</v>
      </c>
      <c r="W62" s="219">
        <v>0.58863274776999996</v>
      </c>
      <c r="X62" s="219">
        <v>0.59274394099999994</v>
      </c>
      <c r="Y62" s="219">
        <v>0.591140263</v>
      </c>
      <c r="Z62" s="219">
        <v>0.59147090000000002</v>
      </c>
      <c r="AA62" s="219">
        <v>0.59577133722999998</v>
      </c>
      <c r="AB62" s="219">
        <v>0.59911147608599991</v>
      </c>
      <c r="AC62" s="219">
        <v>0.59609721169000007</v>
      </c>
      <c r="AD62" s="219">
        <v>0.59668142472735708</v>
      </c>
      <c r="AE62" s="219">
        <v>0.59724629197854795</v>
      </c>
      <c r="AF62" s="219">
        <v>0.59781115922973804</v>
      </c>
      <c r="AG62" s="219">
        <v>0.59837602648092902</v>
      </c>
      <c r="AH62" s="219">
        <v>0.59894089373211901</v>
      </c>
      <c r="AI62" s="219">
        <v>0.59950576098330988</v>
      </c>
      <c r="AJ62" s="219">
        <v>0.60007062823450008</v>
      </c>
      <c r="AK62" s="219">
        <v>0.60063549548569006</v>
      </c>
    </row>
    <row r="63" spans="1:37" s="28" customFormat="1" ht="15">
      <c r="A63" s="32" t="s">
        <v>41</v>
      </c>
      <c r="B63" s="32" t="s">
        <v>100</v>
      </c>
      <c r="C63" s="95" t="s">
        <v>371</v>
      </c>
      <c r="D63" s="34">
        <f>V63*' Demand-Supply Gap'!D$151</f>
        <v>1.6346391490754999</v>
      </c>
      <c r="E63" s="34">
        <f>W63*' Demand-Supply Gap'!E$151</f>
        <v>2.3156509184198288</v>
      </c>
      <c r="F63" s="34">
        <f>X63*' Demand-Supply Gap'!F$151</f>
        <v>2.4803426321389268</v>
      </c>
      <c r="G63" s="34">
        <f>Y63*' Demand-Supply Gap'!G$151</f>
        <v>2.8186563061771004</v>
      </c>
      <c r="H63" s="34">
        <f>Z63*' Demand-Supply Gap'!H$151</f>
        <v>2.5533429742177498</v>
      </c>
      <c r="I63" s="34">
        <f>AA63*' Demand-Supply Gap'!I$151</f>
        <v>2.1457911191652022</v>
      </c>
      <c r="J63" s="34">
        <f>AB63*' Demand-Supply Gap'!J$151</f>
        <v>2.2019775357565439</v>
      </c>
      <c r="K63" s="34">
        <f>AC63*' Demand-Supply Gap'!K$151</f>
        <v>2.2727666666487583</v>
      </c>
      <c r="L63" s="34">
        <f>AD63*' Demand-Supply Gap'!L$151</f>
        <v>2.337934489063906</v>
      </c>
      <c r="M63" s="34">
        <f>AE63*' Demand-Supply Gap'!M$151</f>
        <v>2.3804388078346701</v>
      </c>
      <c r="N63" s="34">
        <f>AF63*' Demand-Supply Gap'!N$151</f>
        <v>2.4287859613878542</v>
      </c>
      <c r="O63" s="34">
        <f>AG63*' Demand-Supply Gap'!O$151</f>
        <v>2.4832856235656986</v>
      </c>
      <c r="P63" s="34">
        <f>AH63*' Demand-Supply Gap'!P$151</f>
        <v>2.541580771986589</v>
      </c>
      <c r="Q63" s="34">
        <f>AI63*' Demand-Supply Gap'!Q$151</f>
        <v>2.6043794594100249</v>
      </c>
      <c r="R63" s="34">
        <f>AJ63*' Demand-Supply Gap'!R$151</f>
        <v>2.6727151814350498</v>
      </c>
      <c r="S63" s="34">
        <f>AK63*' Demand-Supply Gap'!S$151</f>
        <v>2.7453395719045361</v>
      </c>
      <c r="T63" s="257"/>
      <c r="U63" s="47"/>
      <c r="V63" s="219">
        <v>7.8221700000000005E-2</v>
      </c>
      <c r="W63" s="219">
        <v>8.2194134700000088E-2</v>
      </c>
      <c r="X63" s="219">
        <v>8.1134134900000043E-2</v>
      </c>
      <c r="Y63" s="219">
        <v>8.3126300000000042E-2</v>
      </c>
      <c r="Z63" s="219">
        <v>7.8116789999999992E-2</v>
      </c>
      <c r="AA63" s="219">
        <v>7.7712267100000065E-2</v>
      </c>
      <c r="AB63" s="219">
        <v>7.7424390399999987E-2</v>
      </c>
      <c r="AC63" s="219">
        <v>7.713651370000002E-2</v>
      </c>
      <c r="AD63" s="219">
        <v>7.6880414260714069E-2</v>
      </c>
      <c r="AE63" s="219">
        <v>7.6324222129762032E-2</v>
      </c>
      <c r="AF63" s="219">
        <v>7.5768029998810049E-2</v>
      </c>
      <c r="AG63" s="219">
        <v>7.5211837867857068E-2</v>
      </c>
      <c r="AH63" s="219">
        <v>7.465564573690503E-2</v>
      </c>
      <c r="AI63" s="219">
        <v>7.4099453605952048E-2</v>
      </c>
      <c r="AJ63" s="219">
        <v>7.3543261475000066E-2</v>
      </c>
      <c r="AK63" s="219">
        <v>7.2987069344048028E-2</v>
      </c>
    </row>
    <row r="64" spans="1:37" s="28" customFormat="1" ht="15">
      <c r="A64" s="32" t="s">
        <v>41</v>
      </c>
      <c r="B64" s="32" t="s">
        <v>100</v>
      </c>
      <c r="C64" s="95" t="s">
        <v>372</v>
      </c>
      <c r="D64" s="34">
        <f>V64*' Demand-Supply Gap'!D$151</f>
        <v>6.7630627794500011</v>
      </c>
      <c r="E64" s="34">
        <f>W64*' Demand-Supply Gap'!E$151</f>
        <v>9.2737764648243406</v>
      </c>
      <c r="F64" s="34">
        <f>X64*' Demand-Supply Gap'!F$151</f>
        <v>9.9698371421275223</v>
      </c>
      <c r="G64" s="34">
        <f>Y64*' Demand-Supply Gap'!G$151</f>
        <v>11.045007492608127</v>
      </c>
      <c r="H64" s="34">
        <f>Z64*' Demand-Supply Gap'!H$151</f>
        <v>10.799931107429751</v>
      </c>
      <c r="I64" s="34">
        <f>AA64*' Demand-Supply Gap'!I$151</f>
        <v>9.0157707172400379</v>
      </c>
      <c r="J64" s="34">
        <f>AB64*' Demand-Supply Gap'!J$151</f>
        <v>9.199436404226228</v>
      </c>
      <c r="K64" s="34">
        <f>AC64*' Demand-Supply Gap'!K$151</f>
        <v>9.6279111032548794</v>
      </c>
      <c r="L64" s="34">
        <f>AD64*' Demand-Supply Gap'!L$151</f>
        <v>9.9269891104941141</v>
      </c>
      <c r="M64" s="34">
        <f>AE64*' Demand-Supply Gap'!M$151</f>
        <v>10.180849467643592</v>
      </c>
      <c r="N64" s="34">
        <f>AF64*' Demand-Supply Gap'!N$151</f>
        <v>10.46359899708353</v>
      </c>
      <c r="O64" s="34">
        <f>AG64*' Demand-Supply Gap'!O$151</f>
        <v>10.777220538662675</v>
      </c>
      <c r="P64" s="34">
        <f>AH64*' Demand-Supply Gap'!P$151</f>
        <v>11.112096761160554</v>
      </c>
      <c r="Q64" s="34">
        <f>AI64*' Demand-Supply Gap'!Q$151</f>
        <v>11.47182379107298</v>
      </c>
      <c r="R64" s="34">
        <f>AJ64*' Demand-Supply Gap'!R$151</f>
        <v>11.861550528045205</v>
      </c>
      <c r="S64" s="34">
        <f>AK64*' Demand-Supply Gap'!S$151</f>
        <v>12.276378490085191</v>
      </c>
      <c r="T64" s="257"/>
      <c r="U64" s="47"/>
      <c r="V64" s="219">
        <f>1-SUM(V62:V63)</f>
        <v>0.32363000000000008</v>
      </c>
      <c r="W64" s="219">
        <f t="shared" ref="W64" si="582">1-SUM(W62:W63)</f>
        <v>0.32917311752999989</v>
      </c>
      <c r="X64" s="219">
        <f t="shared" ref="X64" si="583">1-SUM(X62:X63)</f>
        <v>0.32612192409999996</v>
      </c>
      <c r="Y64" s="219">
        <f t="shared" ref="Y64" si="584">1-SUM(Y62:Y63)</f>
        <v>0.32573343700000001</v>
      </c>
      <c r="Z64" s="219">
        <f t="shared" ref="Z64" si="585">1-SUM(Z62:Z63)</f>
        <v>0.33041231000000004</v>
      </c>
      <c r="AA64" s="219">
        <f t="shared" ref="AA64" si="586">1-SUM(AA62:AA63)</f>
        <v>0.3265163956699999</v>
      </c>
      <c r="AB64" s="219">
        <f t="shared" ref="AB64" si="587">1-SUM(AB62:AB63)</f>
        <v>0.32346413351400005</v>
      </c>
      <c r="AC64" s="219">
        <f t="shared" ref="AC64" si="588">1-SUM(AC62:AC63)</f>
        <v>0.32676627460999996</v>
      </c>
      <c r="AD64" s="219">
        <f t="shared" ref="AD64" si="589">1-SUM(AD62:AD63)</f>
        <v>0.32643816101192891</v>
      </c>
      <c r="AE64" s="219">
        <f t="shared" ref="AE64" si="590">1-SUM(AE62:AE63)</f>
        <v>0.32642948589169007</v>
      </c>
      <c r="AF64" s="219">
        <f t="shared" ref="AF64" si="591">1-SUM(AF62:AF63)</f>
        <v>0.32642081077145191</v>
      </c>
      <c r="AG64" s="219">
        <f t="shared" ref="AG64" si="592">1-SUM(AG62:AG63)</f>
        <v>0.32641213565121396</v>
      </c>
      <c r="AH64" s="219">
        <f t="shared" ref="AH64" si="593">1-SUM(AH62:AH63)</f>
        <v>0.32640346053097602</v>
      </c>
      <c r="AI64" s="219">
        <f t="shared" ref="AI64" si="594">1-SUM(AI62:AI63)</f>
        <v>0.32639478541073808</v>
      </c>
      <c r="AJ64" s="219">
        <f t="shared" ref="AJ64" si="595">1-SUM(AJ62:AJ63)</f>
        <v>0.32638611029049991</v>
      </c>
      <c r="AK64" s="219">
        <f t="shared" ref="AK64" si="596">1-SUM(AK62:AK63)</f>
        <v>0.32637743517026196</v>
      </c>
    </row>
    <row r="65" spans="1:37" s="93" customFormat="1" ht="15">
      <c r="A65" s="60" t="s">
        <v>41</v>
      </c>
      <c r="B65" s="60" t="s">
        <v>100</v>
      </c>
      <c r="C65" s="259" t="s">
        <v>60</v>
      </c>
      <c r="D65" s="61">
        <f>SUM(D62:D64)</f>
        <v>20.897514999999999</v>
      </c>
      <c r="E65" s="61">
        <f t="shared" ref="E65" si="597">SUM(E62:E64)</f>
        <v>28.172946</v>
      </c>
      <c r="F65" s="61">
        <f t="shared" ref="F65" si="598">SUM(F62:F64)</f>
        <v>30.570888999999994</v>
      </c>
      <c r="G65" s="61">
        <f t="shared" ref="G65" si="599">SUM(G62:G64)</f>
        <v>33.90811699999999</v>
      </c>
      <c r="H65" s="61">
        <f t="shared" ref="H65" si="600">SUM(H62:H64)</f>
        <v>32.686225</v>
      </c>
      <c r="I65" s="61">
        <f t="shared" ref="I65" si="601">SUM(I62:I64)</f>
        <v>27.612000000000002</v>
      </c>
      <c r="J65" s="61">
        <f t="shared" ref="J65" si="602">SUM(J62:J64)</f>
        <v>28.440359999999998</v>
      </c>
      <c r="K65" s="61">
        <f t="shared" ref="K65" si="603">SUM(K62:K64)</f>
        <v>29.464212960000005</v>
      </c>
      <c r="L65" s="61">
        <f t="shared" ref="L65" si="604">SUM(L62:L64)</f>
        <v>30.410014196016</v>
      </c>
      <c r="M65" s="61">
        <f t="shared" ref="M65" si="605">SUM(M62:M64)</f>
        <v>31.188510559434015</v>
      </c>
      <c r="N65" s="61">
        <f t="shared" ref="N65" si="606">SUM(N62:N64)</f>
        <v>32.055551152986276</v>
      </c>
      <c r="O65" s="61">
        <f t="shared" ref="O65" si="607">SUM(O62:O64)</f>
        <v>33.017217687575865</v>
      </c>
      <c r="P65" s="61">
        <f t="shared" ref="P65" si="608">SUM(P62:P64)</f>
        <v>34.044053157659476</v>
      </c>
      <c r="Q65" s="61">
        <f t="shared" ref="Q65" si="609">SUM(Q62:Q64)</f>
        <v>35.147080479967642</v>
      </c>
      <c r="R65" s="61">
        <f t="shared" ref="R65" si="610">SUM(R62:R64)</f>
        <v>36.342081216286545</v>
      </c>
      <c r="S65" s="61">
        <f t="shared" ref="S65" si="611">SUM(S62:S64)</f>
        <v>37.614054058856581</v>
      </c>
      <c r="T65" s="258"/>
      <c r="U65" s="260"/>
      <c r="V65" s="261">
        <f>SUM(V62:V64)</f>
        <v>1</v>
      </c>
      <c r="W65" s="261">
        <f t="shared" ref="W65" si="612">SUM(W62:W64)</f>
        <v>1</v>
      </c>
      <c r="X65" s="261">
        <f t="shared" ref="X65" si="613">SUM(X62:X64)</f>
        <v>1</v>
      </c>
      <c r="Y65" s="261">
        <f t="shared" ref="Y65" si="614">SUM(Y62:Y64)</f>
        <v>1</v>
      </c>
      <c r="Z65" s="261">
        <f t="shared" ref="Z65" si="615">SUM(Z62:Z64)</f>
        <v>1</v>
      </c>
      <c r="AA65" s="261">
        <f t="shared" ref="AA65" si="616">SUM(AA62:AA64)</f>
        <v>1</v>
      </c>
      <c r="AB65" s="261">
        <f t="shared" ref="AB65" si="617">SUM(AB62:AB64)</f>
        <v>1</v>
      </c>
      <c r="AC65" s="261">
        <f t="shared" ref="AC65" si="618">SUM(AC62:AC64)</f>
        <v>1</v>
      </c>
      <c r="AD65" s="261">
        <f t="shared" ref="AD65" si="619">SUM(AD62:AD64)</f>
        <v>1</v>
      </c>
      <c r="AE65" s="261">
        <f t="shared" ref="AE65" si="620">SUM(AE62:AE64)</f>
        <v>1</v>
      </c>
      <c r="AF65" s="261">
        <f t="shared" ref="AF65" si="621">SUM(AF62:AF64)</f>
        <v>1</v>
      </c>
      <c r="AG65" s="261">
        <f t="shared" ref="AG65" si="622">SUM(AG62:AG64)</f>
        <v>1</v>
      </c>
      <c r="AH65" s="261">
        <f t="shared" ref="AH65" si="623">SUM(AH62:AH64)</f>
        <v>1</v>
      </c>
      <c r="AI65" s="261">
        <f t="shared" ref="AI65" si="624">SUM(AI62:AI64)</f>
        <v>1</v>
      </c>
      <c r="AJ65" s="261">
        <f t="shared" ref="AJ65" si="625">SUM(AJ62:AJ64)</f>
        <v>1</v>
      </c>
      <c r="AK65" s="261">
        <f t="shared" ref="AK65" si="626">SUM(AK62:AK64)</f>
        <v>1</v>
      </c>
    </row>
    <row r="66" spans="1:37" s="28" customFormat="1" ht="15">
      <c r="A66" s="32" t="s">
        <v>41</v>
      </c>
      <c r="B66" s="32" t="s">
        <v>223</v>
      </c>
      <c r="C66" s="95" t="s">
        <v>370</v>
      </c>
      <c r="D66" s="34">
        <f>V66*' Demand-Supply Gap'!D$160</f>
        <v>10.300067483199996</v>
      </c>
      <c r="E66" s="34">
        <f>W66*' Demand-Supply Gap'!E$160</f>
        <v>9.8900715199999976</v>
      </c>
      <c r="F66" s="34">
        <f>X66*' Demand-Supply Gap'!F$160</f>
        <v>7.5267839999999957</v>
      </c>
      <c r="G66" s="34">
        <f>Y66*' Demand-Supply Gap'!G$160</f>
        <v>2.4345728404800031</v>
      </c>
      <c r="H66" s="34">
        <f>Z66*' Demand-Supply Gap'!H$160</f>
        <v>1.3257216596000037</v>
      </c>
      <c r="I66" s="34">
        <f>AA66*' Demand-Supply Gap'!I$160</f>
        <v>-1.8645855999999956</v>
      </c>
      <c r="J66" s="34">
        <f>AB66*' Demand-Supply Gap'!J$160</f>
        <v>-1.9393451462186642</v>
      </c>
      <c r="K66" s="34">
        <f>AC66*' Demand-Supply Gap'!K$160</f>
        <v>-2.0284744087649011</v>
      </c>
      <c r="L66" s="34">
        <f>AD66*' Demand-Supply Gap'!L$160</f>
        <v>-2.0955232316543126</v>
      </c>
      <c r="M66" s="34">
        <f>AE66*' Demand-Supply Gap'!M$160</f>
        <v>-2.2029741773694802</v>
      </c>
      <c r="N66" s="34">
        <f>AF66*' Demand-Supply Gap'!N$160</f>
        <v>-2.3042462182363961</v>
      </c>
      <c r="O66" s="34">
        <f>AG66*' Demand-Supply Gap'!O$160</f>
        <v>-2.4044057590193564</v>
      </c>
      <c r="P66" s="34">
        <f>AH66*' Demand-Supply Gap'!P$160</f>
        <v>-2.4980311788667731</v>
      </c>
      <c r="Q66" s="34">
        <f>AI66*' Demand-Supply Gap'!Q$160</f>
        <v>-2.5957254326398331</v>
      </c>
      <c r="R66" s="34">
        <f>AJ66*' Demand-Supply Gap'!R$160</f>
        <v>-2.6912733516529408</v>
      </c>
      <c r="S66" s="34">
        <f>AK66*' Demand-Supply Gap'!S$160</f>
        <v>-2.7889895130187505</v>
      </c>
      <c r="T66" s="257"/>
      <c r="U66" s="73"/>
      <c r="V66" s="220">
        <v>0.65229999999999999</v>
      </c>
      <c r="W66" s="220">
        <v>0.64903999999999995</v>
      </c>
      <c r="X66" s="220">
        <v>0.65279999999999994</v>
      </c>
      <c r="Y66" s="220">
        <v>0.65112000000000003</v>
      </c>
      <c r="Z66" s="220">
        <v>0.65259999999999996</v>
      </c>
      <c r="AA66" s="220">
        <v>0.65469999999999995</v>
      </c>
      <c r="AB66" s="220">
        <v>0.65419333333333396</v>
      </c>
      <c r="AC66" s="220">
        <v>0.65479333333333301</v>
      </c>
      <c r="AD66" s="220">
        <v>0.64539333333333293</v>
      </c>
      <c r="AE66" s="220">
        <v>0.64599333333333286</v>
      </c>
      <c r="AF66" s="220">
        <v>0.64659333333333302</v>
      </c>
      <c r="AG66" s="220">
        <v>0.64719333333333295</v>
      </c>
      <c r="AH66" s="220">
        <v>0.64578799999999992</v>
      </c>
      <c r="AI66" s="220">
        <v>0.64492436363636296</v>
      </c>
      <c r="AJ66" s="220">
        <v>0.6440607272727269</v>
      </c>
      <c r="AK66" s="220">
        <v>0.64319709090908994</v>
      </c>
    </row>
    <row r="67" spans="1:37" s="28" customFormat="1" ht="15">
      <c r="A67" s="32" t="s">
        <v>41</v>
      </c>
      <c r="B67" s="32" t="s">
        <v>223</v>
      </c>
      <c r="C67" s="95" t="s">
        <v>371</v>
      </c>
      <c r="D67" s="34">
        <f>V67*' Demand-Supply Gap'!D$160</f>
        <v>1.7795762767999992</v>
      </c>
      <c r="E67" s="34">
        <f>W67*' Demand-Supply Gap'!E$160</f>
        <v>1.7124464399999999</v>
      </c>
      <c r="F67" s="34">
        <f>X67*' Demand-Supply Gap'!F$160</f>
        <v>1.1829779999999994</v>
      </c>
      <c r="G67" s="34">
        <f>Y67*' Demand-Supply Gap'!G$160</f>
        <v>0.36545513796000056</v>
      </c>
      <c r="H67" s="34">
        <f>Z67*' Demand-Supply Gap'!H$160</f>
        <v>0.1979034693200005</v>
      </c>
      <c r="I67" s="34">
        <f>AA67*' Demand-Supply Gap'!I$160</f>
        <v>-0.27682559999999934</v>
      </c>
      <c r="J67" s="34">
        <f>AB67*' Demand-Supply Gap'!J$160</f>
        <v>-0.26862960965119942</v>
      </c>
      <c r="K67" s="34">
        <f>AC67*' Demand-Supply Gap'!K$160</f>
        <v>-0.26945580264908608</v>
      </c>
      <c r="L67" s="34">
        <f>AD67*' Demand-Supply Gap'!L$160</f>
        <v>-0.27061277841320136</v>
      </c>
      <c r="M67" s="34">
        <f>AE67*' Demand-Supply Gap'!M$160</f>
        <v>-0.2718270192524081</v>
      </c>
      <c r="N67" s="34">
        <f>AF67*' Demand-Supply Gap'!N$160</f>
        <v>-0.2711037620176186</v>
      </c>
      <c r="O67" s="34">
        <f>AG67*' Demand-Supply Gap'!O$160</f>
        <v>-0.26911959119541701</v>
      </c>
      <c r="P67" s="34">
        <f>AH67*' Demand-Supply Gap'!P$160</f>
        <v>-0.26614478711955408</v>
      </c>
      <c r="Q67" s="34">
        <f>AI67*' Demand-Supply Gap'!Q$160</f>
        <v>-0.26229158724983681</v>
      </c>
      <c r="R67" s="34">
        <f>AJ67*' Demand-Supply Gap'!R$160</f>
        <v>-0.25712011729954576</v>
      </c>
      <c r="S67" s="34">
        <f>AK67*' Demand-Supply Gap'!S$160</f>
        <v>-0.25104983611491999</v>
      </c>
      <c r="T67" s="257"/>
      <c r="U67" s="160"/>
      <c r="V67" s="219">
        <v>0.11269999999999999</v>
      </c>
      <c r="W67" s="219">
        <v>0.11238000000000001</v>
      </c>
      <c r="X67" s="219">
        <v>0.1026</v>
      </c>
      <c r="Y67" s="219">
        <v>9.7740000000000021E-2</v>
      </c>
      <c r="Z67" s="219">
        <v>9.7419999999999979E-2</v>
      </c>
      <c r="AA67" s="219">
        <v>9.7199999999999981E-2</v>
      </c>
      <c r="AB67" s="219">
        <v>9.0616000000000002E-2</v>
      </c>
      <c r="AC67" s="219">
        <v>8.6980571428570991E-2</v>
      </c>
      <c r="AD67" s="219">
        <v>8.3345142857142979E-2</v>
      </c>
      <c r="AE67" s="219">
        <v>7.9709714285714023E-2</v>
      </c>
      <c r="AF67" s="219">
        <v>7.6074285714286011E-2</v>
      </c>
      <c r="AG67" s="219">
        <v>7.2438857142856999E-2</v>
      </c>
      <c r="AH67" s="219">
        <v>6.8803428571428987E-2</v>
      </c>
      <c r="AI67" s="219">
        <v>6.5167999999999976E-2</v>
      </c>
      <c r="AJ67" s="219">
        <v>6.153257142857102E-2</v>
      </c>
      <c r="AK67" s="219">
        <v>5.7897142857143008E-2</v>
      </c>
    </row>
    <row r="68" spans="1:37" s="28" customFormat="1" ht="15">
      <c r="A68" s="32" t="s">
        <v>41</v>
      </c>
      <c r="B68" s="32" t="s">
        <v>223</v>
      </c>
      <c r="C68" s="95" t="s">
        <v>372</v>
      </c>
      <c r="D68" s="34">
        <f>V68*' Demand-Supply Gap'!D$160</f>
        <v>3.7107402399999985</v>
      </c>
      <c r="E68" s="34">
        <f>W68*' Demand-Supply Gap'!E$160</f>
        <v>3.6354820399999999</v>
      </c>
      <c r="F68" s="34">
        <f>X68*' Demand-Supply Gap'!F$160</f>
        <v>2.8202379999999989</v>
      </c>
      <c r="G68" s="34">
        <f>Y68*' Demand-Supply Gap'!G$160</f>
        <v>0.93902602156000092</v>
      </c>
      <c r="H68" s="34">
        <f>Z68*' Demand-Supply Gap'!H$160</f>
        <v>0.50782087108000162</v>
      </c>
      <c r="I68" s="34">
        <f>AA68*' Demand-Supply Gap'!I$160</f>
        <v>-0.70658879999999868</v>
      </c>
      <c r="J68" s="34">
        <f>AB68*' Demand-Supply Gap'!J$160</f>
        <v>-0.75650844413012974</v>
      </c>
      <c r="K68" s="34">
        <f>AC68*' Demand-Supply Gap'!K$160</f>
        <v>-0.79995473258600613</v>
      </c>
      <c r="L68" s="34">
        <f>AD68*' Demand-Supply Gap'!L$160</f>
        <v>-0.88075719973887889</v>
      </c>
      <c r="M68" s="34">
        <f>AE68*' Demand-Supply Gap'!M$160</f>
        <v>-0.93541074163776627</v>
      </c>
      <c r="N68" s="34">
        <f>AF68*' Demand-Supply Gap'!N$160</f>
        <v>-0.98832149522732438</v>
      </c>
      <c r="O68" s="34">
        <f>AG68*' Demand-Supply Gap'!O$160</f>
        <v>-1.0416021629745225</v>
      </c>
      <c r="P68" s="34">
        <f>AH68*' Demand-Supply Gap'!P$160</f>
        <v>-1.1040148007463677</v>
      </c>
      <c r="Q68" s="34">
        <f>AI68*' Demand-Supply Gap'!Q$160</f>
        <v>-1.1668354728956989</v>
      </c>
      <c r="R68" s="34">
        <f>AJ68*' Demand-Supply Gap'!R$160</f>
        <v>-1.2302083890572839</v>
      </c>
      <c r="S68" s="34">
        <f>AK68*' Demand-Supply Gap'!S$160</f>
        <v>-1.2960957989230686</v>
      </c>
      <c r="T68" s="257"/>
      <c r="U68" s="160"/>
      <c r="V68" s="219">
        <f>1-SUM(V66:V67)</f>
        <v>0.23499999999999999</v>
      </c>
      <c r="W68" s="219">
        <f t="shared" ref="W68" si="627">1-SUM(W66:W67)</f>
        <v>0.23858000000000001</v>
      </c>
      <c r="X68" s="219">
        <f t="shared" ref="X68" si="628">1-SUM(X66:X67)</f>
        <v>0.24460000000000004</v>
      </c>
      <c r="Y68" s="219">
        <f t="shared" ref="Y68" si="629">1-SUM(Y66:Y67)</f>
        <v>0.25113999999999992</v>
      </c>
      <c r="Z68" s="219">
        <f t="shared" ref="Z68" si="630">1-SUM(Z66:Z67)</f>
        <v>0.24998000000000009</v>
      </c>
      <c r="AA68" s="219">
        <f t="shared" ref="AA68" si="631">1-SUM(AA66:AA67)</f>
        <v>0.2481000000000001</v>
      </c>
      <c r="AB68" s="219">
        <f t="shared" ref="AB68" si="632">1-SUM(AB66:AB67)</f>
        <v>0.25519066666666601</v>
      </c>
      <c r="AC68" s="219">
        <f t="shared" ref="AC68" si="633">1-SUM(AC66:AC67)</f>
        <v>0.25822609523809603</v>
      </c>
      <c r="AD68" s="219">
        <f t="shared" ref="AD68" si="634">1-SUM(AD66:AD67)</f>
        <v>0.27126152380952406</v>
      </c>
      <c r="AE68" s="219">
        <f t="shared" ref="AE68" si="635">1-SUM(AE66:AE67)</f>
        <v>0.27429695238095309</v>
      </c>
      <c r="AF68" s="219">
        <f t="shared" ref="AF68" si="636">1-SUM(AF66:AF67)</f>
        <v>0.277332380952381</v>
      </c>
      <c r="AG68" s="219">
        <f t="shared" ref="AG68" si="637">1-SUM(AG66:AG67)</f>
        <v>0.28036780952381002</v>
      </c>
      <c r="AH68" s="219">
        <f t="shared" ref="AH68" si="638">1-SUM(AH66:AH67)</f>
        <v>0.28540857142857112</v>
      </c>
      <c r="AI68" s="219">
        <f t="shared" ref="AI68" si="639">1-SUM(AI66:AI67)</f>
        <v>0.28990763636363703</v>
      </c>
      <c r="AJ68" s="219">
        <f t="shared" ref="AJ68" si="640">1-SUM(AJ66:AJ67)</f>
        <v>0.29440670129870206</v>
      </c>
      <c r="AK68" s="219">
        <f t="shared" ref="AK68" si="641">1-SUM(AK66:AK67)</f>
        <v>0.29890576623376708</v>
      </c>
    </row>
    <row r="69" spans="1:37" s="93" customFormat="1" ht="15">
      <c r="A69" s="60" t="s">
        <v>41</v>
      </c>
      <c r="B69" s="60" t="s">
        <v>223</v>
      </c>
      <c r="C69" s="259" t="s">
        <v>60</v>
      </c>
      <c r="D69" s="61">
        <f>SUM(D66:D68)</f>
        <v>15.790383999999992</v>
      </c>
      <c r="E69" s="61">
        <f t="shared" ref="E69" si="642">SUM(E66:E68)</f>
        <v>15.237999999999996</v>
      </c>
      <c r="F69" s="61">
        <f t="shared" ref="F69" si="643">SUM(F66:F68)</f>
        <v>11.529999999999994</v>
      </c>
      <c r="G69" s="61">
        <f t="shared" ref="G69" si="644">SUM(G66:G68)</f>
        <v>3.7390540000000048</v>
      </c>
      <c r="H69" s="61">
        <f t="shared" ref="H69" si="645">SUM(H66:H68)</f>
        <v>2.0314460000000061</v>
      </c>
      <c r="I69" s="61">
        <f t="shared" ref="I69" si="646">SUM(I66:I68)</f>
        <v>-2.8479999999999936</v>
      </c>
      <c r="J69" s="61">
        <f t="shared" ref="J69" si="647">SUM(J66:J68)</f>
        <v>-2.9644831999999934</v>
      </c>
      <c r="K69" s="61">
        <f t="shared" ref="K69" si="648">SUM(K66:K68)</f>
        <v>-3.0978849439999934</v>
      </c>
      <c r="L69" s="61">
        <f t="shared" ref="L69" si="649">SUM(L66:L68)</f>
        <v>-3.2468932098063927</v>
      </c>
      <c r="M69" s="61">
        <f t="shared" ref="M69" si="650">SUM(M66:M68)</f>
        <v>-3.4102119382596547</v>
      </c>
      <c r="N69" s="61">
        <f t="shared" ref="N69" si="651">SUM(N66:N68)</f>
        <v>-3.563671475481339</v>
      </c>
      <c r="O69" s="61">
        <f t="shared" ref="O69" si="652">SUM(O66:O68)</f>
        <v>-3.7151275131892958</v>
      </c>
      <c r="P69" s="61">
        <f t="shared" ref="P69" si="653">SUM(P66:P68)</f>
        <v>-3.8681907667326949</v>
      </c>
      <c r="Q69" s="61">
        <f t="shared" ref="Q69" si="654">SUM(Q66:Q68)</f>
        <v>-4.0248524927853691</v>
      </c>
      <c r="R69" s="61">
        <f t="shared" ref="R69" si="655">SUM(R66:R68)</f>
        <v>-4.1786018580097704</v>
      </c>
      <c r="S69" s="61">
        <f t="shared" ref="S69" si="656">SUM(S66:S68)</f>
        <v>-4.3361351480567389</v>
      </c>
      <c r="T69" s="258"/>
      <c r="U69" s="260"/>
      <c r="V69" s="261">
        <f>SUM(V66:V68)</f>
        <v>1</v>
      </c>
      <c r="W69" s="261">
        <f t="shared" ref="W69" si="657">SUM(W66:W68)</f>
        <v>1</v>
      </c>
      <c r="X69" s="261">
        <f t="shared" ref="X69" si="658">SUM(X66:X68)</f>
        <v>1</v>
      </c>
      <c r="Y69" s="261">
        <f t="shared" ref="Y69" si="659">SUM(Y66:Y68)</f>
        <v>1</v>
      </c>
      <c r="Z69" s="261">
        <f t="shared" ref="Z69" si="660">SUM(Z66:Z68)</f>
        <v>1</v>
      </c>
      <c r="AA69" s="261">
        <f t="shared" ref="AA69" si="661">SUM(AA66:AA68)</f>
        <v>1</v>
      </c>
      <c r="AB69" s="261">
        <f t="shared" ref="AB69" si="662">SUM(AB66:AB68)</f>
        <v>1</v>
      </c>
      <c r="AC69" s="261">
        <f t="shared" ref="AC69" si="663">SUM(AC66:AC68)</f>
        <v>1</v>
      </c>
      <c r="AD69" s="261">
        <f t="shared" ref="AD69" si="664">SUM(AD66:AD68)</f>
        <v>1</v>
      </c>
      <c r="AE69" s="261">
        <f t="shared" ref="AE69" si="665">SUM(AE66:AE68)</f>
        <v>1</v>
      </c>
      <c r="AF69" s="261">
        <f t="shared" ref="AF69" si="666">SUM(AF66:AF68)</f>
        <v>1</v>
      </c>
      <c r="AG69" s="261">
        <f t="shared" ref="AG69" si="667">SUM(AG66:AG68)</f>
        <v>1</v>
      </c>
      <c r="AH69" s="261">
        <f t="shared" ref="AH69" si="668">SUM(AH66:AH68)</f>
        <v>1</v>
      </c>
      <c r="AI69" s="261">
        <f t="shared" ref="AI69" si="669">SUM(AI66:AI68)</f>
        <v>1</v>
      </c>
      <c r="AJ69" s="261">
        <f t="shared" ref="AJ69" si="670">SUM(AJ66:AJ68)</f>
        <v>1</v>
      </c>
      <c r="AK69" s="261">
        <f t="shared" ref="AK69" si="671">SUM(AK66:AK68)</f>
        <v>1</v>
      </c>
    </row>
    <row r="70" spans="1:37" s="28" customFormat="1" ht="15">
      <c r="A70" s="32" t="s">
        <v>41</v>
      </c>
      <c r="B70" s="32" t="s">
        <v>111</v>
      </c>
      <c r="C70" s="95" t="s">
        <v>370</v>
      </c>
      <c r="D70" s="34">
        <f>V70*' Demand-Supply Gap'!D$169</f>
        <v>52.248829166</v>
      </c>
      <c r="E70" s="34">
        <f>W70*' Demand-Supply Gap'!E$169</f>
        <v>58.10520622444001</v>
      </c>
      <c r="F70" s="34">
        <f>X70*' Demand-Supply Gap'!F$169</f>
        <v>58.294795087200001</v>
      </c>
      <c r="G70" s="34">
        <f>Y70*' Demand-Supply Gap'!G$169</f>
        <v>54.574910544420007</v>
      </c>
      <c r="H70" s="34">
        <f>Z70*' Demand-Supply Gap'!H$169</f>
        <v>57.772661822320011</v>
      </c>
      <c r="I70" s="34">
        <f>AA70*' Demand-Supply Gap'!I$169</f>
        <v>49.41388640000001</v>
      </c>
      <c r="J70" s="34">
        <f>AB70*' Demand-Supply Gap'!J$169</f>
        <v>52.568747260198336</v>
      </c>
      <c r="K70" s="34">
        <f>AC70*' Demand-Supply Gap'!K$169</f>
        <v>55.354128504339513</v>
      </c>
      <c r="L70" s="34">
        <f>AD70*' Demand-Supply Gap'!L$169</f>
        <v>59.24666678139458</v>
      </c>
      <c r="M70" s="34">
        <f>AE70*' Demand-Supply Gap'!M$169</f>
        <v>61.910386055831793</v>
      </c>
      <c r="N70" s="34">
        <f>AF70*' Demand-Supply Gap'!N$169</f>
        <v>64.436575282185458</v>
      </c>
      <c r="O70" s="34">
        <f>AG70*' Demand-Supply Gap'!O$169</f>
        <v>67.206308513658072</v>
      </c>
      <c r="P70" s="34">
        <f>AH70*' Demand-Supply Gap'!P$169</f>
        <v>70.477183776790952</v>
      </c>
      <c r="Q70" s="34">
        <f>AI70*' Demand-Supply Gap'!Q$169</f>
        <v>73.818625327816065</v>
      </c>
      <c r="R70" s="34">
        <f>AJ70*' Demand-Supply Gap'!R$169</f>
        <v>77.346930805222001</v>
      </c>
      <c r="S70" s="34">
        <f>AK70*' Demand-Supply Gap'!S$169</f>
        <v>81.11664045547839</v>
      </c>
      <c r="T70" s="257"/>
      <c r="U70" s="47"/>
      <c r="V70" s="219">
        <v>0.502</v>
      </c>
      <c r="W70" s="219">
        <v>0.50558000000000003</v>
      </c>
      <c r="X70" s="219">
        <v>0.51160000000000005</v>
      </c>
      <c r="Y70" s="219">
        <v>0.51814000000000004</v>
      </c>
      <c r="Z70" s="219">
        <v>0.51698000000000011</v>
      </c>
      <c r="AA70" s="219">
        <v>0.51510000000000011</v>
      </c>
      <c r="AB70" s="219">
        <v>0.52219066666666603</v>
      </c>
      <c r="AC70" s="219">
        <v>0.52522609523809605</v>
      </c>
      <c r="AD70" s="219">
        <v>0.53826152380952408</v>
      </c>
      <c r="AE70" s="219">
        <v>0.54129695238095299</v>
      </c>
      <c r="AF70" s="219">
        <v>0.54433238095238112</v>
      </c>
      <c r="AG70" s="219">
        <v>0.54736780952381003</v>
      </c>
      <c r="AH70" s="219">
        <v>0.55240857142857114</v>
      </c>
      <c r="AI70" s="219">
        <v>0.55690763636363705</v>
      </c>
      <c r="AJ70" s="219">
        <v>0.56140670129870196</v>
      </c>
      <c r="AK70" s="219">
        <v>0.56590576623376709</v>
      </c>
    </row>
    <row r="71" spans="1:37" s="28" customFormat="1" ht="15">
      <c r="A71" s="32" t="s">
        <v>41</v>
      </c>
      <c r="B71" s="32" t="s">
        <v>111</v>
      </c>
      <c r="C71" s="95" t="s">
        <v>371</v>
      </c>
      <c r="D71" s="34">
        <f>V71*' Demand-Supply Gap'!D$169</f>
        <v>12.874860892100001</v>
      </c>
      <c r="E71" s="34">
        <f>W71*' Demand-Supply Gap'!E$169</f>
        <v>14.179794184840004</v>
      </c>
      <c r="F71" s="34">
        <f>X71*' Demand-Supply Gap'!F$169</f>
        <v>12.9442703712</v>
      </c>
      <c r="G71" s="34">
        <f>Y71*' Demand-Supply Gap'!G$169</f>
        <v>11.453421416220003</v>
      </c>
      <c r="H71" s="34">
        <f>Z71*' Demand-Supply Gap'!H$169</f>
        <v>12.115965791279997</v>
      </c>
      <c r="I71" s="34">
        <f>AA71*' Demand-Supply Gap'!I$169</f>
        <v>10.379698133333333</v>
      </c>
      <c r="J71" s="34">
        <f>AB71*' Demand-Supply Gap'!J$169</f>
        <v>10.229646300825602</v>
      </c>
      <c r="K71" s="34">
        <f>AC71*' Demand-Supply Gap'!K$169</f>
        <v>10.326275086021935</v>
      </c>
      <c r="L71" s="34">
        <f>AD71*' Demand-Supply Gap'!L$169</f>
        <v>10.384608585320763</v>
      </c>
      <c r="M71" s="34">
        <f>AE71*' Demand-Supply Gap'!M$169</f>
        <v>10.374847679708395</v>
      </c>
      <c r="N71" s="34">
        <f>AF71*' Demand-Supply Gap'!N$169</f>
        <v>10.307615278654447</v>
      </c>
      <c r="O71" s="34">
        <f>AG71*' Demand-Supply Gap'!O$169</f>
        <v>10.244697400178342</v>
      </c>
      <c r="P71" s="34">
        <f>AH71*' Demand-Supply Gap'!P$169</f>
        <v>10.181451180059868</v>
      </c>
      <c r="Q71" s="34">
        <f>AI71*' Demand-Supply Gap'!Q$169</f>
        <v>10.09613926410189</v>
      </c>
      <c r="R71" s="34">
        <f>AJ71*' Demand-Supply Gap'!R$169</f>
        <v>9.9930616617730017</v>
      </c>
      <c r="S71" s="34">
        <f>AK71*' Demand-Supply Gap'!S$169</f>
        <v>9.875680897805152</v>
      </c>
      <c r="T71" s="257"/>
      <c r="U71" s="47"/>
      <c r="V71" s="219">
        <v>0.1237</v>
      </c>
      <c r="W71" s="219">
        <v>0.12338000000000002</v>
      </c>
      <c r="X71" s="219">
        <v>0.11360000000000001</v>
      </c>
      <c r="Y71" s="219">
        <v>0.10874000000000003</v>
      </c>
      <c r="Z71" s="219">
        <v>0.10841999999999999</v>
      </c>
      <c r="AA71" s="219">
        <v>0.10819999999999999</v>
      </c>
      <c r="AB71" s="219">
        <v>0.10161600000000001</v>
      </c>
      <c r="AC71" s="219">
        <v>9.7980571428571001E-2</v>
      </c>
      <c r="AD71" s="219">
        <v>9.4345142857142988E-2</v>
      </c>
      <c r="AE71" s="219">
        <v>9.0709714285714033E-2</v>
      </c>
      <c r="AF71" s="219">
        <v>8.707428571428602E-2</v>
      </c>
      <c r="AG71" s="219">
        <v>8.3438857142857009E-2</v>
      </c>
      <c r="AH71" s="219">
        <v>7.9803428571428997E-2</v>
      </c>
      <c r="AI71" s="219">
        <v>7.6167999999999986E-2</v>
      </c>
      <c r="AJ71" s="219">
        <v>7.253257142857103E-2</v>
      </c>
      <c r="AK71" s="219">
        <v>6.8897142857143018E-2</v>
      </c>
    </row>
    <row r="72" spans="1:37" s="28" customFormat="1" ht="15">
      <c r="A72" s="32" t="s">
        <v>41</v>
      </c>
      <c r="B72" s="32" t="s">
        <v>111</v>
      </c>
      <c r="C72" s="95" t="s">
        <v>372</v>
      </c>
      <c r="D72" s="34">
        <f>V72*' Demand-Supply Gap'!D$169</f>
        <v>38.957642941899998</v>
      </c>
      <c r="E72" s="34">
        <f>W72*' Demand-Supply Gap'!E$169</f>
        <v>42.64281759072</v>
      </c>
      <c r="F72" s="34">
        <f>X72*' Demand-Supply Gap'!F$169</f>
        <v>42.706976541599985</v>
      </c>
      <c r="G72" s="34">
        <f>Y72*' Demand-Supply Gap'!G$169</f>
        <v>39.300171039359988</v>
      </c>
      <c r="H72" s="34">
        <f>Z72*' Demand-Supply Gap'!H$169</f>
        <v>41.861656386399993</v>
      </c>
      <c r="I72" s="34">
        <f>AA72*' Demand-Supply Gap'!I$169</f>
        <v>36.13708213333333</v>
      </c>
      <c r="J72" s="34">
        <f>AB72*' Demand-Supply Gap'!J$169</f>
        <v>37.871248038976063</v>
      </c>
      <c r="K72" s="34">
        <f>AC72*' Demand-Supply Gap'!K$169</f>
        <v>39.710644200678566</v>
      </c>
      <c r="L72" s="34">
        <f>AD72*' Demand-Supply Gap'!L$169</f>
        <v>40.439134946246838</v>
      </c>
      <c r="M72" s="34">
        <f>AE72*' Demand-Supply Gap'!M$169</f>
        <v>42.088929620658817</v>
      </c>
      <c r="N72" s="34">
        <f>AF72*' Demand-Supply Gap'!N$169</f>
        <v>43.633068512826064</v>
      </c>
      <c r="O72" s="34">
        <f>AG72*' Demand-Supply Gap'!O$169</f>
        <v>45.329887197369921</v>
      </c>
      <c r="P72" s="34">
        <f>AH72*' Demand-Supply Gap'!P$169</f>
        <v>46.922991075003694</v>
      </c>
      <c r="Q72" s="34">
        <f>AI72*' Demand-Supply Gap'!Q$169</f>
        <v>48.636165773877273</v>
      </c>
      <c r="R72" s="34">
        <f>AJ72*' Demand-Supply Gap'!R$169</f>
        <v>50.433444555212546</v>
      </c>
      <c r="S72" s="34">
        <f>AK72*' Demand-Supply Gap'!S$169</f>
        <v>52.347162524621204</v>
      </c>
      <c r="T72" s="257"/>
      <c r="U72" s="47"/>
      <c r="V72" s="219">
        <f>1-SUM(V70:V71)</f>
        <v>0.37429999999999997</v>
      </c>
      <c r="W72" s="219">
        <f t="shared" ref="W72" si="672">1-SUM(W70:W71)</f>
        <v>0.37103999999999993</v>
      </c>
      <c r="X72" s="219">
        <f t="shared" ref="X72" si="673">1-SUM(X70:X71)</f>
        <v>0.37479999999999991</v>
      </c>
      <c r="Y72" s="219">
        <f t="shared" ref="Y72" si="674">1-SUM(Y70:Y71)</f>
        <v>0.3731199999999999</v>
      </c>
      <c r="Z72" s="219">
        <f t="shared" ref="Z72" si="675">1-SUM(Z70:Z71)</f>
        <v>0.37459999999999993</v>
      </c>
      <c r="AA72" s="219">
        <f t="shared" ref="AA72" si="676">1-SUM(AA70:AA71)</f>
        <v>0.37669999999999992</v>
      </c>
      <c r="AB72" s="219">
        <f t="shared" ref="AB72" si="677">1-SUM(AB70:AB71)</f>
        <v>0.37619333333333393</v>
      </c>
      <c r="AC72" s="219">
        <f t="shared" ref="AC72" si="678">1-SUM(AC70:AC71)</f>
        <v>0.37679333333333298</v>
      </c>
      <c r="AD72" s="219">
        <f t="shared" ref="AD72" si="679">1-SUM(AD70:AD71)</f>
        <v>0.36739333333333291</v>
      </c>
      <c r="AE72" s="219">
        <f t="shared" ref="AE72" si="680">1-SUM(AE70:AE71)</f>
        <v>0.36799333333333295</v>
      </c>
      <c r="AF72" s="219">
        <f t="shared" ref="AF72" si="681">1-SUM(AF70:AF71)</f>
        <v>0.36859333333333288</v>
      </c>
      <c r="AG72" s="219">
        <f t="shared" ref="AG72" si="682">1-SUM(AG70:AG71)</f>
        <v>0.36919333333333293</v>
      </c>
      <c r="AH72" s="219">
        <f t="shared" ref="AH72" si="683">1-SUM(AH70:AH71)</f>
        <v>0.36778799999999989</v>
      </c>
      <c r="AI72" s="219">
        <f t="shared" ref="AI72" si="684">1-SUM(AI70:AI71)</f>
        <v>0.36692436363636294</v>
      </c>
      <c r="AJ72" s="219">
        <f t="shared" ref="AJ72" si="685">1-SUM(AJ70:AJ71)</f>
        <v>0.36606072727272698</v>
      </c>
      <c r="AK72" s="219">
        <f t="shared" ref="AK72" si="686">1-SUM(AK70:AK71)</f>
        <v>0.36519709090908992</v>
      </c>
    </row>
    <row r="73" spans="1:37" s="93" customFormat="1" ht="15">
      <c r="A73" s="60" t="s">
        <v>41</v>
      </c>
      <c r="B73" s="60" t="s">
        <v>111</v>
      </c>
      <c r="C73" s="259" t="s">
        <v>60</v>
      </c>
      <c r="D73" s="61">
        <f>SUM(D70:D72)</f>
        <v>104.081333</v>
      </c>
      <c r="E73" s="61">
        <f t="shared" ref="E73" si="687">SUM(E70:E72)</f>
        <v>114.92781800000002</v>
      </c>
      <c r="F73" s="61">
        <f t="shared" ref="F73" si="688">SUM(F70:F72)</f>
        <v>113.94604199999999</v>
      </c>
      <c r="G73" s="61">
        <f t="shared" ref="G73" si="689">SUM(G70:G72)</f>
        <v>105.32850299999998</v>
      </c>
      <c r="H73" s="61">
        <f t="shared" ref="H73" si="690">SUM(H70:H72)</f>
        <v>111.75028399999999</v>
      </c>
      <c r="I73" s="61">
        <f t="shared" ref="I73" si="691">SUM(I70:I72)</f>
        <v>95.930666666666667</v>
      </c>
      <c r="J73" s="61">
        <f t="shared" ref="J73" si="692">SUM(J70:J72)</f>
        <v>100.66964160000001</v>
      </c>
      <c r="K73" s="61">
        <f t="shared" ref="K73" si="693">SUM(K70:K72)</f>
        <v>105.39104779104002</v>
      </c>
      <c r="L73" s="61">
        <f t="shared" ref="L73" si="694">SUM(L70:L72)</f>
        <v>110.07041031296218</v>
      </c>
      <c r="M73" s="61">
        <f t="shared" ref="M73" si="695">SUM(M70:M72)</f>
        <v>114.37416335619901</v>
      </c>
      <c r="N73" s="61">
        <f t="shared" ref="N73" si="696">SUM(N70:N72)</f>
        <v>118.37725907366598</v>
      </c>
      <c r="O73" s="61">
        <f t="shared" ref="O73" si="697">SUM(O70:O72)</f>
        <v>122.78089311120632</v>
      </c>
      <c r="P73" s="61">
        <f t="shared" ref="P73" si="698">SUM(P70:P72)</f>
        <v>127.58162603185451</v>
      </c>
      <c r="Q73" s="61">
        <f t="shared" ref="Q73" si="699">SUM(Q70:Q72)</f>
        <v>132.55093036579524</v>
      </c>
      <c r="R73" s="61">
        <f t="shared" ref="R73" si="700">SUM(R70:R72)</f>
        <v>137.77343702220753</v>
      </c>
      <c r="S73" s="61">
        <f t="shared" ref="S73" si="701">SUM(S70:S72)</f>
        <v>143.33948387790474</v>
      </c>
      <c r="T73" s="258"/>
      <c r="U73" s="260"/>
      <c r="V73" s="261">
        <f>SUM(V70:V72)</f>
        <v>1</v>
      </c>
      <c r="W73" s="261">
        <f t="shared" ref="W73" si="702">SUM(W70:W72)</f>
        <v>1</v>
      </c>
      <c r="X73" s="261">
        <f t="shared" ref="X73" si="703">SUM(X70:X72)</f>
        <v>1</v>
      </c>
      <c r="Y73" s="261">
        <f t="shared" ref="Y73" si="704">SUM(Y70:Y72)</f>
        <v>1</v>
      </c>
      <c r="Z73" s="261">
        <f t="shared" ref="Z73" si="705">SUM(Z70:Z72)</f>
        <v>1</v>
      </c>
      <c r="AA73" s="261">
        <f t="shared" ref="AA73" si="706">SUM(AA70:AA72)</f>
        <v>1</v>
      </c>
      <c r="AB73" s="261">
        <f t="shared" ref="AB73" si="707">SUM(AB70:AB72)</f>
        <v>1</v>
      </c>
      <c r="AC73" s="261">
        <f t="shared" ref="AC73" si="708">SUM(AC70:AC72)</f>
        <v>1</v>
      </c>
      <c r="AD73" s="261">
        <f t="shared" ref="AD73" si="709">SUM(AD70:AD72)</f>
        <v>1</v>
      </c>
      <c r="AE73" s="261">
        <f t="shared" ref="AE73" si="710">SUM(AE70:AE72)</f>
        <v>1</v>
      </c>
      <c r="AF73" s="261">
        <f t="shared" ref="AF73" si="711">SUM(AF70:AF72)</f>
        <v>1</v>
      </c>
      <c r="AG73" s="261">
        <f t="shared" ref="AG73" si="712">SUM(AG70:AG72)</f>
        <v>1</v>
      </c>
      <c r="AH73" s="261">
        <f t="shared" ref="AH73" si="713">SUM(AH70:AH72)</f>
        <v>1</v>
      </c>
      <c r="AI73" s="261">
        <f t="shared" ref="AI73" si="714">SUM(AI70:AI72)</f>
        <v>1</v>
      </c>
      <c r="AJ73" s="261">
        <f t="shared" ref="AJ73" si="715">SUM(AJ70:AJ72)</f>
        <v>1</v>
      </c>
      <c r="AK73" s="261">
        <f t="shared" ref="AK73" si="716">SUM(AK70:AK72)</f>
        <v>1</v>
      </c>
    </row>
    <row r="74" spans="1:37" s="28" customFormat="1" ht="15">
      <c r="A74" s="32" t="s">
        <v>41</v>
      </c>
      <c r="B74" s="32" t="s">
        <v>56</v>
      </c>
      <c r="C74" s="95" t="s">
        <v>370</v>
      </c>
      <c r="D74" s="34">
        <f>V74*' Demand-Supply Gap'!D$178</f>
        <v>49.818024620637097</v>
      </c>
      <c r="E74" s="34">
        <f>W74*' Demand-Supply Gap'!E$178</f>
        <v>51.250658205363266</v>
      </c>
      <c r="F74" s="34">
        <f>X74*' Demand-Supply Gap'!F$178</f>
        <v>54.69830691418953</v>
      </c>
      <c r="G74" s="34">
        <f>Y74*' Demand-Supply Gap'!G$178</f>
        <v>52.105390545214405</v>
      </c>
      <c r="H74" s="34">
        <f>Z74*' Demand-Supply Gap'!H$178</f>
        <v>58.545898142250444</v>
      </c>
      <c r="I74" s="34">
        <f>AA74*' Demand-Supply Gap'!I$178</f>
        <v>60.83815284298624</v>
      </c>
      <c r="J74" s="34">
        <f>AB74*' Demand-Supply Gap'!J$178</f>
        <v>30.583542614727939</v>
      </c>
      <c r="K74" s="34">
        <f>AC74*' Demand-Supply Gap'!K$178</f>
        <v>32.507032817355935</v>
      </c>
      <c r="L74" s="34">
        <f>AD74*' Demand-Supply Gap'!L$178</f>
        <v>33.543413466638398</v>
      </c>
      <c r="M74" s="34">
        <f>AE74*' Demand-Supply Gap'!M$178</f>
        <v>35.195987308675541</v>
      </c>
      <c r="N74" s="34">
        <f>AF74*' Demand-Supply Gap'!N$178</f>
        <v>35.578643691893745</v>
      </c>
      <c r="O74" s="34">
        <f>AG74*' Demand-Supply Gap'!O$178</f>
        <v>36.808575460636412</v>
      </c>
      <c r="P74" s="34">
        <f>AH74*' Demand-Supply Gap'!P$178</f>
        <v>38.030969829159545</v>
      </c>
      <c r="Q74" s="34">
        <f>AI74*' Demand-Supply Gap'!Q$178</f>
        <v>38.804862451424242</v>
      </c>
      <c r="R74" s="34">
        <f>AJ74*' Demand-Supply Gap'!R$178</f>
        <v>39.573730140209271</v>
      </c>
      <c r="S74" s="34">
        <f>AK74*' Demand-Supply Gap'!S$178</f>
        <v>40.337572895514619</v>
      </c>
      <c r="T74" s="257"/>
      <c r="U74" s="73"/>
      <c r="V74" s="219">
        <v>0.4783153</v>
      </c>
      <c r="W74" s="219">
        <v>0.47155074689999998</v>
      </c>
      <c r="X74" s="219">
        <v>0.47704646624099989</v>
      </c>
      <c r="Y74" s="219">
        <v>0.46840140262999996</v>
      </c>
      <c r="Z74" s="219">
        <v>0.47334708999999997</v>
      </c>
      <c r="AA74" s="219">
        <v>0.46980647187320002</v>
      </c>
      <c r="AB74" s="219">
        <v>0.46849789544620002</v>
      </c>
      <c r="AC74" s="219">
        <v>0.46718931901920002</v>
      </c>
      <c r="AD74" s="219">
        <v>0.46588074259220003</v>
      </c>
      <c r="AE74" s="219">
        <v>0.46457216616519992</v>
      </c>
      <c r="AF74" s="219">
        <v>0.46326358973819992</v>
      </c>
      <c r="AG74" s="219">
        <v>0.46195501331119992</v>
      </c>
      <c r="AH74" s="219">
        <v>0.46064643688419993</v>
      </c>
      <c r="AI74" s="219">
        <v>0.45933786045719993</v>
      </c>
      <c r="AJ74" s="219">
        <v>0.45802928403019993</v>
      </c>
      <c r="AK74" s="219">
        <v>0.45672070760319994</v>
      </c>
    </row>
    <row r="75" spans="1:37" s="28" customFormat="1" ht="15">
      <c r="A75" s="32" t="s">
        <v>41</v>
      </c>
      <c r="B75" s="32" t="s">
        <v>56</v>
      </c>
      <c r="C75" s="95" t="s">
        <v>371</v>
      </c>
      <c r="D75" s="34">
        <f>V75*' Demand-Supply Gap'!D$178</f>
        <v>14.573279791721905</v>
      </c>
      <c r="E75" s="34">
        <f>W75*' Demand-Supply Gap'!E$178</f>
        <v>15.882401264544137</v>
      </c>
      <c r="F75" s="34">
        <f>X75*' Demand-Supply Gap'!F$178</f>
        <v>16.229177403113685</v>
      </c>
      <c r="G75" s="34">
        <f>Y75*' Demand-Supply Gap'!G$178</f>
        <v>16.014379525508481</v>
      </c>
      <c r="H75" s="34">
        <f>Z75*' Demand-Supply Gap'!H$178</f>
        <v>17.824441848459855</v>
      </c>
      <c r="I75" s="34">
        <f>AA75*' Demand-Supply Gap'!I$178</f>
        <v>18.776478777943868</v>
      </c>
      <c r="J75" s="34">
        <f>AB75*' Demand-Supply Gap'!J$178</f>
        <v>9.505897135130116</v>
      </c>
      <c r="K75" s="34">
        <f>AC75*' Demand-Supply Gap'!K$178</f>
        <v>10.175255679197409</v>
      </c>
      <c r="L75" s="34">
        <f>AD75*' Demand-Supply Gap'!L$178</f>
        <v>10.573858996632005</v>
      </c>
      <c r="M75" s="34">
        <f>AE75*' Demand-Supply Gap'!M$178</f>
        <v>11.173090913551691</v>
      </c>
      <c r="N75" s="34">
        <f>AF75*' Demand-Supply Gap'!N$178</f>
        <v>11.374157465210882</v>
      </c>
      <c r="O75" s="34">
        <f>AG75*' Demand-Supply Gap'!O$178</f>
        <v>11.850163910431398</v>
      </c>
      <c r="P75" s="34">
        <f>AH75*' Demand-Supply Gap'!P$178</f>
        <v>12.329746900732037</v>
      </c>
      <c r="Q75" s="34">
        <f>AI75*' Demand-Supply Gap'!Q$178</f>
        <v>12.668941195257604</v>
      </c>
      <c r="R75" s="34">
        <f>AJ75*' Demand-Supply Gap'!R$178</f>
        <v>13.010519853169924</v>
      </c>
      <c r="S75" s="34">
        <f>AK75*' Demand-Supply Gap'!S$178</f>
        <v>13.354482874468996</v>
      </c>
      <c r="T75" s="257"/>
      <c r="U75" s="47"/>
      <c r="V75" s="219">
        <v>0.13992170000000007</v>
      </c>
      <c r="W75" s="219">
        <v>0.14613194134700005</v>
      </c>
      <c r="X75" s="219">
        <v>0.14154134134900007</v>
      </c>
      <c r="Y75" s="219">
        <v>0.14396126300000003</v>
      </c>
      <c r="Z75" s="219">
        <v>0.14411167900000002</v>
      </c>
      <c r="AA75" s="219">
        <v>0.14499636883510006</v>
      </c>
      <c r="AB75" s="219">
        <v>0.14561729680040006</v>
      </c>
      <c r="AC75" s="219">
        <v>0.14623822476570006</v>
      </c>
      <c r="AD75" s="219">
        <v>0.14685915273100006</v>
      </c>
      <c r="AE75" s="219">
        <v>0.14748008069630006</v>
      </c>
      <c r="AF75" s="219">
        <v>0.14810100866160006</v>
      </c>
      <c r="AG75" s="219">
        <v>0.14872193662690006</v>
      </c>
      <c r="AH75" s="219">
        <v>0.14934286459220006</v>
      </c>
      <c r="AI75" s="219">
        <v>0.14996379255750006</v>
      </c>
      <c r="AJ75" s="219">
        <v>0.15058472052280006</v>
      </c>
      <c r="AK75" s="219">
        <v>0.15120564848810006</v>
      </c>
    </row>
    <row r="76" spans="1:37" s="28" customFormat="1" ht="15">
      <c r="A76" s="32" t="s">
        <v>41</v>
      </c>
      <c r="B76" s="32" t="s">
        <v>56</v>
      </c>
      <c r="C76" s="95" t="s">
        <v>372</v>
      </c>
      <c r="D76" s="34">
        <f>V76*' Demand-Supply Gap'!D$178</f>
        <v>39.761802587640993</v>
      </c>
      <c r="E76" s="34">
        <f>W76*' Demand-Supply Gap'!E$178</f>
        <v>41.552291030092555</v>
      </c>
      <c r="F76" s="34">
        <f>X76*' Demand-Supply Gap'!F$178</f>
        <v>43.732849182696761</v>
      </c>
      <c r="G76" s="34">
        <f>Y76*' Demand-Supply Gap'!G$178</f>
        <v>43.121123429277027</v>
      </c>
      <c r="H76" s="34">
        <f>Z76*' Demand-Supply Gap'!H$178</f>
        <v>47.314582509289536</v>
      </c>
      <c r="I76" s="34">
        <f>AA76*' Demand-Supply Gap'!I$178</f>
        <v>49.881568379069797</v>
      </c>
      <c r="J76" s="34">
        <f>AB76*' Demand-Supply Gap'!J$178</f>
        <v>25.190560250141949</v>
      </c>
      <c r="K76" s="34">
        <f>AC76*' Demand-Supply Gap'!K$178</f>
        <v>26.897711503446654</v>
      </c>
      <c r="L76" s="34">
        <f>AD76*' Demand-Supply Gap'!L$178</f>
        <v>27.882727536729597</v>
      </c>
      <c r="M76" s="34">
        <f>AE76*' Demand-Supply Gap'!M$178</f>
        <v>29.39092177777276</v>
      </c>
      <c r="N76" s="34">
        <f>AF76*' Demand-Supply Gap'!N$178</f>
        <v>29.847198842895356</v>
      </c>
      <c r="O76" s="34">
        <f>AG76*' Demand-Supply Gap'!O$178</f>
        <v>31.021260628932197</v>
      </c>
      <c r="P76" s="34">
        <f>AH76*' Demand-Supply Gap'!P$178</f>
        <v>32.199283270108417</v>
      </c>
      <c r="Q76" s="34">
        <f>AI76*' Demand-Supply Gap'!Q$178</f>
        <v>33.006196353318145</v>
      </c>
      <c r="R76" s="34">
        <f>AJ76*' Demand-Supply Gap'!R$178</f>
        <v>33.815750006620803</v>
      </c>
      <c r="S76" s="34">
        <f>AK76*' Demand-Supply Gap'!S$178</f>
        <v>34.627944230016382</v>
      </c>
      <c r="T76" s="257"/>
      <c r="U76" s="160"/>
      <c r="V76" s="219">
        <f>1-SUM(V74:V75)</f>
        <v>0.38176299999999996</v>
      </c>
      <c r="W76" s="219">
        <f t="shared" ref="W76" si="717">1-SUM(W74:W75)</f>
        <v>0.38231731175299999</v>
      </c>
      <c r="X76" s="219">
        <f t="shared" ref="X76" si="718">1-SUM(X74:X75)</f>
        <v>0.38141219241000002</v>
      </c>
      <c r="Y76" s="219">
        <f t="shared" ref="Y76" si="719">1-SUM(Y74:Y75)</f>
        <v>0.38763733437000003</v>
      </c>
      <c r="Z76" s="219">
        <f t="shared" ref="Z76" si="720">1-SUM(Z74:Z75)</f>
        <v>0.38254123100000004</v>
      </c>
      <c r="AA76" s="219">
        <f t="shared" ref="AA76" si="721">1-SUM(AA74:AA75)</f>
        <v>0.38519715929169995</v>
      </c>
      <c r="AB76" s="219">
        <f t="shared" ref="AB76" si="722">1-SUM(AB74:AB75)</f>
        <v>0.38588480775339995</v>
      </c>
      <c r="AC76" s="219">
        <f t="shared" ref="AC76" si="723">1-SUM(AC74:AC75)</f>
        <v>0.38657245621509995</v>
      </c>
      <c r="AD76" s="219">
        <f t="shared" ref="AD76" si="724">1-SUM(AD74:AD75)</f>
        <v>0.38726010467679994</v>
      </c>
      <c r="AE76" s="219">
        <f t="shared" ref="AE76" si="725">1-SUM(AE74:AE75)</f>
        <v>0.38794775313850005</v>
      </c>
      <c r="AF76" s="219">
        <f t="shared" ref="AF76" si="726">1-SUM(AF74:AF75)</f>
        <v>0.38863540160020005</v>
      </c>
      <c r="AG76" s="219">
        <f t="shared" ref="AG76" si="727">1-SUM(AG74:AG75)</f>
        <v>0.38932305006190004</v>
      </c>
      <c r="AH76" s="219">
        <f t="shared" ref="AH76" si="728">1-SUM(AH74:AH75)</f>
        <v>0.39001069852360004</v>
      </c>
      <c r="AI76" s="219">
        <f t="shared" ref="AI76" si="729">1-SUM(AI74:AI75)</f>
        <v>0.39069834698530004</v>
      </c>
      <c r="AJ76" s="219">
        <f t="shared" ref="AJ76" si="730">1-SUM(AJ74:AJ75)</f>
        <v>0.39138599544700003</v>
      </c>
      <c r="AK76" s="219">
        <f t="shared" ref="AK76" si="731">1-SUM(AK74:AK75)</f>
        <v>0.39207364390870003</v>
      </c>
    </row>
    <row r="77" spans="1:37" s="93" customFormat="1" ht="15">
      <c r="A77" s="60" t="s">
        <v>41</v>
      </c>
      <c r="B77" s="60" t="s">
        <v>56</v>
      </c>
      <c r="C77" s="259" t="s">
        <v>60</v>
      </c>
      <c r="D77" s="61">
        <f>SUM(D74:D76)</f>
        <v>104.15310700000001</v>
      </c>
      <c r="E77" s="61">
        <f t="shared" ref="E77" si="732">SUM(E74:E76)</f>
        <v>108.68535049999997</v>
      </c>
      <c r="F77" s="61">
        <f t="shared" ref="F77" si="733">SUM(F74:F76)</f>
        <v>114.66033349999998</v>
      </c>
      <c r="G77" s="61">
        <f t="shared" ref="G77" si="734">SUM(G74:G76)</f>
        <v>111.24089349999991</v>
      </c>
      <c r="H77" s="61">
        <f t="shared" ref="H77" si="735">SUM(H74:H76)</f>
        <v>123.68492249999984</v>
      </c>
      <c r="I77" s="61">
        <f t="shared" ref="I77" si="736">SUM(I74:I76)</f>
        <v>129.4961999999999</v>
      </c>
      <c r="J77" s="61">
        <f t="shared" ref="J77" si="737">SUM(J74:J76)</f>
        <v>65.28</v>
      </c>
      <c r="K77" s="61">
        <f t="shared" ref="K77" si="738">SUM(K74:K76)</f>
        <v>69.58</v>
      </c>
      <c r="L77" s="61">
        <f t="shared" ref="L77" si="739">SUM(L74:L76)</f>
        <v>72</v>
      </c>
      <c r="M77" s="61">
        <f t="shared" ref="M77" si="740">SUM(M74:M76)</f>
        <v>75.759999999999991</v>
      </c>
      <c r="N77" s="61">
        <f t="shared" ref="N77" si="741">SUM(N74:N76)</f>
        <v>76.799999999999983</v>
      </c>
      <c r="O77" s="61">
        <f t="shared" ref="O77" si="742">SUM(O74:O76)</f>
        <v>79.680000000000007</v>
      </c>
      <c r="P77" s="61">
        <f t="shared" ref="P77" si="743">SUM(P74:P76)</f>
        <v>82.56</v>
      </c>
      <c r="Q77" s="61">
        <f t="shared" ref="Q77" si="744">SUM(Q74:Q76)</f>
        <v>84.47999999999999</v>
      </c>
      <c r="R77" s="61">
        <f t="shared" ref="R77" si="745">SUM(R74:R76)</f>
        <v>86.4</v>
      </c>
      <c r="S77" s="61">
        <f t="shared" ref="S77" si="746">SUM(S74:S76)</f>
        <v>88.32</v>
      </c>
      <c r="T77" s="258"/>
      <c r="U77" s="260"/>
      <c r="V77" s="261">
        <f>SUM(V74:V76)</f>
        <v>1</v>
      </c>
      <c r="W77" s="261">
        <f t="shared" ref="W77" si="747">SUM(W74:W76)</f>
        <v>1</v>
      </c>
      <c r="X77" s="261">
        <f t="shared" ref="X77" si="748">SUM(X74:X76)</f>
        <v>1</v>
      </c>
      <c r="Y77" s="261">
        <f t="shared" ref="Y77" si="749">SUM(Y74:Y76)</f>
        <v>1</v>
      </c>
      <c r="Z77" s="261">
        <f t="shared" ref="Z77" si="750">SUM(Z74:Z76)</f>
        <v>1</v>
      </c>
      <c r="AA77" s="261">
        <f t="shared" ref="AA77" si="751">SUM(AA74:AA76)</f>
        <v>1</v>
      </c>
      <c r="AB77" s="261">
        <f t="shared" ref="AB77" si="752">SUM(AB74:AB76)</f>
        <v>1</v>
      </c>
      <c r="AC77" s="261">
        <f t="shared" ref="AC77" si="753">SUM(AC74:AC76)</f>
        <v>1</v>
      </c>
      <c r="AD77" s="261">
        <f t="shared" ref="AD77" si="754">SUM(AD74:AD76)</f>
        <v>1</v>
      </c>
      <c r="AE77" s="261">
        <f t="shared" ref="AE77" si="755">SUM(AE74:AE76)</f>
        <v>1</v>
      </c>
      <c r="AF77" s="261">
        <f t="shared" ref="AF77" si="756">SUM(AF74:AF76)</f>
        <v>1</v>
      </c>
      <c r="AG77" s="261">
        <f t="shared" ref="AG77" si="757">SUM(AG74:AG76)</f>
        <v>1</v>
      </c>
      <c r="AH77" s="261">
        <f t="shared" ref="AH77" si="758">SUM(AH74:AH76)</f>
        <v>1</v>
      </c>
      <c r="AI77" s="261">
        <f t="shared" ref="AI77" si="759">SUM(AI74:AI76)</f>
        <v>1</v>
      </c>
      <c r="AJ77" s="261">
        <f t="shared" ref="AJ77" si="760">SUM(AJ74:AJ76)</f>
        <v>1</v>
      </c>
      <c r="AK77" s="261">
        <f t="shared" ref="AK77" si="761">SUM(AK74:AK76)</f>
        <v>1</v>
      </c>
    </row>
    <row r="78" spans="1:37" s="28" customFormat="1" ht="15">
      <c r="A78" s="305" t="s">
        <v>41</v>
      </c>
      <c r="B78" s="306" t="s">
        <v>41</v>
      </c>
      <c r="C78" s="211" t="s">
        <v>370</v>
      </c>
      <c r="D78" s="307">
        <f>D42+D46+D50+D54+D58+D62+D66+D70+D74</f>
        <v>174.24320387159727</v>
      </c>
      <c r="E78" s="307">
        <f t="shared" ref="E78:S78" si="762">E42+E46+E50+E54+E58+E62+E66+E70+E74</f>
        <v>205.85703368085939</v>
      </c>
      <c r="F78" s="307">
        <f t="shared" si="762"/>
        <v>220.26123700916406</v>
      </c>
      <c r="G78" s="307">
        <f t="shared" si="762"/>
        <v>259.38052291407172</v>
      </c>
      <c r="H78" s="307">
        <f t="shared" si="762"/>
        <v>292.37139525259641</v>
      </c>
      <c r="I78" s="307">
        <f t="shared" si="762"/>
        <v>228.27604313137221</v>
      </c>
      <c r="J78" s="307">
        <f t="shared" si="762"/>
        <v>205.41656364870457</v>
      </c>
      <c r="K78" s="307">
        <f t="shared" si="762"/>
        <v>214.38889021735153</v>
      </c>
      <c r="L78" s="307">
        <f t="shared" si="762"/>
        <v>223.90943656474678</v>
      </c>
      <c r="M78" s="307">
        <f t="shared" si="762"/>
        <v>233.32063552720501</v>
      </c>
      <c r="N78" s="307">
        <f t="shared" si="762"/>
        <v>241.57961784951522</v>
      </c>
      <c r="O78" s="307">
        <f t="shared" si="762"/>
        <v>251.23348401805248</v>
      </c>
      <c r="P78" s="307">
        <f t="shared" si="762"/>
        <v>261.72833409876625</v>
      </c>
      <c r="Q78" s="307">
        <f t="shared" si="762"/>
        <v>272.37066181139875</v>
      </c>
      <c r="R78" s="307">
        <f t="shared" si="762"/>
        <v>283.74653090251172</v>
      </c>
      <c r="S78" s="307">
        <f t="shared" si="762"/>
        <v>295.92799981324305</v>
      </c>
      <c r="T78" s="293">
        <f>(I78/D78)^(1/5)-1</f>
        <v>5.5506464720514792E-2</v>
      </c>
      <c r="U78" s="293">
        <f>(S78/J78)^(1/9)-1</f>
        <v>4.1397985466874898E-2</v>
      </c>
      <c r="V78" s="308">
        <f>D78/D$81</f>
        <v>0.50522162748604149</v>
      </c>
      <c r="W78" s="308">
        <f t="shared" ref="W78:AK80" si="763">E78/E$81</f>
        <v>0.51462973454096417</v>
      </c>
      <c r="X78" s="308">
        <f t="shared" si="763"/>
        <v>0.51751236466724793</v>
      </c>
      <c r="Y78" s="308">
        <f t="shared" si="763"/>
        <v>0.52931224874422433</v>
      </c>
      <c r="Z78" s="308">
        <f t="shared" si="763"/>
        <v>0.53224912246380474</v>
      </c>
      <c r="AA78" s="308">
        <f t="shared" si="763"/>
        <v>0.52783484488252197</v>
      </c>
      <c r="AB78" s="308">
        <f t="shared" si="763"/>
        <v>0.54059002054692396</v>
      </c>
      <c r="AC78" s="308">
        <f t="shared" si="763"/>
        <v>0.54029103485647334</v>
      </c>
      <c r="AD78" s="308">
        <f t="shared" si="763"/>
        <v>0.54296072800690209</v>
      </c>
      <c r="AE78" s="308">
        <f t="shared" si="763"/>
        <v>0.5433490126446141</v>
      </c>
      <c r="AF78" s="308">
        <f t="shared" si="763"/>
        <v>0.54424976990862972</v>
      </c>
      <c r="AG78" s="308">
        <f t="shared" si="763"/>
        <v>0.5448152735915619</v>
      </c>
      <c r="AH78" s="308">
        <f t="shared" si="763"/>
        <v>0.54583733034662008</v>
      </c>
      <c r="AI78" s="308">
        <f t="shared" si="763"/>
        <v>0.54695932614408149</v>
      </c>
      <c r="AJ78" s="308">
        <f t="shared" si="763"/>
        <v>0.5479045136089834</v>
      </c>
      <c r="AK78" s="308">
        <f t="shared" si="763"/>
        <v>0.54914443636568566</v>
      </c>
    </row>
    <row r="79" spans="1:37" s="28" customFormat="1" ht="15">
      <c r="A79" s="305" t="s">
        <v>41</v>
      </c>
      <c r="B79" s="306" t="s">
        <v>41</v>
      </c>
      <c r="C79" s="211" t="s">
        <v>371</v>
      </c>
      <c r="D79" s="307">
        <f t="shared" ref="D79:S79" si="764">D43+D47+D51+D55+D59+D63+D67+D71+D75</f>
        <v>39.964366466499634</v>
      </c>
      <c r="E79" s="307">
        <f t="shared" si="764"/>
        <v>45.618909740507483</v>
      </c>
      <c r="F79" s="307">
        <f t="shared" si="764"/>
        <v>46.601806616878022</v>
      </c>
      <c r="G79" s="307">
        <f t="shared" si="764"/>
        <v>50.916431508439551</v>
      </c>
      <c r="H79" s="307">
        <f t="shared" si="764"/>
        <v>55.242718286177578</v>
      </c>
      <c r="I79" s="307">
        <f t="shared" si="764"/>
        <v>46.633701108181441</v>
      </c>
      <c r="J79" s="307">
        <f t="shared" si="764"/>
        <v>37.695973923895892</v>
      </c>
      <c r="K79" s="307">
        <f t="shared" si="764"/>
        <v>39.265167066557183</v>
      </c>
      <c r="L79" s="307">
        <f t="shared" si="764"/>
        <v>40.923819009643651</v>
      </c>
      <c r="M79" s="307">
        <f t="shared" si="764"/>
        <v>42.369322751045203</v>
      </c>
      <c r="N79" s="307">
        <f t="shared" si="764"/>
        <v>43.405737561468442</v>
      </c>
      <c r="O79" s="307">
        <f t="shared" si="764"/>
        <v>44.778053098205049</v>
      </c>
      <c r="P79" s="307">
        <f t="shared" si="764"/>
        <v>46.224864105166475</v>
      </c>
      <c r="Q79" s="307">
        <f t="shared" si="764"/>
        <v>47.59398013891564</v>
      </c>
      <c r="R79" s="307">
        <f t="shared" si="764"/>
        <v>49.059841455128478</v>
      </c>
      <c r="S79" s="307">
        <f t="shared" si="764"/>
        <v>50.593572019293731</v>
      </c>
      <c r="T79" s="293">
        <f t="shared" ref="T79:T81" si="765">(I79/D79)^(1/5)-1</f>
        <v>3.1348379222080558E-2</v>
      </c>
      <c r="U79" s="293">
        <f t="shared" ref="U79:U81" si="766">(S79/J79)^(1/9)-1</f>
        <v>3.3237218439367888E-2</v>
      </c>
      <c r="V79" s="308">
        <f t="shared" ref="V79:V80" si="767">D79/D$81</f>
        <v>0.11587747366337749</v>
      </c>
      <c r="W79" s="308">
        <f t="shared" si="763"/>
        <v>0.11404442680448694</v>
      </c>
      <c r="X79" s="308">
        <f t="shared" si="763"/>
        <v>0.10949276172031554</v>
      </c>
      <c r="Y79" s="308">
        <f t="shared" si="763"/>
        <v>0.10390406556737383</v>
      </c>
      <c r="Z79" s="308">
        <f t="shared" si="763"/>
        <v>0.10056691183804199</v>
      </c>
      <c r="AA79" s="308">
        <f t="shared" si="763"/>
        <v>0.10782950349533194</v>
      </c>
      <c r="AB79" s="308">
        <f t="shared" si="763"/>
        <v>9.9203622902118885E-2</v>
      </c>
      <c r="AC79" s="308">
        <f t="shared" si="763"/>
        <v>9.8953904405656073E-2</v>
      </c>
      <c r="AD79" s="308">
        <f t="shared" si="763"/>
        <v>9.9236668642473949E-2</v>
      </c>
      <c r="AE79" s="308">
        <f t="shared" si="763"/>
        <v>9.8668210941492696E-2</v>
      </c>
      <c r="AF79" s="308">
        <f t="shared" si="763"/>
        <v>9.778789655698171E-2</v>
      </c>
      <c r="AG79" s="308">
        <f t="shared" si="763"/>
        <v>9.7103964246434221E-2</v>
      </c>
      <c r="AH79" s="308">
        <f t="shared" si="763"/>
        <v>9.6402464431986412E-2</v>
      </c>
      <c r="AI79" s="308">
        <f t="shared" si="763"/>
        <v>9.5575533474019175E-2</v>
      </c>
      <c r="AJ79" s="308">
        <f t="shared" si="763"/>
        <v>9.4732818352733783E-2</v>
      </c>
      <c r="AK79" s="308">
        <f t="shared" si="763"/>
        <v>9.3884926765278875E-2</v>
      </c>
    </row>
    <row r="80" spans="1:37" s="28" customFormat="1" ht="15">
      <c r="A80" s="305" t="s">
        <v>41</v>
      </c>
      <c r="B80" s="306" t="s">
        <v>41</v>
      </c>
      <c r="C80" s="211" t="s">
        <v>372</v>
      </c>
      <c r="D80" s="307">
        <f t="shared" ref="D80:S80" si="768">D44+D48+D52+D56+D60+D64+D68+D72+D76</f>
        <v>130.67711866190308</v>
      </c>
      <c r="E80" s="307">
        <f t="shared" si="768"/>
        <v>148.53404407863312</v>
      </c>
      <c r="F80" s="307">
        <f t="shared" si="768"/>
        <v>158.7523658739579</v>
      </c>
      <c r="G80" s="307">
        <f t="shared" si="768"/>
        <v>179.73614707748868</v>
      </c>
      <c r="H80" s="307">
        <f t="shared" si="768"/>
        <v>201.69894854613148</v>
      </c>
      <c r="I80" s="307">
        <f t="shared" si="768"/>
        <v>157.566522427113</v>
      </c>
      <c r="J80" s="307">
        <f t="shared" si="768"/>
        <v>136.87332202739958</v>
      </c>
      <c r="K80" s="307">
        <f t="shared" si="768"/>
        <v>143.1485479532914</v>
      </c>
      <c r="L80" s="307">
        <f t="shared" si="768"/>
        <v>147.55280664906465</v>
      </c>
      <c r="M80" s="307">
        <f t="shared" si="768"/>
        <v>153.72213247273083</v>
      </c>
      <c r="N80" s="307">
        <f t="shared" si="768"/>
        <v>158.89102489519883</v>
      </c>
      <c r="O80" s="307">
        <f t="shared" si="768"/>
        <v>165.12363327251845</v>
      </c>
      <c r="P80" s="307">
        <f t="shared" si="768"/>
        <v>171.54558201427324</v>
      </c>
      <c r="Q80" s="307">
        <f t="shared" si="768"/>
        <v>178.00778267500431</v>
      </c>
      <c r="R80" s="307">
        <f t="shared" si="768"/>
        <v>185.06950538154155</v>
      </c>
      <c r="S80" s="307">
        <f t="shared" si="768"/>
        <v>192.36761690574076</v>
      </c>
      <c r="T80" s="293">
        <f t="shared" si="765"/>
        <v>3.8132721415921278E-2</v>
      </c>
      <c r="U80" s="293">
        <f t="shared" si="766"/>
        <v>3.8541089921974692E-2</v>
      </c>
      <c r="V80" s="308">
        <f t="shared" si="767"/>
        <v>0.37890089885058098</v>
      </c>
      <c r="W80" s="308">
        <f t="shared" si="763"/>
        <v>0.37132583865454893</v>
      </c>
      <c r="X80" s="308">
        <f t="shared" si="763"/>
        <v>0.37299487361243649</v>
      </c>
      <c r="Y80" s="308">
        <f t="shared" si="763"/>
        <v>0.36678368568840181</v>
      </c>
      <c r="Z80" s="308">
        <f t="shared" si="763"/>
        <v>0.36718396569815326</v>
      </c>
      <c r="AA80" s="308">
        <f t="shared" si="763"/>
        <v>0.36433565162214604</v>
      </c>
      <c r="AB80" s="308">
        <f t="shared" si="763"/>
        <v>0.36020635655095723</v>
      </c>
      <c r="AC80" s="308">
        <f t="shared" si="763"/>
        <v>0.36075506073787056</v>
      </c>
      <c r="AD80" s="308">
        <f t="shared" si="763"/>
        <v>0.35780260335062403</v>
      </c>
      <c r="AE80" s="308">
        <f t="shared" si="763"/>
        <v>0.35798277641389309</v>
      </c>
      <c r="AF80" s="308">
        <f t="shared" si="763"/>
        <v>0.35796233353438867</v>
      </c>
      <c r="AG80" s="308">
        <f t="shared" si="763"/>
        <v>0.35808076216200396</v>
      </c>
      <c r="AH80" s="308">
        <f t="shared" si="763"/>
        <v>0.35776020522139351</v>
      </c>
      <c r="AI80" s="308">
        <f t="shared" si="763"/>
        <v>0.3574651403818993</v>
      </c>
      <c r="AJ80" s="308">
        <f t="shared" si="763"/>
        <v>0.35736266803828282</v>
      </c>
      <c r="AK80" s="308">
        <f t="shared" si="763"/>
        <v>0.35697063686903541</v>
      </c>
    </row>
    <row r="81" spans="1:37" s="93" customFormat="1" ht="15">
      <c r="A81" s="306" t="s">
        <v>41</v>
      </c>
      <c r="B81" s="306" t="s">
        <v>41</v>
      </c>
      <c r="C81" s="309" t="s">
        <v>60</v>
      </c>
      <c r="D81" s="307">
        <f>SUM(D78:D80)</f>
        <v>344.88468899999998</v>
      </c>
      <c r="E81" s="307">
        <f t="shared" ref="E81" si="769">SUM(E78:E80)</f>
        <v>400.00998749999997</v>
      </c>
      <c r="F81" s="307">
        <f t="shared" ref="F81" si="770">SUM(F78:F80)</f>
        <v>425.6154095</v>
      </c>
      <c r="G81" s="307">
        <f t="shared" ref="G81" si="771">SUM(G78:G80)</f>
        <v>490.03310149999993</v>
      </c>
      <c r="H81" s="307">
        <f t="shared" ref="H81" si="772">SUM(H78:H80)</f>
        <v>549.31306208490548</v>
      </c>
      <c r="I81" s="307">
        <f t="shared" ref="I81" si="773">SUM(I78:I80)</f>
        <v>432.47626666666667</v>
      </c>
      <c r="J81" s="307">
        <f t="shared" ref="J81" si="774">SUM(J78:J80)</f>
        <v>379.98585960000003</v>
      </c>
      <c r="K81" s="307">
        <f t="shared" ref="K81" si="775">SUM(K78:K80)</f>
        <v>396.80260523720011</v>
      </c>
      <c r="L81" s="307">
        <f t="shared" ref="L81" si="776">SUM(L78:L80)</f>
        <v>412.38606222345504</v>
      </c>
      <c r="M81" s="307">
        <f t="shared" ref="M81" si="777">SUM(M78:M80)</f>
        <v>429.41209075098106</v>
      </c>
      <c r="N81" s="307">
        <f t="shared" ref="N81" si="778">SUM(N78:N80)</f>
        <v>443.87638030618245</v>
      </c>
      <c r="O81" s="307">
        <f t="shared" ref="O81" si="779">SUM(O78:O80)</f>
        <v>461.13517038877592</v>
      </c>
      <c r="P81" s="307">
        <f t="shared" ref="P81" si="780">SUM(P78:P80)</f>
        <v>479.49878021820598</v>
      </c>
      <c r="Q81" s="307">
        <f t="shared" ref="Q81" si="781">SUM(Q78:Q80)</f>
        <v>497.97242462531869</v>
      </c>
      <c r="R81" s="307">
        <f t="shared" ref="R81" si="782">SUM(R78:R80)</f>
        <v>517.87587773918176</v>
      </c>
      <c r="S81" s="307">
        <f t="shared" ref="S81" si="783">SUM(S78:S80)</f>
        <v>538.88918873827754</v>
      </c>
      <c r="T81" s="293">
        <f t="shared" si="765"/>
        <v>4.6303487680067423E-2</v>
      </c>
      <c r="U81" s="293">
        <f t="shared" si="766"/>
        <v>3.9582870825276784E-2</v>
      </c>
      <c r="V81" s="310">
        <f>SUM(V78:V80)</f>
        <v>1</v>
      </c>
      <c r="W81" s="310">
        <f t="shared" ref="W81" si="784">SUM(W78:W80)</f>
        <v>1</v>
      </c>
      <c r="X81" s="310">
        <f t="shared" ref="X81" si="785">SUM(X78:X80)</f>
        <v>1</v>
      </c>
      <c r="Y81" s="310">
        <f t="shared" ref="Y81" si="786">SUM(Y78:Y80)</f>
        <v>1</v>
      </c>
      <c r="Z81" s="310">
        <f t="shared" ref="Z81" si="787">SUM(Z78:Z80)</f>
        <v>1</v>
      </c>
      <c r="AA81" s="310">
        <f t="shared" ref="AA81" si="788">SUM(AA78:AA80)</f>
        <v>1</v>
      </c>
      <c r="AB81" s="310">
        <f t="shared" ref="AB81" si="789">SUM(AB78:AB80)</f>
        <v>1</v>
      </c>
      <c r="AC81" s="310">
        <f t="shared" ref="AC81" si="790">SUM(AC78:AC80)</f>
        <v>1</v>
      </c>
      <c r="AD81" s="310">
        <f t="shared" ref="AD81" si="791">SUM(AD78:AD80)</f>
        <v>1</v>
      </c>
      <c r="AE81" s="310">
        <f t="shared" ref="AE81" si="792">SUM(AE78:AE80)</f>
        <v>0.99999999999999989</v>
      </c>
      <c r="AF81" s="310">
        <f t="shared" ref="AF81" si="793">SUM(AF78:AF80)</f>
        <v>1</v>
      </c>
      <c r="AG81" s="310">
        <f t="shared" ref="AG81" si="794">SUM(AG78:AG80)</f>
        <v>1</v>
      </c>
      <c r="AH81" s="310">
        <f t="shared" ref="AH81" si="795">SUM(AH78:AH80)</f>
        <v>1</v>
      </c>
      <c r="AI81" s="310">
        <f t="shared" ref="AI81" si="796">SUM(AI78:AI80)</f>
        <v>1</v>
      </c>
      <c r="AJ81" s="310">
        <f t="shared" ref="AJ81" si="797">SUM(AJ78:AJ80)</f>
        <v>1</v>
      </c>
      <c r="AK81" s="310">
        <f t="shared" ref="AK81" si="798">SUM(AK78:AK80)</f>
        <v>0.99999999999999989</v>
      </c>
    </row>
    <row r="82" spans="1:37" s="28" customFormat="1" ht="15">
      <c r="A82" s="32" t="s">
        <v>40</v>
      </c>
      <c r="B82" s="32" t="s">
        <v>36</v>
      </c>
      <c r="C82" s="95" t="s">
        <v>370</v>
      </c>
      <c r="D82" s="34">
        <f>V82*' Demand-Supply Gap'!D$200</f>
        <v>150.2000015245722</v>
      </c>
      <c r="E82" s="34">
        <f>W82*' Demand-Supply Gap'!E$200</f>
        <v>136.71358334596587</v>
      </c>
      <c r="F82" s="34">
        <f>X82*' Demand-Supply Gap'!F$200</f>
        <v>134.66635062394636</v>
      </c>
      <c r="G82" s="34">
        <f>Y82*' Demand-Supply Gap'!G$200</f>
        <v>158.3917241536557</v>
      </c>
      <c r="H82" s="34">
        <f>Z82*' Demand-Supply Gap'!H$200</f>
        <v>126.09577893118725</v>
      </c>
      <c r="I82" s="34">
        <f>AA82*' Demand-Supply Gap'!I$200</f>
        <v>119.23843384586665</v>
      </c>
      <c r="J82" s="34">
        <f>AB82*' Demand-Supply Gap'!J$200</f>
        <v>124.53145223057481</v>
      </c>
      <c r="K82" s="34">
        <f>AC82*' Demand-Supply Gap'!K$200</f>
        <v>130.7951331857935</v>
      </c>
      <c r="L82" s="34">
        <f>AD82*' Demand-Supply Gap'!L$200</f>
        <v>137.0193771372295</v>
      </c>
      <c r="M82" s="34">
        <f>AE82*' Demand-Supply Gap'!M$200</f>
        <v>143.1272761766125</v>
      </c>
      <c r="N82" s="34">
        <f>AF82*' Demand-Supply Gap'!N$200</f>
        <v>149.09086299357941</v>
      </c>
      <c r="O82" s="34">
        <f>AG82*' Demand-Supply Gap'!O$200</f>
        <v>155.25743855971169</v>
      </c>
      <c r="P82" s="34">
        <f>AH82*' Demand-Supply Gap'!P$200</f>
        <v>160.94715030072476</v>
      </c>
      <c r="Q82" s="34">
        <f>AI82*' Demand-Supply Gap'!Q$200</f>
        <v>166.29630335222313</v>
      </c>
      <c r="R82" s="34">
        <f>AJ82*' Demand-Supply Gap'!R$200</f>
        <v>171.38090803020455</v>
      </c>
      <c r="S82" s="34">
        <f>AK82*' Demand-Supply Gap'!S$200</f>
        <v>176.80054717271079</v>
      </c>
      <c r="T82" s="257"/>
      <c r="U82" s="73"/>
      <c r="V82" s="219">
        <v>0.55443699999999996</v>
      </c>
      <c r="W82" s="219">
        <v>0.55561453333333322</v>
      </c>
      <c r="X82" s="219">
        <v>0.55679206666666659</v>
      </c>
      <c r="Y82" s="219">
        <v>0.55796959999999995</v>
      </c>
      <c r="Z82" s="219">
        <v>0.55914713333333332</v>
      </c>
      <c r="AA82" s="219">
        <v>0.56032466666666658</v>
      </c>
      <c r="AB82" s="219">
        <v>0.56150219999999995</v>
      </c>
      <c r="AC82" s="219">
        <v>0.56267973333333332</v>
      </c>
      <c r="AD82" s="219">
        <v>0.56385726666666669</v>
      </c>
      <c r="AE82" s="219">
        <v>0.56503479999999995</v>
      </c>
      <c r="AF82" s="219">
        <v>0.56621233333333332</v>
      </c>
      <c r="AG82" s="219">
        <v>0.56738986666666669</v>
      </c>
      <c r="AH82" s="219">
        <v>0.56856740000000006</v>
      </c>
      <c r="AI82" s="219">
        <v>0.56974493333333331</v>
      </c>
      <c r="AJ82" s="219">
        <v>0.57092246666666668</v>
      </c>
      <c r="AK82" s="219">
        <v>0.57210000000000005</v>
      </c>
    </row>
    <row r="83" spans="1:37" s="28" customFormat="1" ht="15">
      <c r="A83" s="32" t="s">
        <v>40</v>
      </c>
      <c r="B83" s="32" t="s">
        <v>36</v>
      </c>
      <c r="C83" s="95" t="s">
        <v>371</v>
      </c>
      <c r="D83" s="34">
        <f>V83*' Demand-Supply Gap'!D$200</f>
        <v>27.632355263999997</v>
      </c>
      <c r="E83" s="34">
        <f>W83*' Demand-Supply Gap'!E$200</f>
        <v>24.956876062343522</v>
      </c>
      <c r="F83" s="34">
        <f>X83*' Demand-Supply Gap'!F$200</f>
        <v>24.392499752319996</v>
      </c>
      <c r="G83" s="34">
        <f>Y83*' Demand-Supply Gap'!G$200</f>
        <v>28.466644236762349</v>
      </c>
      <c r="H83" s="34">
        <f>Z83*' Demand-Supply Gap'!H$200</f>
        <v>22.485297783813326</v>
      </c>
      <c r="I83" s="34">
        <f>AA83*' Demand-Supply Gap'!I$200</f>
        <v>21.095811253333331</v>
      </c>
      <c r="J83" s="34">
        <f>AB83*' Demand-Supply Gap'!J$200</f>
        <v>21.858899095756801</v>
      </c>
      <c r="K83" s="34">
        <f>AC83*' Demand-Supply Gap'!K$200</f>
        <v>22.777040575417828</v>
      </c>
      <c r="L83" s="34">
        <f>AD83*' Demand-Supply Gap'!L$200</f>
        <v>23.671796121562171</v>
      </c>
      <c r="M83" s="34">
        <f>AE83*' Demand-Supply Gap'!M$200</f>
        <v>24.530250924267243</v>
      </c>
      <c r="N83" s="34">
        <f>AF83*' Demand-Supply Gap'!N$200</f>
        <v>25.348229923489086</v>
      </c>
      <c r="O83" s="34">
        <f>AG83*' Demand-Supply Gap'!O$200</f>
        <v>26.184996760441511</v>
      </c>
      <c r="P83" s="34">
        <f>AH83*' Demand-Supply Gap'!P$200</f>
        <v>26.926082882354731</v>
      </c>
      <c r="Q83" s="34">
        <f>AI83*' Demand-Supply Gap'!Q$200</f>
        <v>27.596140379791333</v>
      </c>
      <c r="R83" s="34">
        <f>AJ83*' Demand-Supply Gap'!R$200</f>
        <v>28.209145965689949</v>
      </c>
      <c r="S83" s="34">
        <f>AK83*' Demand-Supply Gap'!S$200</f>
        <v>28.864134077838113</v>
      </c>
      <c r="T83" s="257"/>
      <c r="U83" s="47"/>
      <c r="V83" s="219">
        <v>0.10199999999999999</v>
      </c>
      <c r="W83" s="219">
        <v>0.10142666666666665</v>
      </c>
      <c r="X83" s="219">
        <v>0.10085333333333332</v>
      </c>
      <c r="Y83" s="219">
        <v>0.10027999999999999</v>
      </c>
      <c r="Z83" s="219">
        <v>9.9706666666666652E-2</v>
      </c>
      <c r="AA83" s="219">
        <v>9.9133333333333323E-2</v>
      </c>
      <c r="AB83" s="219">
        <v>9.8559999999999995E-2</v>
      </c>
      <c r="AC83" s="219">
        <v>9.7986666666666652E-2</v>
      </c>
      <c r="AD83" s="219">
        <v>9.7413333333333324E-2</v>
      </c>
      <c r="AE83" s="219">
        <v>9.6839999999999996E-2</v>
      </c>
      <c r="AF83" s="219">
        <v>9.6266666666666653E-2</v>
      </c>
      <c r="AG83" s="219">
        <v>9.5693333333333325E-2</v>
      </c>
      <c r="AH83" s="219">
        <v>9.5119999999999996E-2</v>
      </c>
      <c r="AI83" s="219">
        <v>9.4546666666666654E-2</v>
      </c>
      <c r="AJ83" s="219">
        <v>9.3973333333333325E-2</v>
      </c>
      <c r="AK83" s="219">
        <v>9.3399999999999997E-2</v>
      </c>
    </row>
    <row r="84" spans="1:37" s="28" customFormat="1" ht="15">
      <c r="A84" s="32" t="s">
        <v>40</v>
      </c>
      <c r="B84" s="32" t="s">
        <v>36</v>
      </c>
      <c r="C84" s="95" t="s">
        <v>372</v>
      </c>
      <c r="D84" s="34">
        <f>V84*' Demand-Supply Gap'!D$200</f>
        <v>93.073086976133652</v>
      </c>
      <c r="E84" s="34">
        <f>W84*' Demand-Supply Gap'!E$200</f>
        <v>84.387869062278796</v>
      </c>
      <c r="F84" s="34">
        <f>X84*' Demand-Supply Gap'!F$200</f>
        <v>82.802265623733604</v>
      </c>
      <c r="G84" s="34">
        <f>Y84*' Demand-Supply Gap'!G$200</f>
        <v>97.013233491934869</v>
      </c>
      <c r="H84" s="34">
        <f>Z84*' Demand-Supply Gap'!H$200</f>
        <v>76.933410284999411</v>
      </c>
      <c r="I84" s="34">
        <f>AA84*' Demand-Supply Gap'!I$200</f>
        <v>72.46815490080003</v>
      </c>
      <c r="J84" s="34">
        <f>AB84*' Demand-Supply Gap'!J$200</f>
        <v>75.392309953668402</v>
      </c>
      <c r="K84" s="34">
        <f>AC84*' Demand-Supply Gap'!K$200</f>
        <v>78.878233526356695</v>
      </c>
      <c r="L84" s="34">
        <f>AD84*' Demand-Supply Gap'!L$200</f>
        <v>82.312482519631956</v>
      </c>
      <c r="M84" s="34">
        <f>AE84*' Demand-Supply Gap'!M$200</f>
        <v>85.649483682549018</v>
      </c>
      <c r="N84" s="34">
        <f>AF84*' Demand-Supply Gap'!N$200</f>
        <v>88.873544792305708</v>
      </c>
      <c r="O84" s="34">
        <f>AG84*' Demand-Supply Gap'!O$200</f>
        <v>92.192057787428467</v>
      </c>
      <c r="P84" s="34">
        <f>AH84*' Demand-Supply Gap'!P$200</f>
        <v>95.201649936713764</v>
      </c>
      <c r="Q84" s="34">
        <f>AI84*' Demand-Supply Gap'!Q$200</f>
        <v>97.986068252804358</v>
      </c>
      <c r="R84" s="34">
        <f>AJ84*' Demand-Supply Gap'!R$200</f>
        <v>100.59240165489243</v>
      </c>
      <c r="S84" s="34">
        <f>AK84*' Demand-Supply Gap'!S$200</f>
        <v>103.37315684193626</v>
      </c>
      <c r="T84" s="257"/>
      <c r="U84" s="47"/>
      <c r="V84" s="219">
        <f>1-SUM(V82:V83)</f>
        <v>0.34356300000000006</v>
      </c>
      <c r="W84" s="219">
        <f t="shared" ref="W84" si="799">1-SUM(W82:W83)</f>
        <v>0.34295880000000012</v>
      </c>
      <c r="X84" s="219">
        <f t="shared" ref="X84" si="800">1-SUM(X82:X83)</f>
        <v>0.34235460000000006</v>
      </c>
      <c r="Y84" s="219">
        <f t="shared" ref="Y84" si="801">1-SUM(Y82:Y83)</f>
        <v>0.34175040000000001</v>
      </c>
      <c r="Z84" s="219">
        <f t="shared" ref="Z84" si="802">1-SUM(Z82:Z83)</f>
        <v>0.34114620000000007</v>
      </c>
      <c r="AA84" s="219">
        <f t="shared" ref="AA84" si="803">1-SUM(AA82:AA83)</f>
        <v>0.34054200000000012</v>
      </c>
      <c r="AB84" s="219">
        <f t="shared" ref="AB84" si="804">1-SUM(AB82:AB83)</f>
        <v>0.33993780000000007</v>
      </c>
      <c r="AC84" s="219">
        <f t="shared" ref="AC84" si="805">1-SUM(AC82:AC83)</f>
        <v>0.33933360000000001</v>
      </c>
      <c r="AD84" s="219">
        <f t="shared" ref="AD84" si="806">1-SUM(AD82:AD83)</f>
        <v>0.33872939999999996</v>
      </c>
      <c r="AE84" s="219">
        <f t="shared" ref="AE84" si="807">1-SUM(AE82:AE83)</f>
        <v>0.33812520000000001</v>
      </c>
      <c r="AF84" s="219">
        <f t="shared" ref="AF84" si="808">1-SUM(AF82:AF83)</f>
        <v>0.33752100000000007</v>
      </c>
      <c r="AG84" s="219">
        <f t="shared" ref="AG84" si="809">1-SUM(AG82:AG83)</f>
        <v>0.33691680000000002</v>
      </c>
      <c r="AH84" s="219">
        <f t="shared" ref="AH84" si="810">1-SUM(AH82:AH83)</f>
        <v>0.33631259999999996</v>
      </c>
      <c r="AI84" s="219">
        <f t="shared" ref="AI84" si="811">1-SUM(AI82:AI83)</f>
        <v>0.33570840000000002</v>
      </c>
      <c r="AJ84" s="219">
        <f t="shared" ref="AJ84" si="812">1-SUM(AJ82:AJ83)</f>
        <v>0.33510419999999996</v>
      </c>
      <c r="AK84" s="219">
        <f t="shared" ref="AK84" si="813">1-SUM(AK82:AK83)</f>
        <v>0.33449999999999991</v>
      </c>
    </row>
    <row r="85" spans="1:37" s="93" customFormat="1" ht="15">
      <c r="A85" s="60" t="s">
        <v>40</v>
      </c>
      <c r="B85" s="60" t="s">
        <v>36</v>
      </c>
      <c r="C85" s="259" t="s">
        <v>60</v>
      </c>
      <c r="D85" s="61">
        <f>SUM(D82:D84)</f>
        <v>270.90544376470586</v>
      </c>
      <c r="E85" s="61">
        <f t="shared" ref="E85" si="814">SUM(E82:E84)</f>
        <v>246.05832847058821</v>
      </c>
      <c r="F85" s="61">
        <f t="shared" ref="F85" si="815">SUM(F82:F84)</f>
        <v>241.86111599999995</v>
      </c>
      <c r="G85" s="61">
        <f t="shared" ref="G85" si="816">SUM(G82:G84)</f>
        <v>283.87160188235293</v>
      </c>
      <c r="H85" s="61">
        <f t="shared" ref="H85" si="817">SUM(H82:H84)</f>
        <v>225.514487</v>
      </c>
      <c r="I85" s="61">
        <f t="shared" ref="I85" si="818">SUM(I82:I84)</f>
        <v>212.80240000000003</v>
      </c>
      <c r="J85" s="61">
        <f t="shared" ref="J85" si="819">SUM(J82:J84)</f>
        <v>221.78266128000001</v>
      </c>
      <c r="K85" s="61">
        <f t="shared" ref="K85" si="820">SUM(K82:K84)</f>
        <v>232.45040728756803</v>
      </c>
      <c r="L85" s="61">
        <f t="shared" ref="L85" si="821">SUM(L82:L84)</f>
        <v>243.00365577842365</v>
      </c>
      <c r="M85" s="61">
        <f t="shared" ref="M85" si="822">SUM(M82:M84)</f>
        <v>253.30701078342878</v>
      </c>
      <c r="N85" s="61">
        <f t="shared" ref="N85" si="823">SUM(N82:N84)</f>
        <v>263.3126377093742</v>
      </c>
      <c r="O85" s="61">
        <f t="shared" ref="O85" si="824">SUM(O82:O84)</f>
        <v>273.63449310758165</v>
      </c>
      <c r="P85" s="61">
        <f t="shared" ref="P85" si="825">SUM(P82:P84)</f>
        <v>283.07488311979324</v>
      </c>
      <c r="Q85" s="61">
        <f t="shared" ref="Q85" si="826">SUM(Q82:Q84)</f>
        <v>291.87851198481883</v>
      </c>
      <c r="R85" s="61">
        <f t="shared" ref="R85" si="827">SUM(R82:R84)</f>
        <v>300.18245565078689</v>
      </c>
      <c r="S85" s="61">
        <f t="shared" ref="S85" si="828">SUM(S82:S84)</f>
        <v>309.03783809248517</v>
      </c>
      <c r="T85" s="258"/>
      <c r="U85" s="260"/>
      <c r="V85" s="261">
        <f>SUM(V82:V84)</f>
        <v>1</v>
      </c>
      <c r="W85" s="261">
        <f t="shared" ref="W85" si="829">SUM(W82:W84)</f>
        <v>1</v>
      </c>
      <c r="X85" s="261">
        <f t="shared" ref="X85" si="830">SUM(X82:X84)</f>
        <v>1</v>
      </c>
      <c r="Y85" s="261">
        <f t="shared" ref="Y85" si="831">SUM(Y82:Y84)</f>
        <v>1</v>
      </c>
      <c r="Z85" s="261">
        <f t="shared" ref="Z85" si="832">SUM(Z82:Z84)</f>
        <v>1</v>
      </c>
      <c r="AA85" s="261">
        <f t="shared" ref="AA85" si="833">SUM(AA82:AA84)</f>
        <v>1</v>
      </c>
      <c r="AB85" s="261">
        <f t="shared" ref="AB85" si="834">SUM(AB82:AB84)</f>
        <v>1</v>
      </c>
      <c r="AC85" s="261">
        <f t="shared" ref="AC85" si="835">SUM(AC82:AC84)</f>
        <v>1</v>
      </c>
      <c r="AD85" s="261">
        <f t="shared" ref="AD85" si="836">SUM(AD82:AD84)</f>
        <v>1</v>
      </c>
      <c r="AE85" s="261">
        <f t="shared" ref="AE85" si="837">SUM(AE82:AE84)</f>
        <v>1</v>
      </c>
      <c r="AF85" s="261">
        <f t="shared" ref="AF85" si="838">SUM(AF82:AF84)</f>
        <v>1</v>
      </c>
      <c r="AG85" s="261">
        <f t="shared" ref="AG85" si="839">SUM(AG82:AG84)</f>
        <v>1</v>
      </c>
      <c r="AH85" s="261">
        <f t="shared" ref="AH85" si="840">SUM(AH82:AH84)</f>
        <v>1</v>
      </c>
      <c r="AI85" s="261">
        <f t="shared" ref="AI85" si="841">SUM(AI82:AI84)</f>
        <v>1</v>
      </c>
      <c r="AJ85" s="261">
        <f t="shared" ref="AJ85" si="842">SUM(AJ82:AJ84)</f>
        <v>1</v>
      </c>
      <c r="AK85" s="261">
        <f t="shared" ref="AK85" si="843">SUM(AK82:AK84)</f>
        <v>1</v>
      </c>
    </row>
    <row r="86" spans="1:37" s="28" customFormat="1" ht="15">
      <c r="A86" s="32" t="s">
        <v>40</v>
      </c>
      <c r="B86" s="32" t="s">
        <v>109</v>
      </c>
      <c r="C86" s="95" t="s">
        <v>370</v>
      </c>
      <c r="D86" s="34">
        <f>V86*' Demand-Supply Gap'!D$209</f>
        <v>20.772472047497995</v>
      </c>
      <c r="E86" s="34">
        <f>W86*' Demand-Supply Gap'!E$209</f>
        <v>22.153070944816033</v>
      </c>
      <c r="F86" s="34">
        <f>X86*' Demand-Supply Gap'!F$209</f>
        <v>22.535788804059301</v>
      </c>
      <c r="G86" s="34">
        <f>Y86*' Demand-Supply Gap'!G$209</f>
        <v>20.483654035462109</v>
      </c>
      <c r="H86" s="34">
        <f>Z86*' Demand-Supply Gap'!H$209</f>
        <v>18.424545086098782</v>
      </c>
      <c r="I86" s="34">
        <f>AA86*' Demand-Supply Gap'!I$209</f>
        <v>15.434134861805326</v>
      </c>
      <c r="J86" s="34">
        <f>AB86*' Demand-Supply Gap'!J$209</f>
        <v>16.184422571563459</v>
      </c>
      <c r="K86" s="34">
        <f>AC86*' Demand-Supply Gap'!K$209</f>
        <v>17.011640990725517</v>
      </c>
      <c r="L86" s="34">
        <f>AD86*' Demand-Supply Gap'!L$209</f>
        <v>17.920263582344489</v>
      </c>
      <c r="M86" s="34">
        <f>AE86*' Demand-Supply Gap'!M$209</f>
        <v>18.725107733102824</v>
      </c>
      <c r="N86" s="34">
        <f>AF86*' Demand-Supply Gap'!N$209</f>
        <v>19.497008573649861</v>
      </c>
      <c r="O86" s="34">
        <f>AG86*' Demand-Supply Gap'!O$209</f>
        <v>20.238435660426298</v>
      </c>
      <c r="P86" s="34">
        <f>AH86*' Demand-Supply Gap'!P$209</f>
        <v>20.97973227284227</v>
      </c>
      <c r="Q86" s="34">
        <f>AI86*' Demand-Supply Gap'!Q$209</f>
        <v>21.729303544042107</v>
      </c>
      <c r="R86" s="34">
        <f>AJ86*' Demand-Supply Gap'!R$209</f>
        <v>22.460040337052558</v>
      </c>
      <c r="S86" s="34">
        <f>AK86*' Demand-Supply Gap'!S$209</f>
        <v>23.177181654497616</v>
      </c>
      <c r="T86" s="257"/>
      <c r="U86" s="73"/>
      <c r="V86" s="219">
        <v>0.56423699999999988</v>
      </c>
      <c r="W86" s="219">
        <v>0.57132268824700005</v>
      </c>
      <c r="X86" s="219">
        <v>0.57386780759</v>
      </c>
      <c r="Y86" s="219">
        <v>0.57137876899999995</v>
      </c>
      <c r="Z86" s="219">
        <v>0.56936284070830001</v>
      </c>
      <c r="AA86" s="219">
        <v>0.56931519224659999</v>
      </c>
      <c r="AB86" s="219">
        <v>0.56926754378489997</v>
      </c>
      <c r="AC86" s="219">
        <v>0.56921989532319994</v>
      </c>
      <c r="AD86" s="219">
        <v>0.56917224686149992</v>
      </c>
      <c r="AE86" s="219">
        <v>0.5691245983997999</v>
      </c>
      <c r="AF86" s="219">
        <v>0.56851458427238588</v>
      </c>
      <c r="AG86" s="219">
        <v>0.56825604868604285</v>
      </c>
      <c r="AH86" s="219">
        <v>0.56799751309969992</v>
      </c>
      <c r="AI86" s="219">
        <v>0.567738977513357</v>
      </c>
      <c r="AJ86" s="219">
        <v>0.56748044192701397</v>
      </c>
      <c r="AK86" s="219">
        <v>0.56722190634067093</v>
      </c>
    </row>
    <row r="87" spans="1:37" s="28" customFormat="1" ht="15">
      <c r="A87" s="32" t="s">
        <v>40</v>
      </c>
      <c r="B87" s="32" t="s">
        <v>109</v>
      </c>
      <c r="C87" s="95" t="s">
        <v>371</v>
      </c>
      <c r="D87" s="34">
        <f>V87*' Demand-Supply Gap'!D$209</f>
        <v>3.7993238927999999</v>
      </c>
      <c r="E87" s="34">
        <f>W87*' Demand-Supply Gap'!E$209</f>
        <v>3.9767700510399999</v>
      </c>
      <c r="F87" s="34">
        <f>X87*' Demand-Supply Gap'!F$209</f>
        <v>4.0023984000000006</v>
      </c>
      <c r="G87" s="34">
        <f>Y87*' Demand-Supply Gap'!G$209</f>
        <v>3.6308392843200004</v>
      </c>
      <c r="H87" s="34">
        <f>Z87*' Demand-Supply Gap'!H$209</f>
        <v>3.2567039590400002</v>
      </c>
      <c r="I87" s="34">
        <f>AA87*' Demand-Supply Gap'!I$209</f>
        <v>2.7110000000000003</v>
      </c>
      <c r="J87" s="34">
        <f>AB87*' Demand-Supply Gap'!J$209</f>
        <v>2.8248303355200002</v>
      </c>
      <c r="K87" s="34">
        <f>AC87*' Demand-Supply Gap'!K$209</f>
        <v>2.9503346815572482</v>
      </c>
      <c r="L87" s="34">
        <f>AD87*' Demand-Supply Gap'!L$209</f>
        <v>3.0880273271371212</v>
      </c>
      <c r="M87" s="34">
        <f>AE87*' Demand-Supply Gap'!M$209</f>
        <v>3.2059315352800972</v>
      </c>
      <c r="N87" s="34">
        <f>AF87*' Demand-Supply Gap'!N$209</f>
        <v>3.3197221006120419</v>
      </c>
      <c r="O87" s="34">
        <f>AG87*' Demand-Supply Gap'!O$209</f>
        <v>3.4247378054427258</v>
      </c>
      <c r="P87" s="34">
        <f>AH87*' Demand-Supply Gap'!P$209</f>
        <v>3.5281563395685795</v>
      </c>
      <c r="Q87" s="34">
        <f>AI87*' Demand-Supply Gap'!Q$209</f>
        <v>3.6313806201727816</v>
      </c>
      <c r="R87" s="34">
        <f>AJ87*' Demand-Supply Gap'!R$209</f>
        <v>3.7298804416524054</v>
      </c>
      <c r="S87" s="34">
        <f>AK87*' Demand-Supply Gap'!S$209</f>
        <v>3.8245776099452238</v>
      </c>
      <c r="T87" s="257"/>
      <c r="U87" s="47"/>
      <c r="V87" s="219">
        <v>0.1032</v>
      </c>
      <c r="W87" s="219">
        <v>0.10256</v>
      </c>
      <c r="X87" s="219">
        <v>0.10192</v>
      </c>
      <c r="Y87" s="219">
        <v>0.10128000000000001</v>
      </c>
      <c r="Z87" s="219">
        <v>0.10064000000000001</v>
      </c>
      <c r="AA87" s="219">
        <v>0.1</v>
      </c>
      <c r="AB87" s="219">
        <v>9.9360000000000004E-2</v>
      </c>
      <c r="AC87" s="219">
        <v>9.8720000000000002E-2</v>
      </c>
      <c r="AD87" s="219">
        <v>9.8080000000000001E-2</v>
      </c>
      <c r="AE87" s="219">
        <v>9.7439999999999999E-2</v>
      </c>
      <c r="AF87" s="219">
        <v>9.6800000000000011E-2</v>
      </c>
      <c r="AG87" s="219">
        <v>9.6160000000000009E-2</v>
      </c>
      <c r="AH87" s="219">
        <v>9.5520000000000008E-2</v>
      </c>
      <c r="AI87" s="219">
        <v>9.4880000000000006E-2</v>
      </c>
      <c r="AJ87" s="219">
        <v>9.4240000000000004E-2</v>
      </c>
      <c r="AK87" s="219">
        <v>9.3600000000000003E-2</v>
      </c>
    </row>
    <row r="88" spans="1:37" s="28" customFormat="1" ht="15">
      <c r="A88" s="32" t="s">
        <v>40</v>
      </c>
      <c r="B88" s="32" t="s">
        <v>109</v>
      </c>
      <c r="C88" s="95" t="s">
        <v>372</v>
      </c>
      <c r="D88" s="34">
        <f>V88*' Demand-Supply Gap'!D$209</f>
        <v>12.243358059702006</v>
      </c>
      <c r="E88" s="34">
        <f>W88*' Demand-Supply Gap'!E$209</f>
        <v>12.645218004143967</v>
      </c>
      <c r="F88" s="34">
        <f>X88*' Demand-Supply Gap'!F$209</f>
        <v>12.7318127959407</v>
      </c>
      <c r="G88" s="34">
        <f>Y88*' Demand-Supply Gap'!G$209</f>
        <v>11.735025680217889</v>
      </c>
      <c r="H88" s="34">
        <f>Z88*' Demand-Supply Gap'!H$209</f>
        <v>10.678686954861215</v>
      </c>
      <c r="I88" s="34">
        <f>AA88*' Demand-Supply Gap'!I$209</f>
        <v>8.9648651381946749</v>
      </c>
      <c r="J88" s="34">
        <f>AB88*' Demand-Supply Gap'!J$209</f>
        <v>9.4210040929165419</v>
      </c>
      <c r="K88" s="34">
        <f>AC88*' Demand-Supply Gap'!K$209</f>
        <v>9.9239104861172329</v>
      </c>
      <c r="L88" s="34">
        <f>AD88*' Demand-Supply Gap'!L$209</f>
        <v>10.476490158392794</v>
      </c>
      <c r="M88" s="34">
        <f>AE88*' Demand-Supply Gap'!M$209</f>
        <v>10.970556947545827</v>
      </c>
      <c r="N88" s="34">
        <f>AF88*' Demand-Supply Gap'!N$209</f>
        <v>11.477919125449272</v>
      </c>
      <c r="O88" s="34">
        <f>AG88*' Demand-Supply Gap'!O$209</f>
        <v>11.951820351131031</v>
      </c>
      <c r="P88" s="34">
        <f>AH88*' Demand-Supply Gap'!P$209</f>
        <v>12.428421475199906</v>
      </c>
      <c r="Q88" s="34">
        <f>AI88*' Demand-Supply Gap'!Q$209</f>
        <v>12.912720348567378</v>
      </c>
      <c r="R88" s="34">
        <f>AJ88*' Demand-Supply Gap'!R$209</f>
        <v>13.388606827963176</v>
      </c>
      <c r="S88" s="34">
        <f>AK88*' Demand-Supply Gap'!S$209</f>
        <v>13.859112636681346</v>
      </c>
      <c r="T88" s="257"/>
      <c r="U88" s="47"/>
      <c r="V88" s="219">
        <f>1-SUM(V86:V87)</f>
        <v>0.33256300000000016</v>
      </c>
      <c r="W88" s="219">
        <f t="shared" ref="W88" si="844">1-SUM(W86:W87)</f>
        <v>0.32611731175299996</v>
      </c>
      <c r="X88" s="219">
        <f t="shared" ref="X88" si="845">1-SUM(X86:X87)</f>
        <v>0.32421219240999999</v>
      </c>
      <c r="Y88" s="219">
        <f t="shared" ref="Y88" si="846">1-SUM(Y86:Y87)</f>
        <v>0.32734123100000001</v>
      </c>
      <c r="Z88" s="219">
        <f t="shared" ref="Z88" si="847">1-SUM(Z86:Z87)</f>
        <v>0.32999715929169993</v>
      </c>
      <c r="AA88" s="219">
        <f t="shared" ref="AA88" si="848">1-SUM(AA86:AA87)</f>
        <v>0.33068480775340003</v>
      </c>
      <c r="AB88" s="219">
        <f t="shared" ref="AB88" si="849">1-SUM(AB86:AB87)</f>
        <v>0.33137245621510003</v>
      </c>
      <c r="AC88" s="219">
        <f t="shared" ref="AC88" si="850">1-SUM(AC86:AC87)</f>
        <v>0.33206010467680003</v>
      </c>
      <c r="AD88" s="219">
        <f t="shared" ref="AD88" si="851">1-SUM(AD86:AD87)</f>
        <v>0.33274775313850014</v>
      </c>
      <c r="AE88" s="219">
        <f t="shared" ref="AE88" si="852">1-SUM(AE86:AE87)</f>
        <v>0.33343540160020013</v>
      </c>
      <c r="AF88" s="219">
        <f t="shared" ref="AF88" si="853">1-SUM(AF86:AF87)</f>
        <v>0.33468541572761412</v>
      </c>
      <c r="AG88" s="219">
        <f t="shared" ref="AG88" si="854">1-SUM(AG86:AG87)</f>
        <v>0.33558395131395713</v>
      </c>
      <c r="AH88" s="219">
        <f t="shared" ref="AH88" si="855">1-SUM(AH86:AH87)</f>
        <v>0.33648248690030003</v>
      </c>
      <c r="AI88" s="219">
        <f t="shared" ref="AI88" si="856">1-SUM(AI86:AI87)</f>
        <v>0.33738102248664303</v>
      </c>
      <c r="AJ88" s="219">
        <f t="shared" ref="AJ88" si="857">1-SUM(AJ86:AJ87)</f>
        <v>0.33827955807298604</v>
      </c>
      <c r="AK88" s="219">
        <f t="shared" ref="AK88" si="858">1-SUM(AK86:AK87)</f>
        <v>0.33917809365932905</v>
      </c>
    </row>
    <row r="89" spans="1:37" s="93" customFormat="1" ht="15">
      <c r="A89" s="60" t="s">
        <v>40</v>
      </c>
      <c r="B89" s="60" t="s">
        <v>109</v>
      </c>
      <c r="C89" s="259" t="s">
        <v>60</v>
      </c>
      <c r="D89" s="61">
        <f>SUM(D86:D88)</f>
        <v>36.815154</v>
      </c>
      <c r="E89" s="61">
        <f t="shared" ref="E89" si="859">SUM(E86:E88)</f>
        <v>38.775058999999999</v>
      </c>
      <c r="F89" s="61">
        <f t="shared" ref="F89" si="860">SUM(F86:F88)</f>
        <v>39.270000000000003</v>
      </c>
      <c r="G89" s="61">
        <f t="shared" ref="G89" si="861">SUM(G86:G88)</f>
        <v>35.849519000000001</v>
      </c>
      <c r="H89" s="61">
        <f t="shared" ref="H89" si="862">SUM(H86:H88)</f>
        <v>32.359935999999998</v>
      </c>
      <c r="I89" s="61">
        <f t="shared" ref="I89" si="863">SUM(I86:I88)</f>
        <v>27.11</v>
      </c>
      <c r="J89" s="61">
        <f t="shared" ref="J89" si="864">SUM(J86:J88)</f>
        <v>28.430257000000005</v>
      </c>
      <c r="K89" s="61">
        <f t="shared" ref="K89" si="865">SUM(K86:K88)</f>
        <v>29.885886158399998</v>
      </c>
      <c r="L89" s="61">
        <f t="shared" ref="L89" si="866">SUM(L86:L88)</f>
        <v>31.484781067874401</v>
      </c>
      <c r="M89" s="61">
        <f t="shared" ref="M89" si="867">SUM(M86:M88)</f>
        <v>32.901596215928748</v>
      </c>
      <c r="N89" s="61">
        <f t="shared" ref="N89" si="868">SUM(N86:N88)</f>
        <v>34.294649799711181</v>
      </c>
      <c r="O89" s="61">
        <f t="shared" ref="O89" si="869">SUM(O86:O88)</f>
        <v>35.614993817000055</v>
      </c>
      <c r="P89" s="61">
        <f t="shared" ref="P89" si="870">SUM(P86:P88)</f>
        <v>36.936310087610757</v>
      </c>
      <c r="Q89" s="61">
        <f t="shared" ref="Q89" si="871">SUM(Q86:Q88)</f>
        <v>38.273404512782264</v>
      </c>
      <c r="R89" s="61">
        <f t="shared" ref="R89" si="872">SUM(R86:R88)</f>
        <v>39.578527606668139</v>
      </c>
      <c r="S89" s="61">
        <f t="shared" ref="S89" si="873">SUM(S86:S88)</f>
        <v>40.860871901124185</v>
      </c>
      <c r="T89" s="258"/>
      <c r="U89" s="260"/>
      <c r="V89" s="261">
        <f>SUM(V86:V88)</f>
        <v>1</v>
      </c>
      <c r="W89" s="261">
        <f t="shared" ref="W89" si="874">SUM(W86:W88)</f>
        <v>1</v>
      </c>
      <c r="X89" s="261">
        <f t="shared" ref="X89" si="875">SUM(X86:X88)</f>
        <v>1</v>
      </c>
      <c r="Y89" s="261">
        <f t="shared" ref="Y89" si="876">SUM(Y86:Y88)</f>
        <v>1</v>
      </c>
      <c r="Z89" s="261">
        <f t="shared" ref="Z89" si="877">SUM(Z86:Z88)</f>
        <v>1</v>
      </c>
      <c r="AA89" s="261">
        <f t="shared" ref="AA89" si="878">SUM(AA86:AA88)</f>
        <v>1</v>
      </c>
      <c r="AB89" s="261">
        <f t="shared" ref="AB89" si="879">SUM(AB86:AB88)</f>
        <v>1</v>
      </c>
      <c r="AC89" s="261">
        <f t="shared" ref="AC89" si="880">SUM(AC86:AC88)</f>
        <v>1</v>
      </c>
      <c r="AD89" s="261">
        <f t="shared" ref="AD89" si="881">SUM(AD86:AD88)</f>
        <v>1</v>
      </c>
      <c r="AE89" s="261">
        <f t="shared" ref="AE89" si="882">SUM(AE86:AE88)</f>
        <v>1</v>
      </c>
      <c r="AF89" s="261">
        <f t="shared" ref="AF89" si="883">SUM(AF86:AF88)</f>
        <v>1</v>
      </c>
      <c r="AG89" s="261">
        <f t="shared" ref="AG89" si="884">SUM(AG86:AG88)</f>
        <v>1</v>
      </c>
      <c r="AH89" s="261">
        <f t="shared" ref="AH89" si="885">SUM(AH86:AH88)</f>
        <v>1</v>
      </c>
      <c r="AI89" s="261">
        <f t="shared" ref="AI89" si="886">SUM(AI86:AI88)</f>
        <v>1</v>
      </c>
      <c r="AJ89" s="261">
        <f t="shared" ref="AJ89" si="887">SUM(AJ86:AJ88)</f>
        <v>1</v>
      </c>
      <c r="AK89" s="261">
        <f t="shared" ref="AK89" si="888">SUM(AK86:AK88)</f>
        <v>1</v>
      </c>
    </row>
    <row r="90" spans="1:37" s="28" customFormat="1" ht="15">
      <c r="A90" s="32" t="s">
        <v>40</v>
      </c>
      <c r="B90" s="32" t="s">
        <v>304</v>
      </c>
      <c r="C90" s="95" t="s">
        <v>370</v>
      </c>
      <c r="D90" s="34">
        <f>V90*' Demand-Supply Gap'!D$218</f>
        <v>22.778979999999997</v>
      </c>
      <c r="E90" s="34">
        <f>W90*' Demand-Supply Gap'!E$218</f>
        <v>24.538579800000001</v>
      </c>
      <c r="F90" s="34">
        <f>X90*' Demand-Supply Gap'!F$218</f>
        <v>25.080707999999998</v>
      </c>
      <c r="G90" s="34">
        <f>Y90*' Demand-Supply Gap'!G$218</f>
        <v>28.997320400000003</v>
      </c>
      <c r="H90" s="34">
        <f>Z90*' Demand-Supply Gap'!H$218</f>
        <v>29.708290200000004</v>
      </c>
      <c r="I90" s="34">
        <f>AA90*' Demand-Supply Gap'!I$218</f>
        <v>18.946746000000001</v>
      </c>
      <c r="J90" s="34">
        <f>AB90*' Demand-Supply Gap'!J$218</f>
        <v>19.758946065143988</v>
      </c>
      <c r="K90" s="34">
        <f>AC90*' Demand-Supply Gap'!K$218</f>
        <v>20.604631420418812</v>
      </c>
      <c r="L90" s="34">
        <f>AD90*' Demand-Supply Gap'!L$218</f>
        <v>21.618470387339894</v>
      </c>
      <c r="M90" s="34">
        <f>AE90*' Demand-Supply Gap'!M$218</f>
        <v>22.528929807982607</v>
      </c>
      <c r="N90" s="34">
        <f>AF90*' Demand-Supply Gap'!N$218</f>
        <v>23.365047682932165</v>
      </c>
      <c r="O90" s="34">
        <f>AG90*' Demand-Supply Gap'!O$218</f>
        <v>24.173437431360121</v>
      </c>
      <c r="P90" s="34">
        <f>AH90*' Demand-Supply Gap'!P$218</f>
        <v>24.925132033527113</v>
      </c>
      <c r="Q90" s="34">
        <f>AI90*' Demand-Supply Gap'!Q$218</f>
        <v>25.658540715648645</v>
      </c>
      <c r="R90" s="34">
        <f>AJ90*' Demand-Supply Gap'!R$218</f>
        <v>26.38154024108961</v>
      </c>
      <c r="S90" s="34">
        <f>AK90*' Demand-Supply Gap'!S$218</f>
        <v>27.108940576125416</v>
      </c>
      <c r="T90" s="257"/>
      <c r="U90" s="47"/>
      <c r="V90" s="219">
        <v>0.56299999999999994</v>
      </c>
      <c r="W90" s="219">
        <v>0.56657999999999997</v>
      </c>
      <c r="X90" s="219">
        <v>0.56259999999999999</v>
      </c>
      <c r="Y90" s="219">
        <v>0.57014000000000009</v>
      </c>
      <c r="Z90" s="219">
        <v>0.56598000000000004</v>
      </c>
      <c r="AA90" s="219">
        <v>0.56490000000000007</v>
      </c>
      <c r="AB90" s="219">
        <v>0.56705733333333297</v>
      </c>
      <c r="AC90" s="219">
        <v>0.56749276190476206</v>
      </c>
      <c r="AD90" s="219">
        <v>0.56792819047619003</v>
      </c>
      <c r="AE90" s="219">
        <v>0.56957599999999908</v>
      </c>
      <c r="AF90" s="219">
        <v>0.57073885714285799</v>
      </c>
      <c r="AG90" s="219">
        <v>0.57189871428571493</v>
      </c>
      <c r="AH90" s="219">
        <v>0.57306357142857189</v>
      </c>
      <c r="AI90" s="219">
        <v>0.57422631318681394</v>
      </c>
      <c r="AJ90" s="219">
        <v>0.57538905494505499</v>
      </c>
      <c r="AK90" s="219">
        <v>0.57655179670329693</v>
      </c>
    </row>
    <row r="91" spans="1:37" s="28" customFormat="1" ht="15">
      <c r="A91" s="32" t="s">
        <v>40</v>
      </c>
      <c r="B91" s="32" t="s">
        <v>304</v>
      </c>
      <c r="C91" s="95" t="s">
        <v>371</v>
      </c>
      <c r="D91" s="34">
        <f>V91*' Demand-Supply Gap'!D$218</f>
        <v>4.5598419999999997</v>
      </c>
      <c r="E91" s="34">
        <f>W91*' Demand-Supply Gap'!E$218</f>
        <v>4.8671778000000003</v>
      </c>
      <c r="F91" s="34">
        <f>X91*' Demand-Supply Gap'!F$218</f>
        <v>5.0197080000000005</v>
      </c>
      <c r="G91" s="34">
        <f>Y91*' Demand-Supply Gap'!G$218</f>
        <v>5.4796563999999988</v>
      </c>
      <c r="H91" s="34">
        <f>Z91*' Demand-Supply Gap'!H$218</f>
        <v>5.6384757999999993</v>
      </c>
      <c r="I91" s="34">
        <f>AA91*' Demand-Supply Gap'!I$218</f>
        <v>3.7262940000000002</v>
      </c>
      <c r="J91" s="34">
        <f>AB91*' Demand-Supply Gap'!J$218</f>
        <v>3.7591398024960112</v>
      </c>
      <c r="K91" s="34">
        <f>AC91*' Demand-Supply Gap'!K$218</f>
        <v>3.8882468452149226</v>
      </c>
      <c r="L91" s="34">
        <f>AD91*' Demand-Supply Gap'!L$218</f>
        <v>4.0462683650145257</v>
      </c>
      <c r="M91" s="34">
        <f>AE91*' Demand-Supply Gap'!M$218</f>
        <v>4.1251738507386451</v>
      </c>
      <c r="N91" s="34">
        <f>AF91*' Demand-Supply Gap'!N$218</f>
        <v>4.2073288017343833</v>
      </c>
      <c r="O91" s="34">
        <f>AG91*' Demand-Supply Gap'!O$218</f>
        <v>4.2798185046628303</v>
      </c>
      <c r="P91" s="34">
        <f>AH91*' Demand-Supply Gap'!P$218</f>
        <v>4.3378215521594177</v>
      </c>
      <c r="Q91" s="34">
        <f>AI91*' Demand-Supply Gap'!Q$218</f>
        <v>4.3884984106757727</v>
      </c>
      <c r="R91" s="34">
        <f>AJ91*' Demand-Supply Gap'!R$218</f>
        <v>4.4333463458057416</v>
      </c>
      <c r="S91" s="34">
        <f>AK91*' Demand-Supply Gap'!S$218</f>
        <v>4.4749276614637079</v>
      </c>
      <c r="T91" s="257"/>
      <c r="U91" s="73"/>
      <c r="V91" s="219">
        <v>0.11269999999999999</v>
      </c>
      <c r="W91" s="219">
        <v>0.11238000000000001</v>
      </c>
      <c r="X91" s="219">
        <v>0.11260000000000001</v>
      </c>
      <c r="Y91" s="219">
        <v>0.10773999999999997</v>
      </c>
      <c r="Z91" s="219">
        <v>0.10741999999999999</v>
      </c>
      <c r="AA91" s="219">
        <v>0.1111</v>
      </c>
      <c r="AB91" s="219">
        <v>0.10788266666666699</v>
      </c>
      <c r="AC91" s="219">
        <v>0.10709009523809496</v>
      </c>
      <c r="AD91" s="219">
        <v>0.10629752380952398</v>
      </c>
      <c r="AE91" s="219">
        <v>0.10429257142857198</v>
      </c>
      <c r="AF91" s="219">
        <v>0.10277257142857096</v>
      </c>
      <c r="AG91" s="219">
        <v>0.10125257142857105</v>
      </c>
      <c r="AH91" s="219">
        <v>9.9732571428571032E-2</v>
      </c>
      <c r="AI91" s="219">
        <v>9.8212571428571066E-2</v>
      </c>
      <c r="AJ91" s="219">
        <v>9.6692571428571045E-2</v>
      </c>
      <c r="AK91" s="219">
        <v>9.5172571428571023E-2</v>
      </c>
    </row>
    <row r="92" spans="1:37" s="28" customFormat="1" ht="15">
      <c r="A92" s="32" t="s">
        <v>40</v>
      </c>
      <c r="B92" s="32" t="s">
        <v>304</v>
      </c>
      <c r="C92" s="95" t="s">
        <v>372</v>
      </c>
      <c r="D92" s="34">
        <f>V92*' Demand-Supply Gap'!D$218</f>
        <v>13.121178000000002</v>
      </c>
      <c r="E92" s="34">
        <f>W92*' Demand-Supply Gap'!E$218</f>
        <v>13.904242400000001</v>
      </c>
      <c r="F92" s="34">
        <f>X92*' Demand-Supply Gap'!F$218</f>
        <v>14.479583999999999</v>
      </c>
      <c r="G92" s="34">
        <f>Y92*' Demand-Supply Gap'!G$218</f>
        <v>16.383023199999997</v>
      </c>
      <c r="H92" s="34">
        <f>Z92*' Demand-Supply Gap'!H$218</f>
        <v>17.143234</v>
      </c>
      <c r="I92" s="34">
        <f>AA92*' Demand-Supply Gap'!I$218</f>
        <v>10.866959999999999</v>
      </c>
      <c r="J92" s="34">
        <f>AB92*' Demand-Supply Gap'!J$218</f>
        <v>11.32662013236</v>
      </c>
      <c r="K92" s="34">
        <f>AC92*' Demand-Supply Gap'!K$218</f>
        <v>11.815305386366267</v>
      </c>
      <c r="L92" s="34">
        <f>AD92*' Demand-Supply Gap'!L$218</f>
        <v>12.400760988402387</v>
      </c>
      <c r="M92" s="34">
        <f>AE92*' Demand-Supply Gap'!M$218</f>
        <v>12.899757121899146</v>
      </c>
      <c r="N92" s="34">
        <f>AF92*' Demand-Supply Gap'!N$218</f>
        <v>13.365869423275564</v>
      </c>
      <c r="O92" s="34">
        <f>AG92*' Demand-Supply Gap'!O$218</f>
        <v>13.815482963927279</v>
      </c>
      <c r="P92" s="34">
        <f>AH92*' Demand-Supply Gap'!P$218</f>
        <v>14.231578742362252</v>
      </c>
      <c r="Q92" s="34">
        <f>AI92*' Demand-Supply Gap'!Q$218</f>
        <v>14.636633715573218</v>
      </c>
      <c r="R92" s="34">
        <f>AJ92*' Demand-Supply Gap'!R$218</f>
        <v>15.035030116175816</v>
      </c>
      <c r="S92" s="34">
        <f>AK92*' Demand-Supply Gap'!S$218</f>
        <v>15.435221341410358</v>
      </c>
      <c r="T92" s="257"/>
      <c r="U92" s="47"/>
      <c r="V92" s="219">
        <f>1-SUM(V90:V91)</f>
        <v>0.32430000000000003</v>
      </c>
      <c r="W92" s="219">
        <f t="shared" ref="W92" si="889">1-SUM(W90:W91)</f>
        <v>0.32103999999999999</v>
      </c>
      <c r="X92" s="219">
        <f t="shared" ref="X92" si="890">1-SUM(X90:X91)</f>
        <v>0.32479999999999998</v>
      </c>
      <c r="Y92" s="219">
        <f t="shared" ref="Y92" si="891">1-SUM(Y90:Y91)</f>
        <v>0.32211999999999996</v>
      </c>
      <c r="Z92" s="219">
        <f t="shared" ref="Z92" si="892">1-SUM(Z90:Z91)</f>
        <v>0.3266</v>
      </c>
      <c r="AA92" s="219">
        <f t="shared" ref="AA92" si="893">1-SUM(AA90:AA91)</f>
        <v>0.32399999999999995</v>
      </c>
      <c r="AB92" s="219">
        <f t="shared" ref="AB92" si="894">1-SUM(AB90:AB91)</f>
        <v>0.32506000000000002</v>
      </c>
      <c r="AC92" s="219">
        <f t="shared" ref="AC92" si="895">1-SUM(AC90:AC91)</f>
        <v>0.32541714285714296</v>
      </c>
      <c r="AD92" s="219">
        <f t="shared" ref="AD92" si="896">1-SUM(AD90:AD91)</f>
        <v>0.32577428571428602</v>
      </c>
      <c r="AE92" s="219">
        <f t="shared" ref="AE92" si="897">1-SUM(AE90:AE91)</f>
        <v>0.32613142857142896</v>
      </c>
      <c r="AF92" s="219">
        <f t="shared" ref="AF92" si="898">1-SUM(AF90:AF91)</f>
        <v>0.32648857142857102</v>
      </c>
      <c r="AG92" s="219">
        <f t="shared" ref="AG92" si="899">1-SUM(AG90:AG91)</f>
        <v>0.32684871428571405</v>
      </c>
      <c r="AH92" s="219">
        <f t="shared" ref="AH92" si="900">1-SUM(AH90:AH91)</f>
        <v>0.32720385714285705</v>
      </c>
      <c r="AI92" s="219">
        <f t="shared" ref="AI92" si="901">1-SUM(AI90:AI91)</f>
        <v>0.32756111538461496</v>
      </c>
      <c r="AJ92" s="219">
        <f t="shared" ref="AJ92" si="902">1-SUM(AJ90:AJ91)</f>
        <v>0.32791837362637399</v>
      </c>
      <c r="AK92" s="219">
        <f t="shared" ref="AK92" si="903">1-SUM(AK90:AK91)</f>
        <v>0.32827563186813202</v>
      </c>
    </row>
    <row r="93" spans="1:37" s="93" customFormat="1" ht="15">
      <c r="A93" s="60" t="s">
        <v>40</v>
      </c>
      <c r="B93" s="60" t="s">
        <v>304</v>
      </c>
      <c r="C93" s="259" t="s">
        <v>60</v>
      </c>
      <c r="D93" s="61">
        <f>SUM(D90:D92)</f>
        <v>40.46</v>
      </c>
      <c r="E93" s="61">
        <f t="shared" ref="E93" si="904">SUM(E90:E92)</f>
        <v>43.31</v>
      </c>
      <c r="F93" s="61">
        <f t="shared" ref="F93" si="905">SUM(F90:F92)</f>
        <v>44.58</v>
      </c>
      <c r="G93" s="61">
        <f t="shared" ref="G93" si="906">SUM(G90:G92)</f>
        <v>50.86</v>
      </c>
      <c r="H93" s="61">
        <f t="shared" ref="H93" si="907">SUM(H90:H92)</f>
        <v>52.49</v>
      </c>
      <c r="I93" s="61">
        <f t="shared" ref="I93" si="908">SUM(I90:I92)</f>
        <v>33.54</v>
      </c>
      <c r="J93" s="61">
        <f t="shared" ref="J93" si="909">SUM(J90:J92)</f>
        <v>34.844706000000002</v>
      </c>
      <c r="K93" s="61">
        <f t="shared" ref="K93" si="910">SUM(K90:K92)</f>
        <v>36.308183652000004</v>
      </c>
      <c r="L93" s="61">
        <f t="shared" ref="L93" si="911">SUM(L90:L92)</f>
        <v>38.065499740756806</v>
      </c>
      <c r="M93" s="61">
        <f t="shared" ref="M93" si="912">SUM(M90:M92)</f>
        <v>39.553860780620397</v>
      </c>
      <c r="N93" s="61">
        <f t="shared" ref="N93" si="913">SUM(N90:N92)</f>
        <v>40.938245907942111</v>
      </c>
      <c r="O93" s="61">
        <f t="shared" ref="O93" si="914">SUM(O90:O92)</f>
        <v>42.268738899950229</v>
      </c>
      <c r="P93" s="61">
        <f t="shared" ref="P93" si="915">SUM(P90:P92)</f>
        <v>43.494532328048784</v>
      </c>
      <c r="Q93" s="61">
        <f t="shared" ref="Q93" si="916">SUM(Q90:Q92)</f>
        <v>44.683672841897632</v>
      </c>
      <c r="R93" s="61">
        <f t="shared" ref="R93" si="917">SUM(R90:R92)</f>
        <v>45.849916703071166</v>
      </c>
      <c r="S93" s="61">
        <f t="shared" ref="S93" si="918">SUM(S90:S92)</f>
        <v>47.019089578999484</v>
      </c>
      <c r="T93" s="258"/>
      <c r="U93" s="260"/>
      <c r="V93" s="261">
        <f>SUM(V90:V92)</f>
        <v>1</v>
      </c>
      <c r="W93" s="261">
        <f t="shared" ref="W93" si="919">SUM(W90:W92)</f>
        <v>1</v>
      </c>
      <c r="X93" s="261">
        <f t="shared" ref="X93" si="920">SUM(X90:X92)</f>
        <v>1</v>
      </c>
      <c r="Y93" s="261">
        <f t="shared" ref="Y93" si="921">SUM(Y90:Y92)</f>
        <v>1</v>
      </c>
      <c r="Z93" s="261">
        <f t="shared" ref="Z93" si="922">SUM(Z90:Z92)</f>
        <v>1</v>
      </c>
      <c r="AA93" s="261">
        <f t="shared" ref="AA93" si="923">SUM(AA90:AA92)</f>
        <v>1</v>
      </c>
      <c r="AB93" s="261">
        <f t="shared" ref="AB93" si="924">SUM(AB90:AB92)</f>
        <v>1</v>
      </c>
      <c r="AC93" s="261">
        <f t="shared" ref="AC93" si="925">SUM(AC90:AC92)</f>
        <v>1</v>
      </c>
      <c r="AD93" s="261">
        <f t="shared" ref="AD93" si="926">SUM(AD90:AD92)</f>
        <v>1</v>
      </c>
      <c r="AE93" s="261">
        <f t="shared" ref="AE93" si="927">SUM(AE90:AE92)</f>
        <v>1</v>
      </c>
      <c r="AF93" s="261">
        <f t="shared" ref="AF93" si="928">SUM(AF90:AF92)</f>
        <v>1</v>
      </c>
      <c r="AG93" s="261">
        <f t="shared" ref="AG93" si="929">SUM(AG90:AG92)</f>
        <v>1</v>
      </c>
      <c r="AH93" s="261">
        <f t="shared" ref="AH93" si="930">SUM(AH90:AH92)</f>
        <v>1</v>
      </c>
      <c r="AI93" s="261">
        <f t="shared" ref="AI93" si="931">SUM(AI90:AI92)</f>
        <v>1</v>
      </c>
      <c r="AJ93" s="261">
        <f t="shared" ref="AJ93" si="932">SUM(AJ90:AJ92)</f>
        <v>1</v>
      </c>
      <c r="AK93" s="261">
        <f t="shared" ref="AK93" si="933">SUM(AK90:AK92)</f>
        <v>1</v>
      </c>
    </row>
    <row r="94" spans="1:37" s="28" customFormat="1" ht="15">
      <c r="A94" s="305" t="s">
        <v>40</v>
      </c>
      <c r="B94" s="306" t="s">
        <v>40</v>
      </c>
      <c r="C94" s="211" t="s">
        <v>370</v>
      </c>
      <c r="D94" s="307">
        <f>D82+D86+D90</f>
        <v>193.75145357207018</v>
      </c>
      <c r="E94" s="307">
        <f t="shared" ref="E94:S94" si="934">E82+E86+E90</f>
        <v>183.4052340907819</v>
      </c>
      <c r="F94" s="307">
        <f t="shared" si="934"/>
        <v>182.28284742800565</v>
      </c>
      <c r="G94" s="307">
        <f t="shared" si="934"/>
        <v>207.87269858911782</v>
      </c>
      <c r="H94" s="307">
        <f t="shared" si="934"/>
        <v>174.22861421728604</v>
      </c>
      <c r="I94" s="307">
        <f t="shared" si="934"/>
        <v>153.61931470767198</v>
      </c>
      <c r="J94" s="307">
        <f t="shared" si="934"/>
        <v>160.47482086728226</v>
      </c>
      <c r="K94" s="307">
        <f t="shared" si="934"/>
        <v>168.41140559693781</v>
      </c>
      <c r="L94" s="307">
        <f t="shared" si="934"/>
        <v>176.55811110691388</v>
      </c>
      <c r="M94" s="307">
        <f t="shared" si="934"/>
        <v>184.38131371769794</v>
      </c>
      <c r="N94" s="307">
        <f t="shared" si="934"/>
        <v>191.95291925016141</v>
      </c>
      <c r="O94" s="307">
        <f t="shared" si="934"/>
        <v>199.66931165149811</v>
      </c>
      <c r="P94" s="307">
        <f t="shared" si="934"/>
        <v>206.85201460709413</v>
      </c>
      <c r="Q94" s="307">
        <f t="shared" si="934"/>
        <v>213.68414761191389</v>
      </c>
      <c r="R94" s="307">
        <f t="shared" si="934"/>
        <v>220.22248860834674</v>
      </c>
      <c r="S94" s="307">
        <f t="shared" si="934"/>
        <v>227.08666940333381</v>
      </c>
      <c r="T94" s="293">
        <f>(I94/D94)^(1/5)-1</f>
        <v>-4.5358805994011764E-2</v>
      </c>
      <c r="U94" s="293">
        <f>(S94/J94)^(1/9)-1</f>
        <v>3.9330949742045984E-2</v>
      </c>
      <c r="V94" s="308">
        <f>D94/D$97</f>
        <v>0.55646826622718348</v>
      </c>
      <c r="W94" s="308">
        <f t="shared" ref="W94:AK96" si="935">E94/E$97</f>
        <v>0.55891796420008821</v>
      </c>
      <c r="X94" s="308">
        <f t="shared" si="935"/>
        <v>0.55964576728786153</v>
      </c>
      <c r="Y94" s="308">
        <f t="shared" si="935"/>
        <v>0.56093709818291149</v>
      </c>
      <c r="Z94" s="308">
        <f t="shared" si="935"/>
        <v>0.56136786727416255</v>
      </c>
      <c r="AA94" s="308">
        <f t="shared" si="935"/>
        <v>0.56177716746194939</v>
      </c>
      <c r="AB94" s="308">
        <f t="shared" si="935"/>
        <v>0.56295572262839966</v>
      </c>
      <c r="AC94" s="308">
        <f t="shared" si="935"/>
        <v>0.56391937072953724</v>
      </c>
      <c r="AD94" s="308">
        <f t="shared" si="935"/>
        <v>0.56488845744464855</v>
      </c>
      <c r="AE94" s="308">
        <f t="shared" si="935"/>
        <v>0.56599925391721395</v>
      </c>
      <c r="AF94" s="308">
        <f t="shared" si="935"/>
        <v>0.56699291617505931</v>
      </c>
      <c r="AG94" s="308">
        <f t="shared" si="935"/>
        <v>0.56801979807205627</v>
      </c>
      <c r="AH94" s="308">
        <f t="shared" si="935"/>
        <v>0.5690474731928804</v>
      </c>
      <c r="AI94" s="308">
        <f t="shared" si="935"/>
        <v>0.57007433042430344</v>
      </c>
      <c r="AJ94" s="308">
        <f t="shared" si="935"/>
        <v>0.57110026877064479</v>
      </c>
      <c r="AK94" s="308">
        <f t="shared" si="935"/>
        <v>0.57212518473057916</v>
      </c>
    </row>
    <row r="95" spans="1:37" s="28" customFormat="1" ht="15">
      <c r="A95" s="305" t="s">
        <v>40</v>
      </c>
      <c r="B95" s="306" t="s">
        <v>40</v>
      </c>
      <c r="C95" s="211" t="s">
        <v>371</v>
      </c>
      <c r="D95" s="307">
        <f t="shared" ref="D95" si="936">D83+D87+D91</f>
        <v>35.991521156799998</v>
      </c>
      <c r="E95" s="307">
        <f t="shared" ref="E95:S95" si="937">E83+E87+E91</f>
        <v>33.800823913383525</v>
      </c>
      <c r="F95" s="307">
        <f t="shared" si="937"/>
        <v>33.414606152319998</v>
      </c>
      <c r="G95" s="307">
        <f t="shared" si="937"/>
        <v>37.577139921082349</v>
      </c>
      <c r="H95" s="307">
        <f t="shared" si="937"/>
        <v>31.380477542853324</v>
      </c>
      <c r="I95" s="307">
        <f t="shared" si="937"/>
        <v>27.533105253333328</v>
      </c>
      <c r="J95" s="307">
        <f t="shared" si="937"/>
        <v>28.442869233772814</v>
      </c>
      <c r="K95" s="307">
        <f t="shared" si="937"/>
        <v>29.615622102189999</v>
      </c>
      <c r="L95" s="307">
        <f t="shared" si="937"/>
        <v>30.80609181371382</v>
      </c>
      <c r="M95" s="307">
        <f t="shared" si="937"/>
        <v>31.861356310285984</v>
      </c>
      <c r="N95" s="307">
        <f t="shared" si="937"/>
        <v>32.87528082583551</v>
      </c>
      <c r="O95" s="307">
        <f t="shared" si="937"/>
        <v>33.889553070547066</v>
      </c>
      <c r="P95" s="307">
        <f t="shared" si="937"/>
        <v>34.792060774082728</v>
      </c>
      <c r="Q95" s="307">
        <f t="shared" si="937"/>
        <v>35.616019410639886</v>
      </c>
      <c r="R95" s="307">
        <f t="shared" si="937"/>
        <v>36.372372753148099</v>
      </c>
      <c r="S95" s="307">
        <f t="shared" si="937"/>
        <v>37.163639349247049</v>
      </c>
      <c r="T95" s="293">
        <f t="shared" ref="T95:T97" si="938">(I95/D95)^(1/5)-1</f>
        <v>-5.2168803977175493E-2</v>
      </c>
      <c r="U95" s="293">
        <f t="shared" ref="U95:U97" si="939">(S95/J95)^(1/9)-1</f>
        <v>3.0160708460477581E-2</v>
      </c>
      <c r="V95" s="308">
        <f t="shared" ref="V95:V96" si="940">D95/D$97</f>
        <v>0.10337026643030357</v>
      </c>
      <c r="W95" s="308">
        <f t="shared" si="935"/>
        <v>0.10300626251812899</v>
      </c>
      <c r="X95" s="308">
        <f t="shared" si="935"/>
        <v>0.10258970145900702</v>
      </c>
      <c r="Y95" s="308">
        <f t="shared" si="935"/>
        <v>0.10140057818275051</v>
      </c>
      <c r="Z95" s="308">
        <f t="shared" si="935"/>
        <v>0.10110848801395425</v>
      </c>
      <c r="AA95" s="308">
        <f t="shared" si="935"/>
        <v>0.10068701263303349</v>
      </c>
      <c r="AB95" s="308">
        <f t="shared" si="935"/>
        <v>9.9779366735459035E-2</v>
      </c>
      <c r="AC95" s="308">
        <f t="shared" si="935"/>
        <v>9.9166816644242928E-2</v>
      </c>
      <c r="AD95" s="308">
        <f t="shared" si="935"/>
        <v>9.8562482207398092E-2</v>
      </c>
      <c r="AE95" s="308">
        <f t="shared" si="935"/>
        <v>9.780548547356091E-2</v>
      </c>
      <c r="AF95" s="308">
        <f t="shared" si="935"/>
        <v>9.7107412683950692E-2</v>
      </c>
      <c r="AG95" s="308">
        <f t="shared" si="935"/>
        <v>9.6409092276950048E-2</v>
      </c>
      <c r="AH95" s="308">
        <f t="shared" si="935"/>
        <v>9.5712552320415784E-2</v>
      </c>
      <c r="AI95" s="308">
        <f t="shared" si="935"/>
        <v>9.5017710227033689E-2</v>
      </c>
      <c r="AJ95" s="308">
        <f t="shared" si="935"/>
        <v>9.4324026517070503E-2</v>
      </c>
      <c r="AK95" s="308">
        <f t="shared" si="935"/>
        <v>9.3630568821211665E-2</v>
      </c>
    </row>
    <row r="96" spans="1:37" s="28" customFormat="1" ht="15">
      <c r="A96" s="305" t="s">
        <v>40</v>
      </c>
      <c r="B96" s="306" t="s">
        <v>40</v>
      </c>
      <c r="C96" s="211" t="s">
        <v>372</v>
      </c>
      <c r="D96" s="307">
        <f t="shared" ref="D96" si="941">D84+D88+D92</f>
        <v>118.43762303583566</v>
      </c>
      <c r="E96" s="307">
        <f t="shared" ref="E96:S96" si="942">E84+E88+E92</f>
        <v>110.93732946642277</v>
      </c>
      <c r="F96" s="307">
        <f t="shared" si="942"/>
        <v>110.0136624196743</v>
      </c>
      <c r="G96" s="307">
        <f t="shared" si="942"/>
        <v>125.13128237215275</v>
      </c>
      <c r="H96" s="307">
        <f t="shared" si="942"/>
        <v>104.75533123986062</v>
      </c>
      <c r="I96" s="307">
        <f t="shared" si="942"/>
        <v>92.299980038994704</v>
      </c>
      <c r="J96" s="307">
        <f t="shared" si="942"/>
        <v>96.139934178944955</v>
      </c>
      <c r="K96" s="307">
        <f t="shared" si="942"/>
        <v>100.61744939884019</v>
      </c>
      <c r="L96" s="307">
        <f t="shared" si="942"/>
        <v>105.18973366642713</v>
      </c>
      <c r="M96" s="307">
        <f t="shared" si="942"/>
        <v>109.51979775199399</v>
      </c>
      <c r="N96" s="307">
        <f t="shared" si="942"/>
        <v>113.71733334103055</v>
      </c>
      <c r="O96" s="307">
        <f t="shared" si="942"/>
        <v>117.95936110248678</v>
      </c>
      <c r="P96" s="307">
        <f t="shared" si="942"/>
        <v>121.86165015427594</v>
      </c>
      <c r="Q96" s="307">
        <f t="shared" si="942"/>
        <v>125.53542231694496</v>
      </c>
      <c r="R96" s="307">
        <f t="shared" si="942"/>
        <v>129.01603859903142</v>
      </c>
      <c r="S96" s="307">
        <f t="shared" si="942"/>
        <v>132.66749082002798</v>
      </c>
      <c r="T96" s="293">
        <f t="shared" si="938"/>
        <v>-4.8645482289940478E-2</v>
      </c>
      <c r="U96" s="293">
        <f t="shared" si="939"/>
        <v>3.6430243011024377E-2</v>
      </c>
      <c r="V96" s="308">
        <f t="shared" si="940"/>
        <v>0.34016146734251307</v>
      </c>
      <c r="W96" s="308">
        <f t="shared" si="935"/>
        <v>0.33807577328178273</v>
      </c>
      <c r="X96" s="308">
        <f t="shared" si="935"/>
        <v>0.33776453125313144</v>
      </c>
      <c r="Y96" s="308">
        <f t="shared" si="935"/>
        <v>0.3376623236343379</v>
      </c>
      <c r="Z96" s="308">
        <f t="shared" si="935"/>
        <v>0.33752364471188318</v>
      </c>
      <c r="AA96" s="308">
        <f t="shared" si="935"/>
        <v>0.33753581990501713</v>
      </c>
      <c r="AB96" s="308">
        <f t="shared" si="935"/>
        <v>0.33726491063614134</v>
      </c>
      <c r="AC96" s="308">
        <f t="shared" si="935"/>
        <v>0.33691381262621989</v>
      </c>
      <c r="AD96" s="308">
        <f t="shared" si="935"/>
        <v>0.33654906034795345</v>
      </c>
      <c r="AE96" s="308">
        <f t="shared" si="935"/>
        <v>0.33619526060922517</v>
      </c>
      <c r="AF96" s="308">
        <f t="shared" si="935"/>
        <v>0.3358996711409899</v>
      </c>
      <c r="AG96" s="308">
        <f t="shared" si="935"/>
        <v>0.33557110965099374</v>
      </c>
      <c r="AH96" s="308">
        <f t="shared" si="935"/>
        <v>0.33523997448670373</v>
      </c>
      <c r="AI96" s="308">
        <f t="shared" si="935"/>
        <v>0.33490795934866296</v>
      </c>
      <c r="AJ96" s="308">
        <f t="shared" si="935"/>
        <v>0.33457570471228482</v>
      </c>
      <c r="AK96" s="308">
        <f t="shared" si="935"/>
        <v>0.33424424644820921</v>
      </c>
    </row>
    <row r="97" spans="1:37" s="93" customFormat="1" ht="15">
      <c r="A97" s="306" t="s">
        <v>40</v>
      </c>
      <c r="B97" s="306" t="s">
        <v>40</v>
      </c>
      <c r="C97" s="309" t="s">
        <v>60</v>
      </c>
      <c r="D97" s="307">
        <f>SUM(D94:D96)</f>
        <v>348.18059776470579</v>
      </c>
      <c r="E97" s="307">
        <f t="shared" ref="E97" si="943">SUM(E94:E96)</f>
        <v>328.14338747058821</v>
      </c>
      <c r="F97" s="307">
        <f t="shared" ref="F97" si="944">SUM(F94:F96)</f>
        <v>325.71111599999995</v>
      </c>
      <c r="G97" s="307">
        <f t="shared" ref="G97" si="945">SUM(G94:G96)</f>
        <v>370.58112088235293</v>
      </c>
      <c r="H97" s="307">
        <f t="shared" ref="H97" si="946">SUM(H94:H96)</f>
        <v>310.36442299999999</v>
      </c>
      <c r="I97" s="307">
        <f t="shared" ref="I97" si="947">SUM(I94:I96)</f>
        <v>273.45240000000001</v>
      </c>
      <c r="J97" s="307">
        <f t="shared" ref="J97" si="948">SUM(J94:J96)</f>
        <v>285.05762428000003</v>
      </c>
      <c r="K97" s="307">
        <f t="shared" ref="K97" si="949">SUM(K94:K96)</f>
        <v>298.64447709796798</v>
      </c>
      <c r="L97" s="307">
        <f t="shared" ref="L97" si="950">SUM(L94:L96)</f>
        <v>312.55393658705481</v>
      </c>
      <c r="M97" s="307">
        <f t="shared" ref="M97" si="951">SUM(M94:M96)</f>
        <v>325.7624677799779</v>
      </c>
      <c r="N97" s="307">
        <f t="shared" ref="N97" si="952">SUM(N94:N96)</f>
        <v>338.54553341702751</v>
      </c>
      <c r="O97" s="307">
        <f t="shared" ref="O97" si="953">SUM(O94:O96)</f>
        <v>351.51822582453195</v>
      </c>
      <c r="P97" s="307">
        <f t="shared" ref="P97" si="954">SUM(P94:P96)</f>
        <v>363.50572553545283</v>
      </c>
      <c r="Q97" s="307">
        <f t="shared" ref="Q97" si="955">SUM(Q94:Q96)</f>
        <v>374.83558933949871</v>
      </c>
      <c r="R97" s="307">
        <f t="shared" ref="R97" si="956">SUM(R94:R96)</f>
        <v>385.61089996052624</v>
      </c>
      <c r="S97" s="307">
        <f t="shared" ref="S97" si="957">SUM(S94:S96)</f>
        <v>396.91779957260883</v>
      </c>
      <c r="T97" s="293">
        <f t="shared" si="938"/>
        <v>-4.7169973569773926E-2</v>
      </c>
      <c r="U97" s="293">
        <f t="shared" si="939"/>
        <v>3.7466811699383484E-2</v>
      </c>
      <c r="V97" s="310">
        <f>SUM(V94:V96)</f>
        <v>1</v>
      </c>
      <c r="W97" s="310">
        <f t="shared" ref="W97" si="958">SUM(W94:W96)</f>
        <v>0.99999999999999989</v>
      </c>
      <c r="X97" s="310">
        <f t="shared" ref="X97" si="959">SUM(X94:X96)</f>
        <v>1</v>
      </c>
      <c r="Y97" s="310">
        <f t="shared" ref="Y97" si="960">SUM(Y94:Y96)</f>
        <v>0.99999999999999989</v>
      </c>
      <c r="Z97" s="310">
        <f t="shared" ref="Z97" si="961">SUM(Z94:Z96)</f>
        <v>1</v>
      </c>
      <c r="AA97" s="310">
        <f t="shared" ref="AA97" si="962">SUM(AA94:AA96)</f>
        <v>1</v>
      </c>
      <c r="AB97" s="310">
        <f t="shared" ref="AB97" si="963">SUM(AB94:AB96)</f>
        <v>1</v>
      </c>
      <c r="AC97" s="310">
        <f t="shared" ref="AC97" si="964">SUM(AC94:AC96)</f>
        <v>1</v>
      </c>
      <c r="AD97" s="310">
        <f t="shared" ref="AD97" si="965">SUM(AD94:AD96)</f>
        <v>1</v>
      </c>
      <c r="AE97" s="310">
        <f t="shared" ref="AE97" si="966">SUM(AE94:AE96)</f>
        <v>1</v>
      </c>
      <c r="AF97" s="310">
        <f t="shared" ref="AF97" si="967">SUM(AF94:AF96)</f>
        <v>1</v>
      </c>
      <c r="AG97" s="310">
        <f t="shared" ref="AG97" si="968">SUM(AG94:AG96)</f>
        <v>1</v>
      </c>
      <c r="AH97" s="310">
        <f t="shared" ref="AH97" si="969">SUM(AH94:AH96)</f>
        <v>0.99999999999999989</v>
      </c>
      <c r="AI97" s="310">
        <f t="shared" ref="AI97" si="970">SUM(AI94:AI96)</f>
        <v>1</v>
      </c>
      <c r="AJ97" s="310">
        <f t="shared" ref="AJ97" si="971">SUM(AJ94:AJ96)</f>
        <v>1</v>
      </c>
      <c r="AK97" s="310">
        <f t="shared" ref="AK97" si="972">SUM(AK94:AK96)</f>
        <v>1</v>
      </c>
    </row>
    <row r="98" spans="1:37" s="28" customFormat="1" ht="15">
      <c r="A98" s="32" t="s">
        <v>42</v>
      </c>
      <c r="B98" s="32" t="s">
        <v>18</v>
      </c>
      <c r="C98" s="95" t="s">
        <v>370</v>
      </c>
      <c r="D98" s="34">
        <f>V98*' Demand-Supply Gap'!D$240</f>
        <v>38.009055076399989</v>
      </c>
      <c r="E98" s="34">
        <f>W98*' Demand-Supply Gap'!E$240</f>
        <v>32.909469561545201</v>
      </c>
      <c r="F98" s="34">
        <f>X98*' Demand-Supply Gap'!F$240</f>
        <v>30.508576018119779</v>
      </c>
      <c r="G98" s="34">
        <f>Y98*' Demand-Supply Gap'!G$240</f>
        <v>31.590165036200652</v>
      </c>
      <c r="H98" s="34">
        <f>Z98*' Demand-Supply Gap'!H$240</f>
        <v>32.297474103033203</v>
      </c>
      <c r="I98" s="34">
        <f>AA98*' Demand-Supply Gap'!I$240</f>
        <v>33.122584537773733</v>
      </c>
      <c r="J98" s="34">
        <f>AB98*' Demand-Supply Gap'!J$240</f>
        <v>34.91472503361463</v>
      </c>
      <c r="K98" s="34">
        <f>AC98*' Demand-Supply Gap'!K$240</f>
        <v>37.059049680270476</v>
      </c>
      <c r="L98" s="34">
        <f>AD98*' Demand-Supply Gap'!L$240</f>
        <v>39.138174579184742</v>
      </c>
      <c r="M98" s="34">
        <f>AE98*' Demand-Supply Gap'!M$240</f>
        <v>41.102479146424542</v>
      </c>
      <c r="N98" s="34">
        <f>AF98*' Demand-Supply Gap'!N$240</f>
        <v>42.992289557263412</v>
      </c>
      <c r="O98" s="34">
        <f>AG98*' Demand-Supply Gap'!O$240</f>
        <v>44.973151681933288</v>
      </c>
      <c r="P98" s="34">
        <f>AH98*' Demand-Supply Gap'!P$240</f>
        <v>46.878431669803099</v>
      </c>
      <c r="Q98" s="34">
        <f>AI98*' Demand-Supply Gap'!Q$240</f>
        <v>48.746866377107686</v>
      </c>
      <c r="R98" s="34">
        <f>AJ98*' Demand-Supply Gap'!R$240</f>
        <v>50.60170860961049</v>
      </c>
      <c r="S98" s="34">
        <f>AK98*' Demand-Supply Gap'!S$240</f>
        <v>52.521892384743353</v>
      </c>
      <c r="T98" s="257"/>
      <c r="U98" s="73"/>
      <c r="V98" s="219">
        <v>0.53979999999999984</v>
      </c>
      <c r="W98" s="219">
        <v>0.54078691074014862</v>
      </c>
      <c r="X98" s="219">
        <v>0.54177382148029751</v>
      </c>
      <c r="Y98" s="219">
        <v>0.5427607322204463</v>
      </c>
      <c r="Z98" s="219">
        <v>0.54374764296059508</v>
      </c>
      <c r="AA98" s="219">
        <v>0.54473455370074386</v>
      </c>
      <c r="AB98" s="219">
        <v>0.54572146444089265</v>
      </c>
      <c r="AC98" s="219">
        <v>0.54670837518104154</v>
      </c>
      <c r="AD98" s="219">
        <v>0.54769528592119032</v>
      </c>
      <c r="AE98" s="219">
        <v>0.54868219666133911</v>
      </c>
      <c r="AF98" s="219">
        <v>0.54966910740148789</v>
      </c>
      <c r="AG98" s="219">
        <v>0.55065601814163667</v>
      </c>
      <c r="AH98" s="219">
        <v>0.55164292888178557</v>
      </c>
      <c r="AI98" s="219">
        <v>0.55262983962193435</v>
      </c>
      <c r="AJ98" s="219">
        <v>0.55361675036208313</v>
      </c>
      <c r="AK98" s="219">
        <v>0.55460366110223192</v>
      </c>
    </row>
    <row r="99" spans="1:37" s="28" customFormat="1" ht="15">
      <c r="A99" s="32" t="s">
        <v>42</v>
      </c>
      <c r="B99" s="32" t="s">
        <v>18</v>
      </c>
      <c r="C99" s="95" t="s">
        <v>371</v>
      </c>
      <c r="D99" s="34">
        <f>V99*' Demand-Supply Gap'!D$240</f>
        <v>7.4356358208000009</v>
      </c>
      <c r="E99" s="34">
        <f>W99*' Demand-Supply Gap'!E$240</f>
        <v>6.3779868521466669</v>
      </c>
      <c r="F99" s="34">
        <f>X99*' Demand-Supply Gap'!F$240</f>
        <v>5.8572388717999999</v>
      </c>
      <c r="G99" s="34">
        <f>Y99*' Demand-Supply Gap'!G$240</f>
        <v>6.0076874421199999</v>
      </c>
      <c r="H99" s="34">
        <f>Z99*' Demand-Supply Gap'!H$240</f>
        <v>6.0839300306933346</v>
      </c>
      <c r="I99" s="34">
        <f>AA99*' Demand-Supply Gap'!I$240</f>
        <v>6.1798148333333343</v>
      </c>
      <c r="J99" s="34">
        <f>AB99*' Demand-Supply Gap'!J$240</f>
        <v>6.4682790231000009</v>
      </c>
      <c r="K99" s="34">
        <f>AC99*' Demand-Supply Gap'!K$240</f>
        <v>6.7817406110116449</v>
      </c>
      <c r="L99" s="34">
        <f>AD99*' Demand-Supply Gap'!L$240</f>
        <v>7.0926195412333417</v>
      </c>
      <c r="M99" s="34">
        <f>AE99*' Demand-Supply Gap'!M$240</f>
        <v>7.3757634590335419</v>
      </c>
      <c r="N99" s="34">
        <f>AF99*' Demand-Supply Gap'!N$240</f>
        <v>7.638984175909127</v>
      </c>
      <c r="O99" s="34">
        <f>AG99*' Demand-Supply Gap'!O$240</f>
        <v>7.9118341948527995</v>
      </c>
      <c r="P99" s="34">
        <f>AH99*' Demand-Supply Gap'!P$240</f>
        <v>8.1648462783067508</v>
      </c>
      <c r="Q99" s="34">
        <f>AI99*' Demand-Supply Gap'!Q$240</f>
        <v>8.4051313817901931</v>
      </c>
      <c r="R99" s="34">
        <f>AJ99*' Demand-Supply Gap'!R$240</f>
        <v>8.6368848409244432</v>
      </c>
      <c r="S99" s="34">
        <f>AK99*' Demand-Supply Gap'!S$240</f>
        <v>8.8546060590614815</v>
      </c>
      <c r="T99" s="257"/>
      <c r="U99" s="47"/>
      <c r="V99" s="219">
        <v>0.10560000000000001</v>
      </c>
      <c r="W99" s="219">
        <v>0.10480666666666667</v>
      </c>
      <c r="X99" s="219">
        <v>0.10401333333333335</v>
      </c>
      <c r="Y99" s="219">
        <v>0.10322000000000001</v>
      </c>
      <c r="Z99" s="219">
        <v>0.10242666666666668</v>
      </c>
      <c r="AA99" s="219">
        <v>0.10163333333333334</v>
      </c>
      <c r="AB99" s="219">
        <v>0.1011</v>
      </c>
      <c r="AC99" s="219">
        <v>0.10004666666666667</v>
      </c>
      <c r="AD99" s="219">
        <v>9.9253333333333346E-2</v>
      </c>
      <c r="AE99" s="219">
        <v>9.8460000000000006E-2</v>
      </c>
      <c r="AF99" s="219">
        <v>9.7666666666666679E-2</v>
      </c>
      <c r="AG99" s="219">
        <v>9.6873333333333339E-2</v>
      </c>
      <c r="AH99" s="219">
        <v>9.6080000000000013E-2</v>
      </c>
      <c r="AI99" s="219">
        <v>9.5286666666666686E-2</v>
      </c>
      <c r="AJ99" s="219">
        <v>9.4493333333333346E-2</v>
      </c>
      <c r="AK99" s="219">
        <v>9.35E-2</v>
      </c>
    </row>
    <row r="100" spans="1:37" s="28" customFormat="1" ht="15">
      <c r="A100" s="32" t="s">
        <v>42</v>
      </c>
      <c r="B100" s="32" t="s">
        <v>18</v>
      </c>
      <c r="C100" s="95" t="s">
        <v>372</v>
      </c>
      <c r="D100" s="34">
        <f>V100*' Demand-Supply Gap'!D$240</f>
        <v>24.96852710280001</v>
      </c>
      <c r="E100" s="34">
        <f>W100*' Demand-Supply Gap'!E$240</f>
        <v>21.567325586308126</v>
      </c>
      <c r="F100" s="34">
        <f>X100*' Demand-Supply Gap'!F$240</f>
        <v>19.946570110080209</v>
      </c>
      <c r="G100" s="34">
        <f>Y100*' Demand-Supply Gap'!G$240</f>
        <v>20.604893521679347</v>
      </c>
      <c r="H100" s="34">
        <f>Z100*' Demand-Supply Gap'!H$240</f>
        <v>21.016506866273463</v>
      </c>
      <c r="I100" s="34">
        <f>AA100*' Demand-Supply Gap'!I$240</f>
        <v>21.502600628892939</v>
      </c>
      <c r="J100" s="34">
        <f>AB100*' Demand-Supply Gap'!J$240</f>
        <v>22.596016943285381</v>
      </c>
      <c r="K100" s="34">
        <f>AC100*' Demand-Supply Gap'!K$240</f>
        <v>23.944982458217897</v>
      </c>
      <c r="L100" s="34">
        <f>AD100*' Demand-Supply Gap'!L$240</f>
        <v>25.22896751210483</v>
      </c>
      <c r="M100" s="34">
        <f>AE100*' Demand-Supply Gap'!M$240</f>
        <v>26.433025513915688</v>
      </c>
      <c r="N100" s="34">
        <f>AF100*' Demand-Supply Gap'!N$240</f>
        <v>27.583581310265611</v>
      </c>
      <c r="O100" s="34">
        <f>AG100*' Demand-Supply Gap'!O$240</f>
        <v>28.786965759572027</v>
      </c>
      <c r="P100" s="34">
        <f>AH100*' Demand-Supply Gap'!P$240</f>
        <v>29.936387729520764</v>
      </c>
      <c r="Q100" s="34">
        <f>AI100*' Demand-Supply Gap'!Q$240</f>
        <v>31.056895214482712</v>
      </c>
      <c r="R100" s="34">
        <f>AJ100*' Demand-Supply Gap'!R$240</f>
        <v>32.163461448482032</v>
      </c>
      <c r="S100" s="34">
        <f>AK100*' Demand-Supply Gap'!S$240</f>
        <v>33.325170637066627</v>
      </c>
      <c r="T100" s="257"/>
      <c r="U100" s="47"/>
      <c r="V100" s="219">
        <f>1-SUM(V98:V99)</f>
        <v>0.35460000000000014</v>
      </c>
      <c r="W100" s="219">
        <f t="shared" ref="W100" si="973">1-SUM(W98:W99)</f>
        <v>0.35440642259318467</v>
      </c>
      <c r="X100" s="219">
        <f t="shared" ref="X100" si="974">1-SUM(X98:X99)</f>
        <v>0.35421284518636909</v>
      </c>
      <c r="Y100" s="219">
        <f t="shared" ref="Y100" si="975">1-SUM(Y98:Y99)</f>
        <v>0.35401926777955373</v>
      </c>
      <c r="Z100" s="219">
        <f t="shared" ref="Z100" si="976">1-SUM(Z98:Z99)</f>
        <v>0.35382569037273826</v>
      </c>
      <c r="AA100" s="219">
        <f t="shared" ref="AA100" si="977">1-SUM(AA98:AA99)</f>
        <v>0.35363211296592278</v>
      </c>
      <c r="AB100" s="219">
        <f t="shared" ref="AB100" si="978">1-SUM(AB98:AB99)</f>
        <v>0.35317853555910739</v>
      </c>
      <c r="AC100" s="219">
        <f t="shared" ref="AC100" si="979">1-SUM(AC98:AC99)</f>
        <v>0.35324495815229184</v>
      </c>
      <c r="AD100" s="219">
        <f t="shared" ref="AD100" si="980">1-SUM(AD98:AD99)</f>
        <v>0.35305138074547637</v>
      </c>
      <c r="AE100" s="219">
        <f t="shared" ref="AE100" si="981">1-SUM(AE98:AE99)</f>
        <v>0.3528578033386609</v>
      </c>
      <c r="AF100" s="219">
        <f t="shared" ref="AF100" si="982">1-SUM(AF98:AF99)</f>
        <v>0.35266422593184543</v>
      </c>
      <c r="AG100" s="219">
        <f t="shared" ref="AG100" si="983">1-SUM(AG98:AG99)</f>
        <v>0.35247064852502996</v>
      </c>
      <c r="AH100" s="219">
        <f t="shared" ref="AH100" si="984">1-SUM(AH98:AH99)</f>
        <v>0.35227707111821438</v>
      </c>
      <c r="AI100" s="219">
        <f t="shared" ref="AI100" si="985">1-SUM(AI98:AI99)</f>
        <v>0.35208349371139902</v>
      </c>
      <c r="AJ100" s="219">
        <f t="shared" ref="AJ100" si="986">1-SUM(AJ98:AJ99)</f>
        <v>0.35188991630458355</v>
      </c>
      <c r="AK100" s="219">
        <f t="shared" ref="AK100" si="987">1-SUM(AK98:AK99)</f>
        <v>0.35189633889776806</v>
      </c>
    </row>
    <row r="101" spans="1:37" s="93" customFormat="1" ht="15">
      <c r="A101" s="60" t="s">
        <v>42</v>
      </c>
      <c r="B101" s="60" t="s">
        <v>18</v>
      </c>
      <c r="C101" s="259" t="s">
        <v>60</v>
      </c>
      <c r="D101" s="61">
        <f>SUM(D98:D100)</f>
        <v>70.413218000000001</v>
      </c>
      <c r="E101" s="61">
        <f t="shared" ref="E101" si="988">SUM(E98:E100)</f>
        <v>60.854782</v>
      </c>
      <c r="F101" s="61">
        <f t="shared" ref="F101" si="989">SUM(F98:F100)</f>
        <v>56.312384999999985</v>
      </c>
      <c r="G101" s="61">
        <f t="shared" ref="G101" si="990">SUM(G98:G100)</f>
        <v>58.202746000000005</v>
      </c>
      <c r="H101" s="61">
        <f t="shared" ref="H101" si="991">SUM(H98:H100)</f>
        <v>59.397910999999993</v>
      </c>
      <c r="I101" s="61">
        <f t="shared" ref="I101" si="992">SUM(I98:I100)</f>
        <v>60.805000000000007</v>
      </c>
      <c r="J101" s="61">
        <f t="shared" ref="J101" si="993">SUM(J98:J100)</f>
        <v>63.979021000000017</v>
      </c>
      <c r="K101" s="61">
        <f t="shared" ref="K101" si="994">SUM(K98:K100)</f>
        <v>67.785772749500012</v>
      </c>
      <c r="L101" s="61">
        <f t="shared" ref="L101" si="995">SUM(L98:L100)</f>
        <v>71.459761632522913</v>
      </c>
      <c r="M101" s="61">
        <f t="shared" ref="M101" si="996">SUM(M98:M100)</f>
        <v>74.911268119373773</v>
      </c>
      <c r="N101" s="61">
        <f t="shared" ref="N101" si="997">SUM(N98:N100)</f>
        <v>78.214855043438149</v>
      </c>
      <c r="O101" s="61">
        <f t="shared" ref="O101" si="998">SUM(O98:O100)</f>
        <v>81.671951636358116</v>
      </c>
      <c r="P101" s="61">
        <f t="shared" ref="P101" si="999">SUM(P98:P100)</f>
        <v>84.979665677630607</v>
      </c>
      <c r="Q101" s="61">
        <f t="shared" ref="Q101" si="1000">SUM(Q98:Q100)</f>
        <v>88.208892973380586</v>
      </c>
      <c r="R101" s="61">
        <f t="shared" ref="R101" si="1001">SUM(R98:R100)</f>
        <v>91.402054899016974</v>
      </c>
      <c r="S101" s="61">
        <f t="shared" ref="S101" si="1002">SUM(S98:S100)</f>
        <v>94.701669080871454</v>
      </c>
      <c r="T101" s="258"/>
      <c r="U101" s="260"/>
      <c r="V101" s="261">
        <f>SUM(V98:V100)</f>
        <v>1</v>
      </c>
      <c r="W101" s="261">
        <f t="shared" ref="W101" si="1003">SUM(W98:W100)</f>
        <v>1</v>
      </c>
      <c r="X101" s="261">
        <f t="shared" ref="X101" si="1004">SUM(X98:X100)</f>
        <v>1</v>
      </c>
      <c r="Y101" s="261">
        <f t="shared" ref="Y101" si="1005">SUM(Y98:Y100)</f>
        <v>1</v>
      </c>
      <c r="Z101" s="261">
        <f t="shared" ref="Z101" si="1006">SUM(Z98:Z100)</f>
        <v>1</v>
      </c>
      <c r="AA101" s="261">
        <f t="shared" ref="AA101" si="1007">SUM(AA98:AA100)</f>
        <v>1</v>
      </c>
      <c r="AB101" s="261">
        <f t="shared" ref="AB101" si="1008">SUM(AB98:AB100)</f>
        <v>1</v>
      </c>
      <c r="AC101" s="261">
        <f t="shared" ref="AC101" si="1009">SUM(AC98:AC100)</f>
        <v>1</v>
      </c>
      <c r="AD101" s="261">
        <f t="shared" ref="AD101" si="1010">SUM(AD98:AD100)</f>
        <v>1</v>
      </c>
      <c r="AE101" s="261">
        <f t="shared" ref="AE101" si="1011">SUM(AE98:AE100)</f>
        <v>1</v>
      </c>
      <c r="AF101" s="261">
        <f t="shared" ref="AF101" si="1012">SUM(AF98:AF100)</f>
        <v>1</v>
      </c>
      <c r="AG101" s="261">
        <f t="shared" ref="AG101" si="1013">SUM(AG98:AG100)</f>
        <v>1</v>
      </c>
      <c r="AH101" s="261">
        <f t="shared" ref="AH101" si="1014">SUM(AH98:AH100)</f>
        <v>1</v>
      </c>
      <c r="AI101" s="261">
        <f t="shared" ref="AI101" si="1015">SUM(AI98:AI100)</f>
        <v>1</v>
      </c>
      <c r="AJ101" s="261">
        <f t="shared" ref="AJ101" si="1016">SUM(AJ98:AJ100)</f>
        <v>1</v>
      </c>
      <c r="AK101" s="261">
        <f t="shared" ref="AK101" si="1017">SUM(AK98:AK100)</f>
        <v>1</v>
      </c>
    </row>
    <row r="102" spans="1:37" s="28" customFormat="1" ht="15">
      <c r="A102" s="32" t="s">
        <v>42</v>
      </c>
      <c r="B102" s="32" t="s">
        <v>107</v>
      </c>
      <c r="C102" s="95" t="s">
        <v>370</v>
      </c>
      <c r="D102" s="34">
        <f>V102*' Demand-Supply Gap'!D$249</f>
        <v>5.7061447673999997</v>
      </c>
      <c r="E102" s="34">
        <f>W102*' Demand-Supply Gap'!E$249</f>
        <v>4.0644234940800006</v>
      </c>
      <c r="F102" s="34">
        <f>X102*' Demand-Supply Gap'!F$249</f>
        <v>4.3431338841000002</v>
      </c>
      <c r="G102" s="34">
        <f>Y102*' Demand-Supply Gap'!G$249</f>
        <v>4.5600836643200005</v>
      </c>
      <c r="H102" s="34">
        <f>Z102*' Demand-Supply Gap'!H$249</f>
        <v>4.2449361913200008</v>
      </c>
      <c r="I102" s="34">
        <f>AA102*' Demand-Supply Gap'!I$249</f>
        <v>4.7273919999999992</v>
      </c>
      <c r="J102" s="34">
        <f>AB102*' Demand-Supply Gap'!J$249</f>
        <v>4.9818139652906632</v>
      </c>
      <c r="K102" s="34">
        <f>AC102*' Demand-Supply Gap'!K$249</f>
        <v>5.2271522406796249</v>
      </c>
      <c r="L102" s="34">
        <f>AD102*' Demand-Supply Gap'!L$249</f>
        <v>5.4531846216489415</v>
      </c>
      <c r="M102" s="34">
        <f>AE102*' Demand-Supply Gap'!M$249</f>
        <v>5.6726170221687617</v>
      </c>
      <c r="N102" s="34">
        <f>AF102*' Demand-Supply Gap'!N$249</f>
        <v>5.8946319375305745</v>
      </c>
      <c r="O102" s="34">
        <f>AG102*' Demand-Supply Gap'!O$249</f>
        <v>6.1212038113844844</v>
      </c>
      <c r="P102" s="34">
        <f>AH102*' Demand-Supply Gap'!P$249</f>
        <v>6.345455236590352</v>
      </c>
      <c r="Q102" s="34">
        <f>AI102*' Demand-Supply Gap'!Q$249</f>
        <v>6.5798238320753262</v>
      </c>
      <c r="R102" s="34">
        <f>AJ102*' Demand-Supply Gap'!R$249</f>
        <v>6.8156024398703936</v>
      </c>
      <c r="S102" s="34">
        <f>AK102*' Demand-Supply Gap'!S$249</f>
        <v>7.0550519967114953</v>
      </c>
      <c r="T102" s="257"/>
      <c r="U102" s="73"/>
      <c r="V102" s="219">
        <v>0.60829999999999995</v>
      </c>
      <c r="W102" s="219">
        <v>0.61088000000000009</v>
      </c>
      <c r="X102" s="219">
        <v>0.60990000000000011</v>
      </c>
      <c r="Y102" s="219">
        <v>0.61443999999999999</v>
      </c>
      <c r="Z102" s="219">
        <v>0.61028000000000004</v>
      </c>
      <c r="AA102" s="219">
        <v>0.60919999999999996</v>
      </c>
      <c r="AB102" s="219">
        <v>0.61135733333333298</v>
      </c>
      <c r="AC102" s="219">
        <v>0.61179276190476195</v>
      </c>
      <c r="AD102" s="219">
        <v>0.61222819047619004</v>
      </c>
      <c r="AE102" s="219">
        <v>0.6126636190476189</v>
      </c>
      <c r="AF102" s="219">
        <v>0.61309904761904799</v>
      </c>
      <c r="AG102" s="219">
        <v>0.61353447619047596</v>
      </c>
      <c r="AH102" s="219">
        <v>0.61396990476190505</v>
      </c>
      <c r="AI102" s="219">
        <v>0.61440533333333291</v>
      </c>
      <c r="AJ102" s="219">
        <v>0.614840761904762</v>
      </c>
      <c r="AK102" s="219">
        <v>0.61527619047618998</v>
      </c>
    </row>
    <row r="103" spans="1:37" s="28" customFormat="1" ht="15">
      <c r="A103" s="32" t="s">
        <v>42</v>
      </c>
      <c r="B103" s="32" t="s">
        <v>107</v>
      </c>
      <c r="C103" s="95" t="s">
        <v>371</v>
      </c>
      <c r="D103" s="34">
        <f>V103*' Demand-Supply Gap'!D$249</f>
        <v>0.80765915580000036</v>
      </c>
      <c r="E103" s="34">
        <f>W103*' Demand-Supply Gap'!E$249</f>
        <v>0.57072787997999996</v>
      </c>
      <c r="F103" s="34">
        <f>X103*' Demand-Supply Gap'!F$249</f>
        <v>0.63377425099999996</v>
      </c>
      <c r="G103" s="34">
        <f>Y103*' Demand-Supply Gap'!G$249</f>
        <v>0.60218278192000019</v>
      </c>
      <c r="H103" s="34">
        <f>Z103*' Demand-Supply Gap'!H$249</f>
        <v>0.56216120958000027</v>
      </c>
      <c r="I103" s="34">
        <f>AA103*' Demand-Supply Gap'!I$249</f>
        <v>0.6557200000000003</v>
      </c>
      <c r="J103" s="34">
        <f>AB103*' Demand-Supply Gap'!J$249</f>
        <v>0.66235424334933624</v>
      </c>
      <c r="K103" s="34">
        <f>AC103*' Demand-Supply Gap'!K$249</f>
        <v>0.68770670049512705</v>
      </c>
      <c r="L103" s="34">
        <f>AD103*' Demand-Supply Gap'!L$249</f>
        <v>0.70987471335411967</v>
      </c>
      <c r="M103" s="34">
        <f>AE103*' Demand-Supply Gap'!M$249</f>
        <v>0.73057639150402187</v>
      </c>
      <c r="N103" s="34">
        <f>AF103*' Demand-Supply Gap'!N$249</f>
        <v>0.75101035838594044</v>
      </c>
      <c r="O103" s="34">
        <f>AG103*' Demand-Supply Gap'!O$249</f>
        <v>0.77141600206625094</v>
      </c>
      <c r="P103" s="34">
        <f>AH103*' Demand-Supply Gap'!P$249</f>
        <v>0.79091851236835198</v>
      </c>
      <c r="Q103" s="34">
        <f>AI103*' Demand-Supply Gap'!Q$249</f>
        <v>0.81106191240899095</v>
      </c>
      <c r="R103" s="34">
        <f>AJ103*' Demand-Supply Gap'!R$249</f>
        <v>0.83074441188868042</v>
      </c>
      <c r="S103" s="34">
        <f>AK103*' Demand-Supply Gap'!S$249</f>
        <v>0.85023401539837928</v>
      </c>
      <c r="T103" s="257"/>
      <c r="U103" s="73"/>
      <c r="V103" s="219">
        <v>8.6100000000000038E-2</v>
      </c>
      <c r="W103" s="219">
        <v>8.5779999999999995E-2</v>
      </c>
      <c r="X103" s="219">
        <v>8.8999999999999996E-2</v>
      </c>
      <c r="Y103" s="219">
        <v>8.1140000000000018E-2</v>
      </c>
      <c r="Z103" s="219">
        <v>8.0820000000000031E-2</v>
      </c>
      <c r="AA103" s="219">
        <v>8.4500000000000047E-2</v>
      </c>
      <c r="AB103" s="219">
        <v>8.1282666666667031E-2</v>
      </c>
      <c r="AC103" s="219">
        <v>8.0490095238095E-2</v>
      </c>
      <c r="AD103" s="219">
        <v>7.9697523809524023E-2</v>
      </c>
      <c r="AE103" s="219">
        <v>7.8904952380952048E-2</v>
      </c>
      <c r="AF103" s="219">
        <v>7.8112380952381016E-2</v>
      </c>
      <c r="AG103" s="219">
        <v>7.731980952381004E-2</v>
      </c>
      <c r="AH103" s="219">
        <v>7.6527238095238009E-2</v>
      </c>
      <c r="AI103" s="219">
        <v>7.5734666666667033E-2</v>
      </c>
      <c r="AJ103" s="219">
        <v>7.4942095238095002E-2</v>
      </c>
      <c r="AK103" s="219">
        <v>7.4149523809524026E-2</v>
      </c>
    </row>
    <row r="104" spans="1:37" s="28" customFormat="1" ht="15">
      <c r="A104" s="32" t="s">
        <v>42</v>
      </c>
      <c r="B104" s="32" t="s">
        <v>107</v>
      </c>
      <c r="C104" s="95" t="s">
        <v>372</v>
      </c>
      <c r="D104" s="34">
        <f>V104*' Demand-Supply Gap'!D$249</f>
        <v>2.8666740767999999</v>
      </c>
      <c r="E104" s="34">
        <f>W104*' Demand-Supply Gap'!E$249</f>
        <v>2.0182396259399997</v>
      </c>
      <c r="F104" s="34">
        <f>X104*' Demand-Supply Gap'!F$249</f>
        <v>2.1441508648999994</v>
      </c>
      <c r="G104" s="34">
        <f>Y104*' Demand-Supply Gap'!G$249</f>
        <v>2.2592615537600005</v>
      </c>
      <c r="H104" s="34">
        <f>Z104*' Demand-Supply Gap'!H$249</f>
        <v>2.1486215990999997</v>
      </c>
      <c r="I104" s="34">
        <f>AA104*' Demand-Supply Gap'!I$249</f>
        <v>2.3768880000000001</v>
      </c>
      <c r="J104" s="34">
        <f>AB104*' Demand-Supply Gap'!J$249</f>
        <v>2.5046077913599998</v>
      </c>
      <c r="K104" s="34">
        <f>AC104*' Demand-Supply Gap'!K$249</f>
        <v>2.6291326948252469</v>
      </c>
      <c r="L104" s="34">
        <f>AD104*' Demand-Supply Gap'!L$249</f>
        <v>2.7440519455269388</v>
      </c>
      <c r="M104" s="34">
        <f>AE104*' Demand-Supply Gap'!M$249</f>
        <v>2.8557487624381515</v>
      </c>
      <c r="N104" s="34">
        <f>AF104*' Demand-Supply Gap'!N$249</f>
        <v>2.9688432597570795</v>
      </c>
      <c r="O104" s="34">
        <f>AG104*' Demand-Supply Gap'!O$249</f>
        <v>3.0843318476717525</v>
      </c>
      <c r="P104" s="34">
        <f>AH104*' Demand-Supply Gap'!P$249</f>
        <v>3.1987504767980828</v>
      </c>
      <c r="Q104" s="34">
        <f>AI104*' Demand-Supply Gap'!Q$249</f>
        <v>3.3183699782448648</v>
      </c>
      <c r="R104" s="34">
        <f>AJ104*' Demand-Supply Gap'!R$249</f>
        <v>3.4388037468379022</v>
      </c>
      <c r="S104" s="34">
        <f>AK104*' Demand-Supply Gap'!S$249</f>
        <v>3.5611937670788389</v>
      </c>
      <c r="T104" s="257"/>
      <c r="U104" s="47"/>
      <c r="V104" s="219">
        <f>1-SUM(V102:V103)</f>
        <v>0.30559999999999998</v>
      </c>
      <c r="W104" s="219">
        <f t="shared" ref="W104" si="1018">1-SUM(W102:W103)</f>
        <v>0.30333999999999994</v>
      </c>
      <c r="X104" s="219">
        <f t="shared" ref="X104" si="1019">1-SUM(X102:X103)</f>
        <v>0.30109999999999992</v>
      </c>
      <c r="Y104" s="219">
        <f t="shared" ref="Y104" si="1020">1-SUM(Y102:Y103)</f>
        <v>0.30442000000000002</v>
      </c>
      <c r="Z104" s="219">
        <f t="shared" ref="Z104" si="1021">1-SUM(Z102:Z103)</f>
        <v>0.30889999999999995</v>
      </c>
      <c r="AA104" s="219">
        <f t="shared" ref="AA104" si="1022">1-SUM(AA102:AA103)</f>
        <v>0.30630000000000002</v>
      </c>
      <c r="AB104" s="219">
        <f t="shared" ref="AB104" si="1023">1-SUM(AB102:AB103)</f>
        <v>0.30735999999999997</v>
      </c>
      <c r="AC104" s="219">
        <f t="shared" ref="AC104" si="1024">1-SUM(AC102:AC103)</f>
        <v>0.30771714285714302</v>
      </c>
      <c r="AD104" s="219">
        <f t="shared" ref="AD104" si="1025">1-SUM(AD102:AD103)</f>
        <v>0.30807428571428597</v>
      </c>
      <c r="AE104" s="219">
        <f t="shared" ref="AE104" si="1026">1-SUM(AE102:AE103)</f>
        <v>0.30843142857142902</v>
      </c>
      <c r="AF104" s="219">
        <f t="shared" ref="AF104" si="1027">1-SUM(AF102:AF103)</f>
        <v>0.30878857142857097</v>
      </c>
      <c r="AG104" s="219">
        <f t="shared" ref="AG104" si="1028">1-SUM(AG102:AG103)</f>
        <v>0.30914571428571402</v>
      </c>
      <c r="AH104" s="219">
        <f t="shared" ref="AH104" si="1029">1-SUM(AH102:AH103)</f>
        <v>0.30950285714285697</v>
      </c>
      <c r="AI104" s="219">
        <f t="shared" ref="AI104" si="1030">1-SUM(AI102:AI103)</f>
        <v>0.30986000000000002</v>
      </c>
      <c r="AJ104" s="219">
        <f t="shared" ref="AJ104" si="1031">1-SUM(AJ102:AJ103)</f>
        <v>0.31021714285714297</v>
      </c>
      <c r="AK104" s="219">
        <f t="shared" ref="AK104" si="1032">1-SUM(AK102:AK103)</f>
        <v>0.31057428571428602</v>
      </c>
    </row>
    <row r="105" spans="1:37" s="93" customFormat="1" ht="15">
      <c r="A105" s="60" t="s">
        <v>42</v>
      </c>
      <c r="B105" s="60" t="s">
        <v>107</v>
      </c>
      <c r="C105" s="259" t="s">
        <v>60</v>
      </c>
      <c r="D105" s="61">
        <f>SUM(D102:D104)</f>
        <v>9.3804780000000001</v>
      </c>
      <c r="E105" s="61">
        <f t="shared" ref="E105" si="1033">SUM(E102:E104)</f>
        <v>6.6533910000000001</v>
      </c>
      <c r="F105" s="61">
        <f t="shared" ref="F105" si="1034">SUM(F102:F104)</f>
        <v>7.1210589999999998</v>
      </c>
      <c r="G105" s="61">
        <f t="shared" ref="G105" si="1035">SUM(G102:G104)</f>
        <v>7.4215280000000003</v>
      </c>
      <c r="H105" s="61">
        <f t="shared" ref="H105" si="1036">SUM(H102:H104)</f>
        <v>6.9557190000000002</v>
      </c>
      <c r="I105" s="61">
        <f t="shared" ref="I105" si="1037">SUM(I102:I104)</f>
        <v>7.76</v>
      </c>
      <c r="J105" s="61">
        <f t="shared" ref="J105" si="1038">SUM(J102:J104)</f>
        <v>8.148775999999998</v>
      </c>
      <c r="K105" s="61">
        <f t="shared" ref="K105" si="1039">SUM(K102:K104)</f>
        <v>8.5439916359999994</v>
      </c>
      <c r="L105" s="61">
        <f t="shared" ref="L105" si="1040">SUM(L102:L104)</f>
        <v>8.9071112805299997</v>
      </c>
      <c r="M105" s="61">
        <f t="shared" ref="M105" si="1041">SUM(M102:M104)</f>
        <v>9.258942176110935</v>
      </c>
      <c r="N105" s="61">
        <f t="shared" ref="N105" si="1042">SUM(N102:N104)</f>
        <v>9.6144855556735944</v>
      </c>
      <c r="O105" s="61">
        <f t="shared" ref="O105" si="1043">SUM(O102:O104)</f>
        <v>9.976951661122488</v>
      </c>
      <c r="P105" s="61">
        <f t="shared" ref="P105" si="1044">SUM(P102:P104)</f>
        <v>10.335124225756786</v>
      </c>
      <c r="Q105" s="61">
        <f t="shared" ref="Q105" si="1045">SUM(Q102:Q104)</f>
        <v>10.709255722729182</v>
      </c>
      <c r="R105" s="61">
        <f t="shared" ref="R105" si="1046">SUM(R102:R104)</f>
        <v>11.085150598596977</v>
      </c>
      <c r="S105" s="61">
        <f t="shared" ref="S105" si="1047">SUM(S102:S104)</f>
        <v>11.466479779188713</v>
      </c>
      <c r="T105" s="258"/>
      <c r="U105" s="260"/>
      <c r="V105" s="261">
        <f>SUM(V102:V104)</f>
        <v>1</v>
      </c>
      <c r="W105" s="261">
        <f t="shared" ref="W105" si="1048">SUM(W102:W104)</f>
        <v>1</v>
      </c>
      <c r="X105" s="261">
        <f t="shared" ref="X105" si="1049">SUM(X102:X104)</f>
        <v>1</v>
      </c>
      <c r="Y105" s="261">
        <f t="shared" ref="Y105" si="1050">SUM(Y102:Y104)</f>
        <v>1</v>
      </c>
      <c r="Z105" s="261">
        <f t="shared" ref="Z105" si="1051">SUM(Z102:Z104)</f>
        <v>1</v>
      </c>
      <c r="AA105" s="261">
        <f t="shared" ref="AA105" si="1052">SUM(AA102:AA104)</f>
        <v>1</v>
      </c>
      <c r="AB105" s="261">
        <f t="shared" ref="AB105" si="1053">SUM(AB102:AB104)</f>
        <v>1</v>
      </c>
      <c r="AC105" s="261">
        <f t="shared" ref="AC105" si="1054">SUM(AC102:AC104)</f>
        <v>1</v>
      </c>
      <c r="AD105" s="261">
        <f t="shared" ref="AD105" si="1055">SUM(AD102:AD104)</f>
        <v>1</v>
      </c>
      <c r="AE105" s="261">
        <f t="shared" ref="AE105" si="1056">SUM(AE102:AE104)</f>
        <v>1</v>
      </c>
      <c r="AF105" s="261">
        <f t="shared" ref="AF105" si="1057">SUM(AF102:AF104)</f>
        <v>1</v>
      </c>
      <c r="AG105" s="261">
        <f t="shared" ref="AG105" si="1058">SUM(AG102:AG104)</f>
        <v>1</v>
      </c>
      <c r="AH105" s="261">
        <f t="shared" ref="AH105" si="1059">SUM(AH102:AH104)</f>
        <v>1</v>
      </c>
      <c r="AI105" s="261">
        <f t="shared" ref="AI105" si="1060">SUM(AI102:AI104)</f>
        <v>1</v>
      </c>
      <c r="AJ105" s="261">
        <f t="shared" ref="AJ105" si="1061">SUM(AJ102:AJ104)</f>
        <v>1</v>
      </c>
      <c r="AK105" s="261">
        <f t="shared" ref="AK105" si="1062">SUM(AK102:AK104)</f>
        <v>1</v>
      </c>
    </row>
    <row r="106" spans="1:37" s="28" customFormat="1" ht="15">
      <c r="A106" s="32" t="s">
        <v>42</v>
      </c>
      <c r="B106" s="32" t="s">
        <v>62</v>
      </c>
      <c r="C106" s="95" t="s">
        <v>370</v>
      </c>
      <c r="D106" s="34">
        <f>V106*' Demand-Supply Gap'!D$258</f>
        <v>47.991298965908598</v>
      </c>
      <c r="E106" s="34">
        <f>W106*' Demand-Supply Gap'!E$258</f>
        <v>50.826598636393733</v>
      </c>
      <c r="F106" s="34">
        <f>X106*' Demand-Supply Gap'!F$258</f>
        <v>55.694248693050248</v>
      </c>
      <c r="G106" s="34">
        <f>Y106*' Demand-Supply Gap'!G$258</f>
        <v>66.271619591208832</v>
      </c>
      <c r="H106" s="34">
        <f>Z106*' Demand-Supply Gap'!H$258</f>
        <v>58.749941223388305</v>
      </c>
      <c r="I106" s="34">
        <f>AA106*' Demand-Supply Gap'!I$258</f>
        <v>41.433248505573033</v>
      </c>
      <c r="J106" s="34">
        <f>AB106*' Demand-Supply Gap'!J$258</f>
        <v>43.182261741923817</v>
      </c>
      <c r="K106" s="34">
        <f>AC106*' Demand-Supply Gap'!K$258</f>
        <v>45.176991381286058</v>
      </c>
      <c r="L106" s="34">
        <f>AD106*' Demand-Supply Gap'!L$258</f>
        <v>47.000314893403697</v>
      </c>
      <c r="M106" s="34">
        <f>AE106*' Demand-Supply Gap'!M$258</f>
        <v>48.930015656196304</v>
      </c>
      <c r="N106" s="34">
        <f>AF106*' Demand-Supply Gap'!N$258</f>
        <v>50.615219240123182</v>
      </c>
      <c r="O106" s="34">
        <f>AG106*' Demand-Supply Gap'!O$258</f>
        <v>52.206148136022762</v>
      </c>
      <c r="P106" s="34">
        <f>AH106*' Demand-Supply Gap'!P$258</f>
        <v>53.721364514882289</v>
      </c>
      <c r="Q106" s="34">
        <f>AI106*' Demand-Supply Gap'!Q$258</f>
        <v>55.194250033376633</v>
      </c>
      <c r="R106" s="34">
        <f>AJ106*' Demand-Supply Gap'!R$258</f>
        <v>56.856622946081586</v>
      </c>
      <c r="S106" s="34">
        <f>AK106*' Demand-Supply Gap'!S$258</f>
        <v>58.699874807084583</v>
      </c>
      <c r="T106" s="257"/>
      <c r="U106" s="73"/>
      <c r="V106" s="219">
        <v>0.59619789544619994</v>
      </c>
      <c r="W106" s="219">
        <v>0.59376546405354991</v>
      </c>
      <c r="X106" s="219">
        <v>0.61134191589106301</v>
      </c>
      <c r="Y106" s="219">
        <v>0.60891836772857499</v>
      </c>
      <c r="Z106" s="219">
        <v>0.60649581956608789</v>
      </c>
      <c r="AA106" s="219">
        <v>0.60407127140360184</v>
      </c>
      <c r="AB106" s="219">
        <v>0.60564772324111482</v>
      </c>
      <c r="AC106" s="219">
        <v>0.60779335129858092</v>
      </c>
      <c r="AD106" s="219">
        <v>0.60894031564714801</v>
      </c>
      <c r="AE106" s="219">
        <v>0.61008727999571499</v>
      </c>
      <c r="AF106" s="219">
        <v>0.61123424434428208</v>
      </c>
      <c r="AG106" s="219">
        <v>0.61238120869284896</v>
      </c>
      <c r="AH106" s="219">
        <v>0.61352817304141594</v>
      </c>
      <c r="AI106" s="219">
        <v>0.61467513738998303</v>
      </c>
      <c r="AJ106" s="219">
        <v>0.61582210173855001</v>
      </c>
      <c r="AK106" s="219">
        <v>0.61696906608711699</v>
      </c>
    </row>
    <row r="107" spans="1:37" s="28" customFormat="1" ht="15">
      <c r="A107" s="32" t="s">
        <v>42</v>
      </c>
      <c r="B107" s="32" t="s">
        <v>62</v>
      </c>
      <c r="C107" s="95" t="s">
        <v>371</v>
      </c>
      <c r="D107" s="34">
        <f>V107*' Demand-Supply Gap'!D$258</f>
        <v>5.6360833360841278</v>
      </c>
      <c r="E107" s="34">
        <f>W107*' Demand-Supply Gap'!E$258</f>
        <v>6.0874438323536646</v>
      </c>
      <c r="F107" s="34">
        <f>X107*' Demand-Supply Gap'!F$258</f>
        <v>5.689469630082935</v>
      </c>
      <c r="G107" s="34">
        <f>Y107*' Demand-Supply Gap'!G$258</f>
        <v>6.9424934681694612</v>
      </c>
      <c r="H107" s="34">
        <f>Z107*' Demand-Supply Gap'!H$258</f>
        <v>6.308562036280418</v>
      </c>
      <c r="I107" s="34">
        <f>AA107*' Demand-Supply Gap'!I$258</f>
        <v>4.5587473855035068</v>
      </c>
      <c r="J107" s="34">
        <f>AB107*' Demand-Supply Gap'!J$258</f>
        <v>4.5489677990043758</v>
      </c>
      <c r="K107" s="34">
        <f>AC107*' Demand-Supply Gap'!K$258</f>
        <v>4.8153439523331318</v>
      </c>
      <c r="L107" s="34">
        <f>AD107*' Demand-Supply Gap'!L$258</f>
        <v>4.9636541054160128</v>
      </c>
      <c r="M107" s="34">
        <f>AE107*' Demand-Supply Gap'!M$258</f>
        <v>5.1197029032128212</v>
      </c>
      <c r="N107" s="34">
        <f>AF107*' Demand-Supply Gap'!N$258</f>
        <v>5.2468271923162151</v>
      </c>
      <c r="O107" s="34">
        <f>AG107*' Demand-Supply Gap'!O$258</f>
        <v>5.3611841906086193</v>
      </c>
      <c r="P107" s="34">
        <f>AH107*' Demand-Supply Gap'!P$258</f>
        <v>5.4649523769480117</v>
      </c>
      <c r="Q107" s="34">
        <f>AI107*' Demand-Supply Gap'!Q$258</f>
        <v>5.5617299997508187</v>
      </c>
      <c r="R107" s="34">
        <f>AJ107*' Demand-Supply Gap'!R$258</f>
        <v>5.674791404643206</v>
      </c>
      <c r="S107" s="34">
        <f>AK107*' Demand-Supply Gap'!S$258</f>
        <v>5.8027578902606649</v>
      </c>
      <c r="T107" s="257"/>
      <c r="U107" s="73"/>
      <c r="V107" s="219">
        <v>7.0017296800400058E-2</v>
      </c>
      <c r="W107" s="219">
        <v>7.1114613391211029E-2</v>
      </c>
      <c r="X107" s="219">
        <v>6.2451893071195058E-2</v>
      </c>
      <c r="Y107" s="219">
        <v>6.3789172751179041E-2</v>
      </c>
      <c r="Z107" s="219">
        <v>6.512545243116305E-2</v>
      </c>
      <c r="AA107" s="219">
        <v>6.6463732111146062E-2</v>
      </c>
      <c r="AB107" s="219">
        <v>6.3801011791130041E-2</v>
      </c>
      <c r="AC107" s="219">
        <v>6.4783730588493044E-2</v>
      </c>
      <c r="AD107" s="219">
        <v>6.430954993749402E-2</v>
      </c>
      <c r="AE107" s="219">
        <v>6.3835369286495053E-2</v>
      </c>
      <c r="AF107" s="219">
        <v>6.336118863549603E-2</v>
      </c>
      <c r="AG107" s="219">
        <v>6.2887007984497062E-2</v>
      </c>
      <c r="AH107" s="219">
        <v>6.2412827333498039E-2</v>
      </c>
      <c r="AI107" s="219">
        <v>6.1938646682499016E-2</v>
      </c>
      <c r="AJ107" s="219">
        <v>6.1464466031500048E-2</v>
      </c>
      <c r="AK107" s="219">
        <v>6.0990285380501025E-2</v>
      </c>
    </row>
    <row r="108" spans="1:37" s="28" customFormat="1" ht="15">
      <c r="A108" s="32" t="s">
        <v>42</v>
      </c>
      <c r="B108" s="32" t="s">
        <v>62</v>
      </c>
      <c r="C108" s="95" t="s">
        <v>372</v>
      </c>
      <c r="D108" s="34">
        <f>V108*' Demand-Supply Gap'!D$258</f>
        <v>26.868203698007278</v>
      </c>
      <c r="E108" s="34">
        <f>W108*' Demand-Supply Gap'!E$258</f>
        <v>28.686420531252605</v>
      </c>
      <c r="F108" s="34">
        <f>X108*' Demand-Supply Gap'!F$258</f>
        <v>29.717917676866833</v>
      </c>
      <c r="G108" s="34">
        <f>Y108*' Demand-Supply Gap'!G$258</f>
        <v>35.620868940621698</v>
      </c>
      <c r="H108" s="34">
        <f>Z108*' Demand-Supply Gap'!H$258</f>
        <v>31.809338740331267</v>
      </c>
      <c r="I108" s="34">
        <f>AA108*' Demand-Supply Gap'!I$258</f>
        <v>22.59800410892343</v>
      </c>
      <c r="J108" s="34">
        <f>AB108*' Demand-Supply Gap'!J$258</f>
        <v>23.568075459071778</v>
      </c>
      <c r="K108" s="34">
        <f>AC108*' Demand-Supply Gap'!K$258</f>
        <v>24.337190128880778</v>
      </c>
      <c r="L108" s="34">
        <f>AD108*' Demand-Supply Gap'!L$258</f>
        <v>25.219810241440257</v>
      </c>
      <c r="M108" s="34">
        <f>AE108*' Demand-Supply Gap'!M$258</f>
        <v>26.151946449145008</v>
      </c>
      <c r="N108" s="34">
        <f>AF108*' Demand-Supply Gap'!N$258</f>
        <v>26.946172688892748</v>
      </c>
      <c r="O108" s="34">
        <f>AG108*' Demand-Supply Gap'!O$258</f>
        <v>27.683729258780055</v>
      </c>
      <c r="P108" s="34">
        <f>AH108*' Demand-Supply Gap'!P$258</f>
        <v>28.375048462545777</v>
      </c>
      <c r="Q108" s="34">
        <f>AI108*' Demand-Supply Gap'!Q$258</f>
        <v>29.038200137785214</v>
      </c>
      <c r="R108" s="34">
        <f>AJ108*' Demand-Supply Gap'!R$258</f>
        <v>29.794961701007622</v>
      </c>
      <c r="S108" s="34">
        <f>AK108*' Demand-Supply Gap'!S$258</f>
        <v>30.639697823964994</v>
      </c>
      <c r="T108" s="257"/>
      <c r="U108" s="47"/>
      <c r="V108" s="219">
        <f>1-SUM(V106:V107)</f>
        <v>0.33378480775340003</v>
      </c>
      <c r="W108" s="219">
        <f t="shared" ref="W108" si="1063">1-SUM(W106:W107)</f>
        <v>0.33511992255523904</v>
      </c>
      <c r="X108" s="219">
        <f t="shared" ref="X108" si="1064">1-SUM(X106:X107)</f>
        <v>0.32620619103774195</v>
      </c>
      <c r="Y108" s="219">
        <f t="shared" ref="Y108" si="1065">1-SUM(Y106:Y107)</f>
        <v>0.32729245952024599</v>
      </c>
      <c r="Z108" s="219">
        <f t="shared" ref="Z108" si="1066">1-SUM(Z106:Z107)</f>
        <v>0.32837872800274903</v>
      </c>
      <c r="AA108" s="219">
        <f t="shared" ref="AA108" si="1067">1-SUM(AA106:AA107)</f>
        <v>0.32946499648525207</v>
      </c>
      <c r="AB108" s="219">
        <f t="shared" ref="AB108" si="1068">1-SUM(AB106:AB107)</f>
        <v>0.33055126496775511</v>
      </c>
      <c r="AC108" s="219">
        <f t="shared" ref="AC108" si="1069">1-SUM(AC106:AC107)</f>
        <v>0.32742291811292601</v>
      </c>
      <c r="AD108" s="219">
        <f t="shared" ref="AD108" si="1070">1-SUM(AD106:AD107)</f>
        <v>0.32675013441535794</v>
      </c>
      <c r="AE108" s="219">
        <f t="shared" ref="AE108" si="1071">1-SUM(AE106:AE107)</f>
        <v>0.32607735071778998</v>
      </c>
      <c r="AF108" s="219">
        <f t="shared" ref="AF108" si="1072">1-SUM(AF106:AF107)</f>
        <v>0.32540456702022191</v>
      </c>
      <c r="AG108" s="219">
        <f t="shared" ref="AG108" si="1073">1-SUM(AG106:AG107)</f>
        <v>0.32473178332265396</v>
      </c>
      <c r="AH108" s="219">
        <f t="shared" ref="AH108" si="1074">1-SUM(AH106:AH107)</f>
        <v>0.324058999625086</v>
      </c>
      <c r="AI108" s="219">
        <f t="shared" ref="AI108" si="1075">1-SUM(AI106:AI107)</f>
        <v>0.32338621592751793</v>
      </c>
      <c r="AJ108" s="219">
        <f t="shared" ref="AJ108" si="1076">1-SUM(AJ106:AJ107)</f>
        <v>0.32271343222994997</v>
      </c>
      <c r="AK108" s="219">
        <f t="shared" ref="AK108" si="1077">1-SUM(AK106:AK107)</f>
        <v>0.32204064853238201</v>
      </c>
    </row>
    <row r="109" spans="1:37" s="93" customFormat="1" ht="15">
      <c r="A109" s="60" t="s">
        <v>42</v>
      </c>
      <c r="B109" s="60" t="s">
        <v>62</v>
      </c>
      <c r="C109" s="259" t="s">
        <v>60</v>
      </c>
      <c r="D109" s="61">
        <f>SUM(D106:D108)</f>
        <v>80.495586000000003</v>
      </c>
      <c r="E109" s="61">
        <f t="shared" ref="E109" si="1078">SUM(E106:E108)</f>
        <v>85.600463000000005</v>
      </c>
      <c r="F109" s="61">
        <f t="shared" ref="F109" si="1079">SUM(F106:F108)</f>
        <v>91.101636000000013</v>
      </c>
      <c r="G109" s="61">
        <f t="shared" ref="G109" si="1080">SUM(G106:G108)</f>
        <v>108.834982</v>
      </c>
      <c r="H109" s="61">
        <f t="shared" ref="H109" si="1081">SUM(H106:H108)</f>
        <v>96.867841999999996</v>
      </c>
      <c r="I109" s="61">
        <f t="shared" ref="I109" si="1082">SUM(I106:I108)</f>
        <v>68.589999999999975</v>
      </c>
      <c r="J109" s="61">
        <f t="shared" ref="J109" si="1083">SUM(J106:J108)</f>
        <v>71.299304999999976</v>
      </c>
      <c r="K109" s="61">
        <f t="shared" ref="K109" si="1084">SUM(K106:K108)</f>
        <v>74.329525462499959</v>
      </c>
      <c r="L109" s="61">
        <f t="shared" ref="L109" si="1085">SUM(L106:L108)</f>
        <v>77.183779240259966</v>
      </c>
      <c r="M109" s="61">
        <f t="shared" ref="M109" si="1086">SUM(M106:M108)</f>
        <v>80.20166500855413</v>
      </c>
      <c r="N109" s="61">
        <f t="shared" ref="N109" si="1087">SUM(N106:N108)</f>
        <v>82.808219121332144</v>
      </c>
      <c r="O109" s="61">
        <f t="shared" ref="O109" si="1088">SUM(O106:O108)</f>
        <v>85.251061585411435</v>
      </c>
      <c r="P109" s="61">
        <f t="shared" ref="P109" si="1089">SUM(P106:P108)</f>
        <v>87.561365354376079</v>
      </c>
      <c r="Q109" s="61">
        <f t="shared" ref="Q109" si="1090">SUM(Q106:Q108)</f>
        <v>89.794180170912668</v>
      </c>
      <c r="R109" s="61">
        <f t="shared" ref="R109" si="1091">SUM(R106:R108)</f>
        <v>92.32637605173241</v>
      </c>
      <c r="S109" s="61">
        <f t="shared" ref="S109" si="1092">SUM(S106:S108)</f>
        <v>95.142330521310242</v>
      </c>
      <c r="T109" s="258"/>
      <c r="U109" s="260"/>
      <c r="V109" s="261">
        <f>SUM(V106:V108)</f>
        <v>1</v>
      </c>
      <c r="W109" s="261">
        <f t="shared" ref="W109" si="1093">SUM(W106:W108)</f>
        <v>1</v>
      </c>
      <c r="X109" s="261">
        <f t="shared" ref="X109" si="1094">SUM(X106:X108)</f>
        <v>1</v>
      </c>
      <c r="Y109" s="261">
        <f t="shared" ref="Y109" si="1095">SUM(Y106:Y108)</f>
        <v>1</v>
      </c>
      <c r="Z109" s="261">
        <f t="shared" ref="Z109" si="1096">SUM(Z106:Z108)</f>
        <v>1</v>
      </c>
      <c r="AA109" s="261">
        <f t="shared" ref="AA109" si="1097">SUM(AA106:AA108)</f>
        <v>1</v>
      </c>
      <c r="AB109" s="261">
        <f t="shared" ref="AB109" si="1098">SUM(AB106:AB108)</f>
        <v>1</v>
      </c>
      <c r="AC109" s="261">
        <f t="shared" ref="AC109" si="1099">SUM(AC106:AC108)</f>
        <v>1</v>
      </c>
      <c r="AD109" s="261">
        <f t="shared" ref="AD109" si="1100">SUM(AD106:AD108)</f>
        <v>1</v>
      </c>
      <c r="AE109" s="261">
        <f t="shared" ref="AE109" si="1101">SUM(AE106:AE108)</f>
        <v>1</v>
      </c>
      <c r="AF109" s="261">
        <f t="shared" ref="AF109" si="1102">SUM(AF106:AF108)</f>
        <v>1</v>
      </c>
      <c r="AG109" s="261">
        <f t="shared" ref="AG109" si="1103">SUM(AG106:AG108)</f>
        <v>1</v>
      </c>
      <c r="AH109" s="261">
        <f t="shared" ref="AH109" si="1104">SUM(AH106:AH108)</f>
        <v>1</v>
      </c>
      <c r="AI109" s="261">
        <f t="shared" ref="AI109" si="1105">SUM(AI106:AI108)</f>
        <v>1</v>
      </c>
      <c r="AJ109" s="261">
        <f t="shared" ref="AJ109" si="1106">SUM(AJ106:AJ108)</f>
        <v>1</v>
      </c>
      <c r="AK109" s="261">
        <f t="shared" ref="AK109" si="1107">SUM(AK106:AK108)</f>
        <v>1</v>
      </c>
    </row>
    <row r="110" spans="1:37" s="28" customFormat="1" ht="15">
      <c r="A110" s="305" t="s">
        <v>42</v>
      </c>
      <c r="B110" s="306" t="s">
        <v>42</v>
      </c>
      <c r="C110" s="211" t="s">
        <v>370</v>
      </c>
      <c r="D110" s="307">
        <f t="shared" ref="D110:S110" si="1108">D98+D102+D106</f>
        <v>91.706498809708592</v>
      </c>
      <c r="E110" s="307">
        <f t="shared" si="1108"/>
        <v>87.800491692018937</v>
      </c>
      <c r="F110" s="307">
        <f t="shared" si="1108"/>
        <v>90.545958595270037</v>
      </c>
      <c r="G110" s="307">
        <f t="shared" si="1108"/>
        <v>102.42186829172948</v>
      </c>
      <c r="H110" s="307">
        <f t="shared" si="1108"/>
        <v>95.292351517741508</v>
      </c>
      <c r="I110" s="307">
        <f t="shared" si="1108"/>
        <v>79.283225043346761</v>
      </c>
      <c r="J110" s="307">
        <f t="shared" si="1108"/>
        <v>83.078800740829109</v>
      </c>
      <c r="K110" s="307">
        <f t="shared" si="1108"/>
        <v>87.463193302236164</v>
      </c>
      <c r="L110" s="307">
        <f t="shared" si="1108"/>
        <v>91.591674094237391</v>
      </c>
      <c r="M110" s="307">
        <f t="shared" si="1108"/>
        <v>95.705111824789611</v>
      </c>
      <c r="N110" s="307">
        <f t="shared" si="1108"/>
        <v>99.502140734917162</v>
      </c>
      <c r="O110" s="307">
        <f t="shared" si="1108"/>
        <v>103.30050362934054</v>
      </c>
      <c r="P110" s="307">
        <f t="shared" si="1108"/>
        <v>106.94525142127574</v>
      </c>
      <c r="Q110" s="307">
        <f t="shared" si="1108"/>
        <v>110.52094024255965</v>
      </c>
      <c r="R110" s="307">
        <f t="shared" si="1108"/>
        <v>114.27393399556247</v>
      </c>
      <c r="S110" s="307">
        <f t="shared" si="1108"/>
        <v>118.27681918853943</v>
      </c>
      <c r="T110" s="293">
        <f>(I110/D110)^(1/5)-1</f>
        <v>-2.8693625505853748E-2</v>
      </c>
      <c r="U110" s="293">
        <f>(S110/J110)^(1/9)-1</f>
        <v>4.0029099620339847E-2</v>
      </c>
      <c r="V110" s="308">
        <f>D110/D$113</f>
        <v>0.5721311972044929</v>
      </c>
      <c r="W110" s="308">
        <f t="shared" ref="W110:AK112" si="1109">E110/E$113</f>
        <v>0.57345224923837046</v>
      </c>
      <c r="X110" s="308">
        <f t="shared" si="1109"/>
        <v>0.58592494723702881</v>
      </c>
      <c r="Y110" s="308">
        <f t="shared" si="1109"/>
        <v>0.58708188169580122</v>
      </c>
      <c r="Z110" s="308">
        <f t="shared" si="1109"/>
        <v>0.58382240001941355</v>
      </c>
      <c r="AA110" s="308">
        <f t="shared" si="1109"/>
        <v>0.57805566726219804</v>
      </c>
      <c r="AB110" s="308">
        <f t="shared" si="1109"/>
        <v>0.57924060085121931</v>
      </c>
      <c r="AC110" s="308">
        <f t="shared" si="1109"/>
        <v>0.58053634389540598</v>
      </c>
      <c r="AD110" s="308">
        <f t="shared" si="1109"/>
        <v>0.58134747677914611</v>
      </c>
      <c r="AE110" s="308">
        <f t="shared" si="1109"/>
        <v>0.58224749001472276</v>
      </c>
      <c r="AF110" s="308">
        <f t="shared" si="1109"/>
        <v>0.58311980608449776</v>
      </c>
      <c r="AG110" s="308">
        <f t="shared" si="1109"/>
        <v>0.58394869494590107</v>
      </c>
      <c r="AH110" s="308">
        <f t="shared" si="1109"/>
        <v>0.58479604008809505</v>
      </c>
      <c r="AI110" s="308">
        <f t="shared" si="1109"/>
        <v>0.58565829220643584</v>
      </c>
      <c r="AJ110" s="308">
        <f t="shared" si="1109"/>
        <v>0.58658094105526637</v>
      </c>
      <c r="AK110" s="308">
        <f t="shared" si="1109"/>
        <v>0.58753433776525466</v>
      </c>
    </row>
    <row r="111" spans="1:37" s="28" customFormat="1" ht="15">
      <c r="A111" s="305" t="s">
        <v>42</v>
      </c>
      <c r="B111" s="306" t="s">
        <v>42</v>
      </c>
      <c r="C111" s="211" t="s">
        <v>371</v>
      </c>
      <c r="D111" s="307">
        <f t="shared" ref="D111:S111" si="1110">D99+D103+D107</f>
        <v>13.879378312684128</v>
      </c>
      <c r="E111" s="307">
        <f t="shared" si="1110"/>
        <v>13.036158564480331</v>
      </c>
      <c r="F111" s="307">
        <f t="shared" si="1110"/>
        <v>12.180482752882934</v>
      </c>
      <c r="G111" s="307">
        <f t="shared" si="1110"/>
        <v>13.552363692209461</v>
      </c>
      <c r="H111" s="307">
        <f t="shared" si="1110"/>
        <v>12.954653276553753</v>
      </c>
      <c r="I111" s="307">
        <f t="shared" si="1110"/>
        <v>11.394282218836842</v>
      </c>
      <c r="J111" s="307">
        <f t="shared" si="1110"/>
        <v>11.679601065453713</v>
      </c>
      <c r="K111" s="307">
        <f t="shared" si="1110"/>
        <v>12.284791263839903</v>
      </c>
      <c r="L111" s="307">
        <f t="shared" si="1110"/>
        <v>12.766148360003474</v>
      </c>
      <c r="M111" s="307">
        <f t="shared" si="1110"/>
        <v>13.226042753750384</v>
      </c>
      <c r="N111" s="307">
        <f t="shared" si="1110"/>
        <v>13.636821726611281</v>
      </c>
      <c r="O111" s="307">
        <f t="shared" si="1110"/>
        <v>14.044434387527669</v>
      </c>
      <c r="P111" s="307">
        <f t="shared" si="1110"/>
        <v>14.420717167623113</v>
      </c>
      <c r="Q111" s="307">
        <f t="shared" si="1110"/>
        <v>14.777923293950003</v>
      </c>
      <c r="R111" s="307">
        <f t="shared" si="1110"/>
        <v>15.142420657456331</v>
      </c>
      <c r="S111" s="307">
        <f t="shared" si="1110"/>
        <v>15.507597964720526</v>
      </c>
      <c r="T111" s="293">
        <f t="shared" ref="T111:T113" si="1111">(I111/D111)^(1/5)-1</f>
        <v>-3.8690151343599766E-2</v>
      </c>
      <c r="U111" s="293">
        <f t="shared" ref="U111:U113" si="1112">(S111/J111)^(1/9)-1</f>
        <v>3.1999801637794256E-2</v>
      </c>
      <c r="V111" s="308">
        <f t="shared" ref="V111:V112" si="1113">D111/D$113</f>
        <v>8.6589559448423545E-2</v>
      </c>
      <c r="W111" s="308">
        <f t="shared" si="1109"/>
        <v>8.5143195740312996E-2</v>
      </c>
      <c r="X111" s="308">
        <f t="shared" si="1109"/>
        <v>7.8820179553295816E-2</v>
      </c>
      <c r="Y111" s="308">
        <f t="shared" si="1109"/>
        <v>7.7682113307931691E-2</v>
      </c>
      <c r="Z111" s="308">
        <f t="shared" si="1109"/>
        <v>7.9368560507491026E-2</v>
      </c>
      <c r="AA111" s="308">
        <f t="shared" si="1109"/>
        <v>8.3075952162420946E-2</v>
      </c>
      <c r="AB111" s="308">
        <f t="shared" si="1109"/>
        <v>8.1432315807745417E-2</v>
      </c>
      <c r="AC111" s="308">
        <f t="shared" si="1109"/>
        <v>8.1540217508220159E-2</v>
      </c>
      <c r="AD111" s="308">
        <f t="shared" si="1109"/>
        <v>8.1028851264802804E-2</v>
      </c>
      <c r="AE111" s="308">
        <f t="shared" si="1109"/>
        <v>8.0464147101115435E-2</v>
      </c>
      <c r="AF111" s="308">
        <f t="shared" si="1109"/>
        <v>7.9916882009755247E-2</v>
      </c>
      <c r="AG111" s="308">
        <f t="shared" si="1109"/>
        <v>7.9391956899624597E-2</v>
      </c>
      <c r="AH111" s="308">
        <f t="shared" si="1109"/>
        <v>7.8855098125270348E-2</v>
      </c>
      <c r="AI111" s="308">
        <f t="shared" si="1109"/>
        <v>7.8309262477298858E-2</v>
      </c>
      <c r="AJ111" s="308">
        <f t="shared" si="1109"/>
        <v>7.7727746376967818E-2</v>
      </c>
      <c r="AK111" s="308">
        <f t="shared" si="1109"/>
        <v>7.7033237476635916E-2</v>
      </c>
    </row>
    <row r="112" spans="1:37" s="28" customFormat="1" ht="15">
      <c r="A112" s="305" t="s">
        <v>42</v>
      </c>
      <c r="B112" s="306" t="s">
        <v>42</v>
      </c>
      <c r="C112" s="211" t="s">
        <v>372</v>
      </c>
      <c r="D112" s="307">
        <f t="shared" ref="D112:S112" si="1114">D100+D104+D108</f>
        <v>54.703404877607284</v>
      </c>
      <c r="E112" s="307">
        <f t="shared" si="1114"/>
        <v>52.271985743500736</v>
      </c>
      <c r="F112" s="307">
        <f t="shared" si="1114"/>
        <v>51.808638651847041</v>
      </c>
      <c r="G112" s="307">
        <f t="shared" si="1114"/>
        <v>58.485024016061047</v>
      </c>
      <c r="H112" s="307">
        <f t="shared" si="1114"/>
        <v>54.974467205704727</v>
      </c>
      <c r="I112" s="307">
        <f t="shared" si="1114"/>
        <v>46.47749273781637</v>
      </c>
      <c r="J112" s="307">
        <f t="shared" si="1114"/>
        <v>48.668700193717157</v>
      </c>
      <c r="K112" s="307">
        <f t="shared" si="1114"/>
        <v>50.911305281923923</v>
      </c>
      <c r="L112" s="307">
        <f t="shared" si="1114"/>
        <v>53.192829699072021</v>
      </c>
      <c r="M112" s="307">
        <f t="shared" si="1114"/>
        <v>55.440720725498849</v>
      </c>
      <c r="N112" s="307">
        <f t="shared" si="1114"/>
        <v>57.498597258915439</v>
      </c>
      <c r="O112" s="307">
        <f t="shared" si="1114"/>
        <v>59.555026866023837</v>
      </c>
      <c r="P112" s="307">
        <f t="shared" si="1114"/>
        <v>61.510186668864627</v>
      </c>
      <c r="Q112" s="307">
        <f t="shared" si="1114"/>
        <v>63.413465330512793</v>
      </c>
      <c r="R112" s="307">
        <f t="shared" si="1114"/>
        <v>65.397226896327567</v>
      </c>
      <c r="S112" s="307">
        <f t="shared" si="1114"/>
        <v>67.526062228110462</v>
      </c>
      <c r="T112" s="293">
        <f t="shared" si="1111"/>
        <v>-3.2066175461310742E-2</v>
      </c>
      <c r="U112" s="293">
        <f t="shared" si="1112"/>
        <v>3.7056477738388383E-2</v>
      </c>
      <c r="V112" s="308">
        <f t="shared" si="1113"/>
        <v>0.34127924334708343</v>
      </c>
      <c r="W112" s="308">
        <f t="shared" si="1109"/>
        <v>0.34140455502131661</v>
      </c>
      <c r="X112" s="308">
        <f t="shared" si="1109"/>
        <v>0.33525487320967534</v>
      </c>
      <c r="Y112" s="308">
        <f t="shared" si="1109"/>
        <v>0.33523600499626716</v>
      </c>
      <c r="Z112" s="308">
        <f t="shared" si="1109"/>
        <v>0.33680903947309532</v>
      </c>
      <c r="AA112" s="308">
        <f t="shared" si="1109"/>
        <v>0.33886838057538099</v>
      </c>
      <c r="AB112" s="308">
        <f t="shared" si="1109"/>
        <v>0.33932708334103523</v>
      </c>
      <c r="AC112" s="308">
        <f t="shared" si="1109"/>
        <v>0.33792343859637392</v>
      </c>
      <c r="AD112" s="308">
        <f t="shared" si="1109"/>
        <v>0.33762367195605109</v>
      </c>
      <c r="AE112" s="308">
        <f t="shared" si="1109"/>
        <v>0.33728836288416181</v>
      </c>
      <c r="AF112" s="308">
        <f t="shared" si="1109"/>
        <v>0.3369633119057468</v>
      </c>
      <c r="AG112" s="308">
        <f t="shared" si="1109"/>
        <v>0.33665934815447435</v>
      </c>
      <c r="AH112" s="308">
        <f t="shared" si="1109"/>
        <v>0.33634886178663465</v>
      </c>
      <c r="AI112" s="308">
        <f t="shared" si="1109"/>
        <v>0.3360324453162653</v>
      </c>
      <c r="AJ112" s="308">
        <f t="shared" si="1109"/>
        <v>0.3356913125677658</v>
      </c>
      <c r="AK112" s="308">
        <f t="shared" si="1109"/>
        <v>0.33543242475810936</v>
      </c>
    </row>
    <row r="113" spans="1:37" s="93" customFormat="1" ht="15">
      <c r="A113" s="306" t="s">
        <v>42</v>
      </c>
      <c r="B113" s="306" t="s">
        <v>42</v>
      </c>
      <c r="C113" s="309" t="s">
        <v>60</v>
      </c>
      <c r="D113" s="307">
        <f>SUM(D110:D112)</f>
        <v>160.28928200000001</v>
      </c>
      <c r="E113" s="307">
        <f t="shared" ref="E113" si="1115">SUM(E110:E112)</f>
        <v>153.10863599999999</v>
      </c>
      <c r="F113" s="307">
        <f t="shared" ref="F113" si="1116">SUM(F110:F112)</f>
        <v>154.53508000000002</v>
      </c>
      <c r="G113" s="307">
        <f t="shared" ref="G113" si="1117">SUM(G110:G112)</f>
        <v>174.45925599999998</v>
      </c>
      <c r="H113" s="307">
        <f t="shared" ref="H113" si="1118">SUM(H110:H112)</f>
        <v>163.22147200000001</v>
      </c>
      <c r="I113" s="307">
        <f t="shared" ref="I113" si="1119">SUM(I110:I112)</f>
        <v>137.15499999999997</v>
      </c>
      <c r="J113" s="307">
        <f t="shared" ref="J113" si="1120">SUM(J110:J112)</f>
        <v>143.42710199999999</v>
      </c>
      <c r="K113" s="307">
        <f t="shared" ref="K113" si="1121">SUM(K110:K112)</f>
        <v>150.65928984799999</v>
      </c>
      <c r="L113" s="307">
        <f t="shared" ref="L113" si="1122">SUM(L110:L112)</f>
        <v>157.55065215331288</v>
      </c>
      <c r="M113" s="307">
        <f t="shared" ref="M113" si="1123">SUM(M110:M112)</f>
        <v>164.37187530403884</v>
      </c>
      <c r="N113" s="307">
        <f t="shared" ref="N113" si="1124">SUM(N110:N112)</f>
        <v>170.6375597204439</v>
      </c>
      <c r="O113" s="307">
        <f t="shared" ref="O113" si="1125">SUM(O110:O112)</f>
        <v>176.89996488289205</v>
      </c>
      <c r="P113" s="307">
        <f t="shared" ref="P113" si="1126">SUM(P110:P112)</f>
        <v>182.87615525776349</v>
      </c>
      <c r="Q113" s="307">
        <f t="shared" ref="Q113" si="1127">SUM(Q110:Q112)</f>
        <v>188.71232886702245</v>
      </c>
      <c r="R113" s="307">
        <f t="shared" ref="R113" si="1128">SUM(R110:R112)</f>
        <v>194.81358154934637</v>
      </c>
      <c r="S113" s="307">
        <f t="shared" ref="S113" si="1129">SUM(S110:S112)</f>
        <v>201.31047938137044</v>
      </c>
      <c r="T113" s="293">
        <f t="shared" si="1111"/>
        <v>-3.0692814489483244E-2</v>
      </c>
      <c r="U113" s="293">
        <f t="shared" si="1112"/>
        <v>3.8387525543130296E-2</v>
      </c>
      <c r="V113" s="310">
        <f>SUM(V110:V112)</f>
        <v>0.99999999999999978</v>
      </c>
      <c r="W113" s="310">
        <f t="shared" ref="W113" si="1130">SUM(W110:W112)</f>
        <v>1</v>
      </c>
      <c r="X113" s="310">
        <f t="shared" ref="X113" si="1131">SUM(X110:X112)</f>
        <v>1</v>
      </c>
      <c r="Y113" s="310">
        <f t="shared" ref="Y113" si="1132">SUM(Y110:Y112)</f>
        <v>1</v>
      </c>
      <c r="Z113" s="310">
        <f t="shared" ref="Z113" si="1133">SUM(Z110:Z112)</f>
        <v>1</v>
      </c>
      <c r="AA113" s="310">
        <f t="shared" ref="AA113" si="1134">SUM(AA110:AA112)</f>
        <v>1</v>
      </c>
      <c r="AB113" s="310">
        <f t="shared" ref="AB113" si="1135">SUM(AB110:AB112)</f>
        <v>1</v>
      </c>
      <c r="AC113" s="310">
        <f t="shared" ref="AC113" si="1136">SUM(AC110:AC112)</f>
        <v>1</v>
      </c>
      <c r="AD113" s="310">
        <f t="shared" ref="AD113" si="1137">SUM(AD110:AD112)</f>
        <v>1</v>
      </c>
      <c r="AE113" s="310">
        <f t="shared" ref="AE113" si="1138">SUM(AE110:AE112)</f>
        <v>1</v>
      </c>
      <c r="AF113" s="310">
        <f t="shared" ref="AF113" si="1139">SUM(AF110:AF112)</f>
        <v>0.99999999999999978</v>
      </c>
      <c r="AG113" s="310">
        <f t="shared" ref="AG113" si="1140">SUM(AG110:AG112)</f>
        <v>1</v>
      </c>
      <c r="AH113" s="310">
        <f t="shared" ref="AH113" si="1141">SUM(AH110:AH112)</f>
        <v>1</v>
      </c>
      <c r="AI113" s="310">
        <f t="shared" ref="AI113" si="1142">SUM(AI110:AI112)</f>
        <v>1</v>
      </c>
      <c r="AJ113" s="310">
        <f t="shared" ref="AJ113" si="1143">SUM(AJ110:AJ112)</f>
        <v>1</v>
      </c>
      <c r="AK113" s="310">
        <f t="shared" ref="AK113" si="1144">SUM(AK110:AK112)</f>
        <v>1</v>
      </c>
    </row>
    <row r="114" spans="1:37" s="28" customFormat="1" ht="15">
      <c r="A114" s="32" t="s">
        <v>39</v>
      </c>
      <c r="B114" s="32" t="s">
        <v>34</v>
      </c>
      <c r="C114" s="95" t="s">
        <v>370</v>
      </c>
      <c r="D114" s="34">
        <f>(V114*' Demand-Supply Gap'!D$280)</f>
        <v>45.115819511399991</v>
      </c>
      <c r="E114" s="34">
        <f>(W114*' Demand-Supply Gap'!E$280)</f>
        <v>42.382832473333323</v>
      </c>
      <c r="F114" s="34">
        <f>(X114*' Demand-Supply Gap'!F$280)</f>
        <v>38.453648624400003</v>
      </c>
      <c r="G114" s="34">
        <f>(Y114*' Demand-Supply Gap'!G$280)</f>
        <v>44.374096889159993</v>
      </c>
      <c r="H114" s="34">
        <f>(Z114*' Demand-Supply Gap'!H$280)</f>
        <v>49.554952927999992</v>
      </c>
      <c r="I114" s="34">
        <f>(AA114*' Demand-Supply Gap'!I$280)</f>
        <v>45.69501666666666</v>
      </c>
      <c r="J114" s="34">
        <f>(AB114*' Demand-Supply Gap'!J$280)</f>
        <v>48.300171949999992</v>
      </c>
      <c r="K114" s="34">
        <f>(AC114*' Demand-Supply Gap'!K$280)</f>
        <v>51.462276493908689</v>
      </c>
      <c r="L114" s="34">
        <f>(AD114*' Demand-Supply Gap'!L$280)</f>
        <v>54.269793271854489</v>
      </c>
      <c r="M114" s="34">
        <f>(AE114*' Demand-Supply Gap'!M$280)</f>
        <v>57.428804381194112</v>
      </c>
      <c r="N114" s="34">
        <f>(AF114*' Demand-Supply Gap'!N$280)</f>
        <v>60.684974435286492</v>
      </c>
      <c r="O114" s="34">
        <f>(AG114*' Demand-Supply Gap'!O$280)</f>
        <v>63.237198896164337</v>
      </c>
      <c r="P114" s="34">
        <f>(AH114*' Demand-Supply Gap'!P$280)</f>
        <v>65.57306428706795</v>
      </c>
      <c r="Q114" s="34">
        <f>(AI114*' Demand-Supply Gap'!Q$280)</f>
        <v>67.791030778068546</v>
      </c>
      <c r="R114" s="34">
        <f>(AJ114*' Demand-Supply Gap'!R$280)</f>
        <v>69.968074543447685</v>
      </c>
      <c r="S114" s="34">
        <f>(AK114*' Demand-Supply Gap'!S$280)</f>
        <v>72.220816504639416</v>
      </c>
      <c r="T114" s="257"/>
      <c r="U114" s="73"/>
      <c r="V114" s="219">
        <v>0.55779999999999996</v>
      </c>
      <c r="W114" s="219">
        <v>0.55920666666666663</v>
      </c>
      <c r="X114" s="219">
        <v>0.5606133333333333</v>
      </c>
      <c r="Y114" s="219">
        <v>0.56201999999999996</v>
      </c>
      <c r="Z114" s="219">
        <v>0.56342666666666663</v>
      </c>
      <c r="AA114" s="219">
        <v>0.5648333333333333</v>
      </c>
      <c r="AB114" s="219">
        <v>0.56499999999999995</v>
      </c>
      <c r="AC114" s="219">
        <v>0.56764666666666663</v>
      </c>
      <c r="AD114" s="219">
        <v>0.5690533333333333</v>
      </c>
      <c r="AE114" s="219">
        <v>0.57045999999999997</v>
      </c>
      <c r="AF114" s="219">
        <v>0.57186666666666663</v>
      </c>
      <c r="AG114" s="219">
        <v>0.5732733333333333</v>
      </c>
      <c r="AH114" s="219">
        <v>0.57467999999999997</v>
      </c>
      <c r="AI114" s="219">
        <v>0.57608666666666664</v>
      </c>
      <c r="AJ114" s="219">
        <v>0.5774933333333333</v>
      </c>
      <c r="AK114" s="219">
        <v>0.57940000000000003</v>
      </c>
    </row>
    <row r="115" spans="1:37" s="28" customFormat="1" ht="15">
      <c r="A115" s="32" t="s">
        <v>39</v>
      </c>
      <c r="B115" s="32" t="s">
        <v>34</v>
      </c>
      <c r="C115" s="95" t="s">
        <v>371</v>
      </c>
      <c r="D115" s="34">
        <f>(V115*' Demand-Supply Gap'!D$280)</f>
        <v>6.0256876184999992</v>
      </c>
      <c r="E115" s="34">
        <f>(W115*' Demand-Supply Gap'!E$280)</f>
        <v>5.5787228733333318</v>
      </c>
      <c r="F115" s="34">
        <f>(X115*' Demand-Supply Gap'!F$280)</f>
        <v>4.9875605948999997</v>
      </c>
      <c r="G115" s="34">
        <f>(Y115*' Demand-Supply Gap'!G$280)</f>
        <v>5.6705235375599994</v>
      </c>
      <c r="H115" s="34">
        <f>(Z115*' Demand-Supply Gap'!H$280)</f>
        <v>6.2381989280000001</v>
      </c>
      <c r="I115" s="34">
        <f>(AA115*' Demand-Supply Gap'!I$280)</f>
        <v>5.6656966666666664</v>
      </c>
      <c r="J115" s="34">
        <f>(AB115*' Demand-Supply Gap'!J$280)</f>
        <v>5.9105732541999991</v>
      </c>
      <c r="K115" s="34">
        <f>(AC115*' Demand-Supply Gap'!K$280)</f>
        <v>6.1871742335976982</v>
      </c>
      <c r="L115" s="34">
        <f>(AD115*' Demand-Supply Gap'!L$280)</f>
        <v>6.4233899742911733</v>
      </c>
      <c r="M115" s="34">
        <f>(AE115*' Demand-Supply Gap'!M$280)</f>
        <v>6.6905976565826899</v>
      </c>
      <c r="N115" s="34">
        <f>(AF115*' Demand-Supply Gap'!N$280)</f>
        <v>6.9577608250296414</v>
      </c>
      <c r="O115" s="34">
        <f>(AG115*' Demand-Supply Gap'!O$280)</f>
        <v>7.1340496853355617</v>
      </c>
      <c r="P115" s="34">
        <f>(AH115*' Demand-Supply Gap'!P$280)</f>
        <v>7.2775284336138277</v>
      </c>
      <c r="Q115" s="34">
        <f>(AI115*' Demand-Supply Gap'!Q$280)</f>
        <v>7.4001920235325791</v>
      </c>
      <c r="R115" s="34">
        <f>(AJ115*' Demand-Supply Gap'!R$280)</f>
        <v>7.5110030150942011</v>
      </c>
      <c r="S115" s="34">
        <f>(AK115*' Demand-Supply Gap'!S$280)</f>
        <v>7.6159680504547254</v>
      </c>
      <c r="T115" s="257"/>
      <c r="U115" s="73"/>
      <c r="V115" s="219">
        <v>7.4499999999999997E-2</v>
      </c>
      <c r="W115" s="219">
        <v>7.3606666666666667E-2</v>
      </c>
      <c r="X115" s="219">
        <v>7.2713333333333324E-2</v>
      </c>
      <c r="Y115" s="219">
        <v>7.1819999999999995E-2</v>
      </c>
      <c r="Z115" s="219">
        <v>7.0926666666666666E-2</v>
      </c>
      <c r="AA115" s="219">
        <v>7.0033333333333336E-2</v>
      </c>
      <c r="AB115" s="219">
        <v>6.9139999999999993E-2</v>
      </c>
      <c r="AC115" s="219">
        <v>6.8246666666666664E-2</v>
      </c>
      <c r="AD115" s="219">
        <v>6.7353333333333334E-2</v>
      </c>
      <c r="AE115" s="219">
        <v>6.6460000000000005E-2</v>
      </c>
      <c r="AF115" s="219">
        <v>6.5566666666666662E-2</v>
      </c>
      <c r="AG115" s="219">
        <v>6.4673333333333333E-2</v>
      </c>
      <c r="AH115" s="219">
        <v>6.3780000000000003E-2</v>
      </c>
      <c r="AI115" s="219">
        <v>6.2886666666666674E-2</v>
      </c>
      <c r="AJ115" s="219">
        <v>6.1993333333333338E-2</v>
      </c>
      <c r="AK115" s="219">
        <v>6.1100000000000002E-2</v>
      </c>
    </row>
    <row r="116" spans="1:37" s="28" customFormat="1" ht="15">
      <c r="A116" s="32" t="s">
        <v>39</v>
      </c>
      <c r="B116" s="32" t="s">
        <v>34</v>
      </c>
      <c r="C116" s="95" t="s">
        <v>372</v>
      </c>
      <c r="D116" s="34">
        <f>(V116*' Demand-Supply Gap'!D$280)</f>
        <v>29.740205870099999</v>
      </c>
      <c r="E116" s="34">
        <f>(W116*' Demand-Supply Gap'!E$280)</f>
        <v>27.829444653333326</v>
      </c>
      <c r="F116" s="34">
        <f>(X116*' Demand-Supply Gap'!F$280)</f>
        <v>25.150895780700008</v>
      </c>
      <c r="G116" s="34">
        <f>(Y116*' Demand-Supply Gap'!G$280)</f>
        <v>28.91003757328</v>
      </c>
      <c r="H116" s="34">
        <f>(Z116*' Demand-Supply Gap'!H$280)</f>
        <v>32.159648144000002</v>
      </c>
      <c r="I116" s="34">
        <f>(AA116*' Demand-Supply Gap'!I$280)</f>
        <v>29.539286666666662</v>
      </c>
      <c r="J116" s="34">
        <f>(AB116*' Demand-Supply Gap'!J$280)</f>
        <v>31.276284795800002</v>
      </c>
      <c r="K116" s="34">
        <f>(AC116*' Demand-Supply Gap'!K$280)</f>
        <v>33.009544587493593</v>
      </c>
      <c r="L116" s="34">
        <f>(AD116*' Demand-Supply Gap'!L$280)</f>
        <v>34.675370267036158</v>
      </c>
      <c r="M116" s="34">
        <f>(AE116*' Demand-Supply Gap'!M$280)</f>
        <v>36.551643050737937</v>
      </c>
      <c r="N116" s="34">
        <f>(AF116*' Demand-Supply Gap'!N$280)</f>
        <v>38.474613367487251</v>
      </c>
      <c r="O116" s="34">
        <f>(AG116*' Demand-Supply Gap'!O$280)</f>
        <v>39.937735317101712</v>
      </c>
      <c r="P116" s="34">
        <f>(AH116*' Demand-Supply Gap'!P$280)</f>
        <v>41.253020224031715</v>
      </c>
      <c r="Q116" s="34">
        <f>(AI116*' Demand-Supply Gap'!Q$280)</f>
        <v>42.48383322828191</v>
      </c>
      <c r="R116" s="34">
        <f>(AJ116*' Demand-Supply Gap'!R$280)</f>
        <v>43.679160129825689</v>
      </c>
      <c r="S116" s="34">
        <f>(AK116*' Demand-Supply Gap'!S$280)</f>
        <v>44.81081037869842</v>
      </c>
      <c r="T116" s="257"/>
      <c r="U116" s="47"/>
      <c r="V116" s="219">
        <f>1-SUM(V114:V115)</f>
        <v>0.36770000000000003</v>
      </c>
      <c r="W116" s="219">
        <f t="shared" ref="W116" si="1145">1-SUM(W114:W115)</f>
        <v>0.36718666666666666</v>
      </c>
      <c r="X116" s="219">
        <f t="shared" ref="X116" si="1146">1-SUM(X114:X115)</f>
        <v>0.36667333333333341</v>
      </c>
      <c r="Y116" s="219">
        <f t="shared" ref="Y116" si="1147">1-SUM(Y114:Y115)</f>
        <v>0.36616000000000004</v>
      </c>
      <c r="Z116" s="219">
        <f t="shared" ref="Z116" si="1148">1-SUM(Z114:Z115)</f>
        <v>0.36564666666666668</v>
      </c>
      <c r="AA116" s="219">
        <f t="shared" ref="AA116" si="1149">1-SUM(AA114:AA115)</f>
        <v>0.36513333333333331</v>
      </c>
      <c r="AB116" s="219">
        <f t="shared" ref="AB116" si="1150">1-SUM(AB114:AB115)</f>
        <v>0.36586000000000007</v>
      </c>
      <c r="AC116" s="219">
        <f t="shared" ref="AC116" si="1151">1-SUM(AC114:AC115)</f>
        <v>0.36410666666666669</v>
      </c>
      <c r="AD116" s="219">
        <f t="shared" ref="AD116" si="1152">1-SUM(AD114:AD115)</f>
        <v>0.36359333333333332</v>
      </c>
      <c r="AE116" s="219">
        <f t="shared" ref="AE116" si="1153">1-SUM(AE114:AE115)</f>
        <v>0.36308000000000007</v>
      </c>
      <c r="AF116" s="219">
        <f t="shared" ref="AF116" si="1154">1-SUM(AF114:AF115)</f>
        <v>0.3625666666666667</v>
      </c>
      <c r="AG116" s="219">
        <f t="shared" ref="AG116" si="1155">1-SUM(AG114:AG115)</f>
        <v>0.36205333333333334</v>
      </c>
      <c r="AH116" s="219">
        <f t="shared" ref="AH116" si="1156">1-SUM(AH114:AH115)</f>
        <v>0.36153999999999997</v>
      </c>
      <c r="AI116" s="219">
        <f t="shared" ref="AI116" si="1157">1-SUM(AI114:AI115)</f>
        <v>0.36102666666666672</v>
      </c>
      <c r="AJ116" s="219">
        <f t="shared" ref="AJ116" si="1158">1-SUM(AJ114:AJ115)</f>
        <v>0.36051333333333335</v>
      </c>
      <c r="AK116" s="219">
        <f t="shared" ref="AK116" si="1159">1-SUM(AK114:AK115)</f>
        <v>0.35949999999999993</v>
      </c>
    </row>
    <row r="117" spans="1:37" s="93" customFormat="1" ht="15">
      <c r="A117" s="60" t="s">
        <v>39</v>
      </c>
      <c r="B117" s="60" t="s">
        <v>34</v>
      </c>
      <c r="C117" s="259" t="s">
        <v>60</v>
      </c>
      <c r="D117" s="61">
        <f>SUM(D114:D116)</f>
        <v>80.881712999999991</v>
      </c>
      <c r="E117" s="61">
        <f t="shared" ref="E117" si="1160">SUM(E114:E116)</f>
        <v>75.790999999999983</v>
      </c>
      <c r="F117" s="61">
        <f t="shared" ref="F117" si="1161">SUM(F114:F116)</f>
        <v>68.592105000000018</v>
      </c>
      <c r="G117" s="61">
        <f t="shared" ref="G117" si="1162">SUM(G114:G116)</f>
        <v>78.954657999999995</v>
      </c>
      <c r="H117" s="61">
        <f t="shared" ref="H117" si="1163">SUM(H114:H116)</f>
        <v>87.952799999999996</v>
      </c>
      <c r="I117" s="61">
        <f t="shared" ref="I117" si="1164">SUM(I114:I116)</f>
        <v>80.899999999999991</v>
      </c>
      <c r="J117" s="61">
        <f t="shared" ref="J117" si="1165">SUM(J114:J116)</f>
        <v>85.487030000000004</v>
      </c>
      <c r="K117" s="61">
        <f t="shared" ref="K117" si="1166">SUM(K114:K116)</f>
        <v>90.658995314999984</v>
      </c>
      <c r="L117" s="61">
        <f t="shared" ref="L117" si="1167">SUM(L114:L116)</f>
        <v>95.368553513181823</v>
      </c>
      <c r="M117" s="61">
        <f t="shared" ref="M117" si="1168">SUM(M114:M116)</f>
        <v>100.67104508851475</v>
      </c>
      <c r="N117" s="61">
        <f t="shared" ref="N117" si="1169">SUM(N114:N116)</f>
        <v>106.11734862780338</v>
      </c>
      <c r="O117" s="61">
        <f t="shared" ref="O117" si="1170">SUM(O114:O116)</f>
        <v>110.30898389860161</v>
      </c>
      <c r="P117" s="61">
        <f t="shared" ref="P117" si="1171">SUM(P114:P116)</f>
        <v>114.10361294471349</v>
      </c>
      <c r="Q117" s="61">
        <f t="shared" ref="Q117" si="1172">SUM(Q114:Q116)</f>
        <v>117.67505602988304</v>
      </c>
      <c r="R117" s="61">
        <f t="shared" ref="R117" si="1173">SUM(R114:R116)</f>
        <v>121.15823768836758</v>
      </c>
      <c r="S117" s="61">
        <f t="shared" ref="S117" si="1174">SUM(S114:S116)</f>
        <v>124.64759493379256</v>
      </c>
      <c r="T117" s="258"/>
      <c r="U117" s="260"/>
      <c r="V117" s="261">
        <f>SUM(V114:V116)</f>
        <v>1</v>
      </c>
      <c r="W117" s="261">
        <f t="shared" ref="W117" si="1175">SUM(W114:W116)</f>
        <v>1</v>
      </c>
      <c r="X117" s="261">
        <f t="shared" ref="X117" si="1176">SUM(X114:X116)</f>
        <v>1</v>
      </c>
      <c r="Y117" s="261">
        <f t="shared" ref="Y117" si="1177">SUM(Y114:Y116)</f>
        <v>1</v>
      </c>
      <c r="Z117" s="261">
        <f t="shared" ref="Z117" si="1178">SUM(Z114:Z116)</f>
        <v>1</v>
      </c>
      <c r="AA117" s="261">
        <f t="shared" ref="AA117" si="1179">SUM(AA114:AA116)</f>
        <v>1</v>
      </c>
      <c r="AB117" s="261">
        <f t="shared" ref="AB117" si="1180">SUM(AB114:AB116)</f>
        <v>1</v>
      </c>
      <c r="AC117" s="261">
        <f t="shared" ref="AC117" si="1181">SUM(AC114:AC116)</f>
        <v>1</v>
      </c>
      <c r="AD117" s="261">
        <f t="shared" ref="AD117" si="1182">SUM(AD114:AD116)</f>
        <v>1</v>
      </c>
      <c r="AE117" s="261">
        <f t="shared" ref="AE117" si="1183">SUM(AE114:AE116)</f>
        <v>1</v>
      </c>
      <c r="AF117" s="261">
        <f t="shared" ref="AF117" si="1184">SUM(AF114:AF116)</f>
        <v>1</v>
      </c>
      <c r="AG117" s="261">
        <f t="shared" ref="AG117" si="1185">SUM(AG114:AG116)</f>
        <v>1</v>
      </c>
      <c r="AH117" s="261">
        <f t="shared" ref="AH117" si="1186">SUM(AH114:AH116)</f>
        <v>1</v>
      </c>
      <c r="AI117" s="261">
        <f t="shared" ref="AI117" si="1187">SUM(AI114:AI116)</f>
        <v>1</v>
      </c>
      <c r="AJ117" s="261">
        <f t="shared" ref="AJ117" si="1188">SUM(AJ114:AJ116)</f>
        <v>1</v>
      </c>
      <c r="AK117" s="261">
        <f t="shared" ref="AK117" si="1189">SUM(AK114:AK116)</f>
        <v>1</v>
      </c>
    </row>
    <row r="118" spans="1:37" s="28" customFormat="1" ht="15">
      <c r="A118" s="32" t="s">
        <v>39</v>
      </c>
      <c r="B118" s="32" t="s">
        <v>207</v>
      </c>
      <c r="C118" s="95" t="s">
        <v>370</v>
      </c>
      <c r="D118" s="34">
        <f>V118*' Demand-Supply Gap'!D$289</f>
        <v>39.813593644799994</v>
      </c>
      <c r="E118" s="34">
        <f>W118*' Demand-Supply Gap'!E$289</f>
        <v>41.106078784333334</v>
      </c>
      <c r="F118" s="34">
        <f>X118*' Demand-Supply Gap'!F$289</f>
        <v>38.525860505933331</v>
      </c>
      <c r="G118" s="34">
        <f>Y118*' Demand-Supply Gap'!G$289</f>
        <v>36.024863120399992</v>
      </c>
      <c r="H118" s="34">
        <f>Z118*' Demand-Supply Gap'!H$289</f>
        <v>47.848644549699991</v>
      </c>
      <c r="I118" s="34">
        <f>AA118*' Demand-Supply Gap'!I$289</f>
        <v>47.464404325333341</v>
      </c>
      <c r="J118" s="34">
        <f>AB118*' Demand-Supply Gap'!J$289</f>
        <v>49.315742102480002</v>
      </c>
      <c r="K118" s="34">
        <f>AC118*' Demand-Supply Gap'!K$289</f>
        <v>51.377451159409297</v>
      </c>
      <c r="L118" s="34">
        <f>AD118*' Demand-Supply Gap'!L$289</f>
        <v>54.090909959224021</v>
      </c>
      <c r="M118" s="34">
        <f>AE118*' Demand-Supply Gap'!M$289</f>
        <v>57.028842958232566</v>
      </c>
      <c r="N118" s="34">
        <f>AF118*' Demand-Supply Gap'!N$289</f>
        <v>60.308946400382382</v>
      </c>
      <c r="O118" s="34">
        <f>AG118*' Demand-Supply Gap'!O$289</f>
        <v>63.862169836159531</v>
      </c>
      <c r="P118" s="34">
        <f>AH118*' Demand-Supply Gap'!P$289</f>
        <v>67.816432683073586</v>
      </c>
      <c r="Q118" s="34">
        <f>AI118*' Demand-Supply Gap'!Q$289</f>
        <v>72.171593607818409</v>
      </c>
      <c r="R118" s="34">
        <f>AJ118*' Demand-Supply Gap'!R$289</f>
        <v>77.000905377622644</v>
      </c>
      <c r="S118" s="34">
        <f>AK118*' Demand-Supply Gap'!S$289</f>
        <v>82.258535831472884</v>
      </c>
      <c r="T118" s="257"/>
      <c r="U118" s="73"/>
      <c r="V118" s="219">
        <v>0.5996999999999999</v>
      </c>
      <c r="W118" s="219">
        <v>0.60016666666666663</v>
      </c>
      <c r="X118" s="219">
        <v>0.60063333333333324</v>
      </c>
      <c r="Y118" s="219">
        <v>0.60109999999999997</v>
      </c>
      <c r="Z118" s="219">
        <v>0.60156666666666658</v>
      </c>
      <c r="AA118" s="219">
        <v>0.60203333333333331</v>
      </c>
      <c r="AB118" s="219">
        <v>0.60249999999999992</v>
      </c>
      <c r="AC118" s="219">
        <v>0.60296666666666665</v>
      </c>
      <c r="AD118" s="219">
        <v>0.60343333333333327</v>
      </c>
      <c r="AE118" s="219">
        <v>0.60389999999999999</v>
      </c>
      <c r="AF118" s="219">
        <v>0.60436666666666661</v>
      </c>
      <c r="AG118" s="219">
        <v>0.60483333333333333</v>
      </c>
      <c r="AH118" s="219">
        <v>0.60529999999999995</v>
      </c>
      <c r="AI118" s="219">
        <v>0.60576666666666668</v>
      </c>
      <c r="AJ118" s="219">
        <v>0.60640000000000005</v>
      </c>
      <c r="AK118" s="219">
        <v>0.6069</v>
      </c>
    </row>
    <row r="119" spans="1:37" s="28" customFormat="1" ht="15">
      <c r="A119" s="32" t="s">
        <v>39</v>
      </c>
      <c r="B119" s="32" t="s">
        <v>207</v>
      </c>
      <c r="C119" s="95" t="s">
        <v>371</v>
      </c>
      <c r="D119" s="34">
        <f>V119*' Demand-Supply Gap'!D$289</f>
        <v>3.1202916480000011</v>
      </c>
      <c r="E119" s="34">
        <f>W119*' Demand-Supply Gap'!E$289</f>
        <v>3.1971648280800018</v>
      </c>
      <c r="F119" s="34">
        <f>X119*' Demand-Supply Gap'!F$289</f>
        <v>3.6496833278000027</v>
      </c>
      <c r="G119" s="34">
        <f>Y119*' Demand-Supply Gap'!G$289</f>
        <v>3.1188385905600033</v>
      </c>
      <c r="H119" s="34">
        <f>Z119*' Demand-Supply Gap'!H$289</f>
        <v>4.1138115411600014</v>
      </c>
      <c r="I119" s="34">
        <f>AA119*' Demand-Supply Gap'!I$289</f>
        <v>4.0602682400000019</v>
      </c>
      <c r="J119" s="34">
        <f>AB119*' Demand-Supply Gap'!J$289</f>
        <v>3.6764578792945959</v>
      </c>
      <c r="K119" s="34">
        <f>AC119*' Demand-Supply Gap'!K$289</f>
        <v>3.5174258539508787</v>
      </c>
      <c r="L119" s="34">
        <f>AD119*' Demand-Supply Gap'!L$289</f>
        <v>4.0787604919244496</v>
      </c>
      <c r="M119" s="34">
        <f>AE119*' Demand-Supply Gap'!M$289</f>
        <v>4.2234773513230568</v>
      </c>
      <c r="N119" s="34">
        <f>AF119*' Demand-Supply Gap'!N$289</f>
        <v>4.3852844201372978</v>
      </c>
      <c r="O119" s="34">
        <f>AG119*' Demand-Supply Gap'!O$289</f>
        <v>4.5578930639054676</v>
      </c>
      <c r="P119" s="34">
        <f>AH119*' Demand-Supply Gap'!P$289</f>
        <v>4.7491829721866239</v>
      </c>
      <c r="Q119" s="34">
        <f>AI119*' Demand-Supply Gap'!Q$289</f>
        <v>4.9575555022075584</v>
      </c>
      <c r="R119" s="34">
        <f>AJ119*' Demand-Supply Gap'!R$289</f>
        <v>5.1849356347236402</v>
      </c>
      <c r="S119" s="34">
        <f>AK119*' Demand-Supply Gap'!S$289</f>
        <v>5.4289123358585698</v>
      </c>
      <c r="T119" s="257"/>
      <c r="U119" s="160"/>
      <c r="V119" s="219">
        <v>4.7000000000000014E-2</v>
      </c>
      <c r="W119" s="219">
        <v>4.6680000000000027E-2</v>
      </c>
      <c r="X119" s="219">
        <v>5.6900000000000034E-2</v>
      </c>
      <c r="Y119" s="219">
        <v>5.2040000000000058E-2</v>
      </c>
      <c r="Z119" s="219">
        <v>5.1720000000000016E-2</v>
      </c>
      <c r="AA119" s="219">
        <v>5.1500000000000018E-2</v>
      </c>
      <c r="AB119" s="219">
        <v>4.4916000000000039E-2</v>
      </c>
      <c r="AC119" s="219">
        <v>4.1280571428571028E-2</v>
      </c>
      <c r="AD119" s="219">
        <v>4.5502285714285023E-2</v>
      </c>
      <c r="AE119" s="219">
        <v>4.4724000000000014E-2</v>
      </c>
      <c r="AF119" s="219">
        <v>4.3945714285714005E-2</v>
      </c>
      <c r="AG119" s="219">
        <v>4.3167428571428051E-2</v>
      </c>
      <c r="AH119" s="219">
        <v>4.2389142857142043E-2</v>
      </c>
      <c r="AI119" s="219">
        <v>4.1610857142857033E-2</v>
      </c>
      <c r="AJ119" s="219">
        <v>4.0832571428571024E-2</v>
      </c>
      <c r="AK119" s="219">
        <v>4.0054285714285015E-2</v>
      </c>
    </row>
    <row r="120" spans="1:37" s="28" customFormat="1" ht="15">
      <c r="A120" s="32" t="s">
        <v>39</v>
      </c>
      <c r="B120" s="32" t="s">
        <v>207</v>
      </c>
      <c r="C120" s="95" t="s">
        <v>372</v>
      </c>
      <c r="D120" s="34">
        <f>V120*' Demand-Supply Gap'!D$289</f>
        <v>23.455298707200004</v>
      </c>
      <c r="E120" s="34">
        <f>W120*' Demand-Supply Gap'!E$289</f>
        <v>24.187862387586666</v>
      </c>
      <c r="F120" s="34">
        <f>X120*' Demand-Supply Gap'!F$289</f>
        <v>21.96651816626667</v>
      </c>
      <c r="G120" s="34">
        <f>Y120*' Demand-Supply Gap'!G$289</f>
        <v>20.787862289039996</v>
      </c>
      <c r="H120" s="34">
        <f>Z120*' Demand-Supply Gap'!H$289</f>
        <v>27.577596909140009</v>
      </c>
      <c r="I120" s="34">
        <f>AA120*' Demand-Supply Gap'!I$289</f>
        <v>27.315487434666672</v>
      </c>
      <c r="J120" s="34">
        <f>AB120*' Demand-Supply Gap'!J$289</f>
        <v>28.859654130225412</v>
      </c>
      <c r="K120" s="34">
        <f>AC120*' Demand-Supply Gap'!K$289</f>
        <v>30.312903117231841</v>
      </c>
      <c r="L120" s="34">
        <f>AD120*' Demand-Supply Gap'!L$289</f>
        <v>31.468914246234327</v>
      </c>
      <c r="M120" s="34">
        <f>AE120*' Demand-Supply Gap'!M$289</f>
        <v>33.181928669137157</v>
      </c>
      <c r="N120" s="34">
        <f>AF120*' Demand-Supply Gap'!N$289</f>
        <v>35.094440075264977</v>
      </c>
      <c r="O120" s="34">
        <f>AG120*' Demand-Supply Gap'!O$289</f>
        <v>37.166329774764755</v>
      </c>
      <c r="P120" s="34">
        <f>AH120*' Demand-Supply Gap'!P$289</f>
        <v>39.472105612001634</v>
      </c>
      <c r="Q120" s="34">
        <f>AI120*' Demand-Supply Gap'!Q$289</f>
        <v>42.01176368558027</v>
      </c>
      <c r="R120" s="34">
        <f>AJ120*' Demand-Supply Gap'!R$289</f>
        <v>44.794543845210839</v>
      </c>
      <c r="S120" s="34">
        <f>AK120*' Demand-Supply Gap'!S$289</f>
        <v>47.851414629625012</v>
      </c>
      <c r="T120" s="257"/>
      <c r="U120" s="47"/>
      <c r="V120" s="219">
        <f>1-SUM(V118:V119)</f>
        <v>0.35330000000000006</v>
      </c>
      <c r="W120" s="219">
        <f t="shared" ref="W120" si="1190">1-SUM(W118:W119)</f>
        <v>0.35315333333333332</v>
      </c>
      <c r="X120" s="219">
        <f t="shared" ref="X120" si="1191">1-SUM(X118:X119)</f>
        <v>0.3424666666666667</v>
      </c>
      <c r="Y120" s="219">
        <f t="shared" ref="Y120" si="1192">1-SUM(Y118:Y119)</f>
        <v>0.34685999999999995</v>
      </c>
      <c r="Z120" s="219">
        <f t="shared" ref="Z120" si="1193">1-SUM(Z118:Z119)</f>
        <v>0.34671333333333343</v>
      </c>
      <c r="AA120" s="219">
        <f t="shared" ref="AA120" si="1194">1-SUM(AA118:AA119)</f>
        <v>0.3464666666666667</v>
      </c>
      <c r="AB120" s="219">
        <f t="shared" ref="AB120" si="1195">1-SUM(AB118:AB119)</f>
        <v>0.35258400000000001</v>
      </c>
      <c r="AC120" s="219">
        <f t="shared" ref="AC120" si="1196">1-SUM(AC118:AC119)</f>
        <v>0.35575276190476235</v>
      </c>
      <c r="AD120" s="219">
        <f t="shared" ref="AD120" si="1197">1-SUM(AD118:AD119)</f>
        <v>0.35106438095238168</v>
      </c>
      <c r="AE120" s="219">
        <f t="shared" ref="AE120" si="1198">1-SUM(AE118:AE119)</f>
        <v>0.35137600000000002</v>
      </c>
      <c r="AF120" s="219">
        <f t="shared" ref="AF120" si="1199">1-SUM(AF118:AF119)</f>
        <v>0.35168761904761936</v>
      </c>
      <c r="AG120" s="219">
        <f t="shared" ref="AG120" si="1200">1-SUM(AG118:AG119)</f>
        <v>0.35199923809523859</v>
      </c>
      <c r="AH120" s="219">
        <f t="shared" ref="AH120" si="1201">1-SUM(AH118:AH119)</f>
        <v>0.35231085714285804</v>
      </c>
      <c r="AI120" s="219">
        <f t="shared" ref="AI120" si="1202">1-SUM(AI118:AI119)</f>
        <v>0.35262247619047626</v>
      </c>
      <c r="AJ120" s="219">
        <f t="shared" ref="AJ120" si="1203">1-SUM(AJ118:AJ119)</f>
        <v>0.35276742857142895</v>
      </c>
      <c r="AK120" s="219">
        <f t="shared" ref="AK120" si="1204">1-SUM(AK118:AK119)</f>
        <v>0.35304571428571496</v>
      </c>
    </row>
    <row r="121" spans="1:37" s="93" customFormat="1" ht="15">
      <c r="A121" s="60" t="s">
        <v>39</v>
      </c>
      <c r="B121" s="60" t="s">
        <v>207</v>
      </c>
      <c r="C121" s="259" t="s">
        <v>60</v>
      </c>
      <c r="D121" s="61">
        <f>SUM(D118:D120)</f>
        <v>66.389184</v>
      </c>
      <c r="E121" s="61">
        <f t="shared" ref="E121" si="1205">SUM(E118:E120)</f>
        <v>68.491106000000002</v>
      </c>
      <c r="F121" s="61">
        <f t="shared" ref="F121" si="1206">SUM(F118:F120)</f>
        <v>64.14206200000001</v>
      </c>
      <c r="G121" s="61">
        <f t="shared" ref="G121" si="1207">SUM(G118:G120)</f>
        <v>59.931563999999995</v>
      </c>
      <c r="H121" s="61">
        <f t="shared" ref="H121" si="1208">SUM(H118:H120)</f>
        <v>79.540053</v>
      </c>
      <c r="I121" s="61">
        <f t="shared" ref="I121" si="1209">SUM(I118:I120)</f>
        <v>78.840160000000012</v>
      </c>
      <c r="J121" s="61">
        <f t="shared" ref="J121" si="1210">SUM(J118:J120)</f>
        <v>81.851854112000012</v>
      </c>
      <c r="K121" s="61">
        <f t="shared" ref="K121" si="1211">SUM(K118:K120)</f>
        <v>85.207780130592013</v>
      </c>
      <c r="L121" s="61">
        <f t="shared" ref="L121" si="1212">SUM(L118:L120)</f>
        <v>89.638584697382797</v>
      </c>
      <c r="M121" s="61">
        <f t="shared" ref="M121" si="1213">SUM(M118:M120)</f>
        <v>94.434248978692779</v>
      </c>
      <c r="N121" s="61">
        <f t="shared" ref="N121" si="1214">SUM(N118:N120)</f>
        <v>99.788670895784662</v>
      </c>
      <c r="O121" s="61">
        <f t="shared" ref="O121" si="1215">SUM(O118:O120)</f>
        <v>105.58639267482977</v>
      </c>
      <c r="P121" s="61">
        <f t="shared" ref="P121" si="1216">SUM(P118:P120)</f>
        <v>112.03772126726184</v>
      </c>
      <c r="Q121" s="61">
        <f t="shared" ref="Q121" si="1217">SUM(Q118:Q120)</f>
        <v>119.14091279560623</v>
      </c>
      <c r="R121" s="61">
        <f t="shared" ref="R121" si="1218">SUM(R118:R120)</f>
        <v>126.98038485755713</v>
      </c>
      <c r="S121" s="61">
        <f t="shared" ref="S121" si="1219">SUM(S118:S120)</f>
        <v>135.53886279695647</v>
      </c>
      <c r="T121" s="258"/>
      <c r="U121" s="260"/>
      <c r="V121" s="261">
        <f>SUM(V118:V120)</f>
        <v>1</v>
      </c>
      <c r="W121" s="261">
        <f t="shared" ref="W121" si="1220">SUM(W118:W120)</f>
        <v>1</v>
      </c>
      <c r="X121" s="261">
        <f t="shared" ref="X121" si="1221">SUM(X118:X120)</f>
        <v>1</v>
      </c>
      <c r="Y121" s="261">
        <f t="shared" ref="Y121" si="1222">SUM(Y118:Y120)</f>
        <v>1</v>
      </c>
      <c r="Z121" s="261">
        <f t="shared" ref="Z121" si="1223">SUM(Z118:Z120)</f>
        <v>1</v>
      </c>
      <c r="AA121" s="261">
        <f t="shared" ref="AA121" si="1224">SUM(AA118:AA120)</f>
        <v>1</v>
      </c>
      <c r="AB121" s="261">
        <f t="shared" ref="AB121" si="1225">SUM(AB118:AB120)</f>
        <v>1</v>
      </c>
      <c r="AC121" s="261">
        <f t="shared" ref="AC121" si="1226">SUM(AC118:AC120)</f>
        <v>1</v>
      </c>
      <c r="AD121" s="261">
        <f t="shared" ref="AD121" si="1227">SUM(AD118:AD120)</f>
        <v>1</v>
      </c>
      <c r="AE121" s="261">
        <f t="shared" ref="AE121" si="1228">SUM(AE118:AE120)</f>
        <v>1</v>
      </c>
      <c r="AF121" s="261">
        <f t="shared" ref="AF121" si="1229">SUM(AF118:AF120)</f>
        <v>1</v>
      </c>
      <c r="AG121" s="261">
        <f t="shared" ref="AG121" si="1230">SUM(AG118:AG120)</f>
        <v>1</v>
      </c>
      <c r="AH121" s="261">
        <f t="shared" ref="AH121" si="1231">SUM(AH118:AH120)</f>
        <v>1</v>
      </c>
      <c r="AI121" s="261">
        <f t="shared" ref="AI121" si="1232">SUM(AI118:AI120)</f>
        <v>1</v>
      </c>
      <c r="AJ121" s="261">
        <f t="shared" ref="AJ121" si="1233">SUM(AJ118:AJ120)</f>
        <v>1</v>
      </c>
      <c r="AK121" s="261">
        <f t="shared" ref="AK121" si="1234">SUM(AK118:AK120)</f>
        <v>1</v>
      </c>
    </row>
    <row r="122" spans="1:37" s="28" customFormat="1" ht="15">
      <c r="A122" s="32" t="s">
        <v>39</v>
      </c>
      <c r="B122" s="32" t="s">
        <v>57</v>
      </c>
      <c r="C122" s="95" t="s">
        <v>370</v>
      </c>
      <c r="D122" s="34">
        <f>V122*' Demand-Supply Gap'!D$298</f>
        <v>109.90727493149997</v>
      </c>
      <c r="E122" s="34">
        <f>W122*' Demand-Supply Gap'!E$298</f>
        <v>124.56265470659999</v>
      </c>
      <c r="F122" s="34">
        <f>X122*' Demand-Supply Gap'!F$298</f>
        <v>150.27232029443996</v>
      </c>
      <c r="G122" s="34">
        <f>Y122*' Demand-Supply Gap'!G$298</f>
        <v>132.86378076689999</v>
      </c>
      <c r="H122" s="34">
        <f>Z122*' Demand-Supply Gap'!H$298</f>
        <v>124.10200724922001</v>
      </c>
      <c r="I122" s="34">
        <f>AA122*' Demand-Supply Gap'!I$298</f>
        <v>96.23910552000001</v>
      </c>
      <c r="J122" s="34">
        <f>AB122*' Demand-Supply Gap'!J$298</f>
        <v>98.983862937572184</v>
      </c>
      <c r="K122" s="34">
        <f>AC122*' Demand-Supply Gap'!K$298</f>
        <v>102.13380732489316</v>
      </c>
      <c r="L122" s="34">
        <f>AD122*' Demand-Supply Gap'!L$298</f>
        <v>105.58829137045775</v>
      </c>
      <c r="M122" s="34">
        <f>AE122*' Demand-Supply Gap'!M$298</f>
        <v>109.58237535056426</v>
      </c>
      <c r="N122" s="34">
        <f>AF122*' Demand-Supply Gap'!N$298</f>
        <v>113.95771904138915</v>
      </c>
      <c r="O122" s="34">
        <f>AG122*' Demand-Supply Gap'!O$298</f>
        <v>118.72429320061185</v>
      </c>
      <c r="P122" s="34">
        <f>AH122*' Demand-Supply Gap'!P$298</f>
        <v>123.80879350070431</v>
      </c>
      <c r="Q122" s="34">
        <f>AI122*' Demand-Supply Gap'!Q$298</f>
        <v>129.17266008742394</v>
      </c>
      <c r="R122" s="34">
        <f>AJ122*' Demand-Supply Gap'!R$298</f>
        <v>134.82025729093223</v>
      </c>
      <c r="S122" s="34">
        <f>AK122*' Demand-Supply Gap'!S$298</f>
        <v>140.78187408633681</v>
      </c>
      <c r="T122" s="257"/>
      <c r="U122" s="73"/>
      <c r="V122" s="220">
        <v>0.53669999999999995</v>
      </c>
      <c r="W122" s="220">
        <v>0.53766000000000003</v>
      </c>
      <c r="X122" s="220">
        <v>0.53861999999999999</v>
      </c>
      <c r="Y122" s="220">
        <v>0.53958000000000006</v>
      </c>
      <c r="Z122" s="220">
        <v>0.54054000000000002</v>
      </c>
      <c r="AA122" s="220">
        <v>0.54149999999999998</v>
      </c>
      <c r="AB122" s="220">
        <v>0.54246000000000005</v>
      </c>
      <c r="AC122" s="220">
        <v>0.54342000000000001</v>
      </c>
      <c r="AD122" s="220">
        <v>0.54438000000000009</v>
      </c>
      <c r="AE122" s="220">
        <v>0.54534000000000005</v>
      </c>
      <c r="AF122" s="220">
        <v>0.54630000000000001</v>
      </c>
      <c r="AG122" s="220">
        <v>0.54726000000000008</v>
      </c>
      <c r="AH122" s="220">
        <v>0.54822000000000004</v>
      </c>
      <c r="AI122" s="220">
        <v>0.54918000000000011</v>
      </c>
      <c r="AJ122" s="220">
        <v>0.55014000000000007</v>
      </c>
      <c r="AK122" s="220">
        <v>0.55110000000000003</v>
      </c>
    </row>
    <row r="123" spans="1:37" s="28" customFormat="1" ht="15">
      <c r="A123" s="32" t="s">
        <v>39</v>
      </c>
      <c r="B123" s="32" t="s">
        <v>57</v>
      </c>
      <c r="C123" s="95" t="s">
        <v>371</v>
      </c>
      <c r="D123" s="34">
        <f>V123*' Demand-Supply Gap'!D$298</f>
        <v>9.0235228612776037</v>
      </c>
      <c r="E123" s="34">
        <f>W123*' Demand-Supply Gap'!E$298</f>
        <v>9.591600521226054</v>
      </c>
      <c r="F123" s="34">
        <f>X123*' Demand-Supply Gap'!F$298</f>
        <v>11.824851543327899</v>
      </c>
      <c r="G123" s="34">
        <f>Y123*' Demand-Supply Gap'!G$298</f>
        <v>10.319621288659043</v>
      </c>
      <c r="H123" s="34">
        <f>Z123*' Demand-Supply Gap'!H$298</f>
        <v>9.5131026373010528</v>
      </c>
      <c r="I123" s="34">
        <f>AA123*' Demand-Supply Gap'!I$298</f>
        <v>7.8377554079999987</v>
      </c>
      <c r="J123" s="34">
        <f>AB123*' Demand-Supply Gap'!J$298</f>
        <v>7.4599496255130591</v>
      </c>
      <c r="K123" s="34">
        <f>AC123*' Demand-Supply Gap'!K$298</f>
        <v>7.5347872045272721</v>
      </c>
      <c r="L123" s="34">
        <f>AD123*' Demand-Supply Gap'!L$298</f>
        <v>7.6221727362091221</v>
      </c>
      <c r="M123" s="34">
        <f>AE123*' Demand-Supply Gap'!M$298</f>
        <v>9.5031215631539947</v>
      </c>
      <c r="N123" s="34">
        <f>AF123*' Demand-Supply Gap'!N$298</f>
        <v>9.5481197772599913</v>
      </c>
      <c r="O123" s="34">
        <f>AG123*' Demand-Supply Gap'!O$298</f>
        <v>9.6002910222024429</v>
      </c>
      <c r="P123" s="34">
        <f>AH123*' Demand-Supply Gap'!P$298</f>
        <v>9.6506295125727171</v>
      </c>
      <c r="Q123" s="34">
        <f>AI123*' Demand-Supply Gap'!Q$298</f>
        <v>9.6936113479805588</v>
      </c>
      <c r="R123" s="34">
        <f>AJ123*' Demand-Supply Gap'!R$298</f>
        <v>9.7272743158726591</v>
      </c>
      <c r="S123" s="34">
        <f>AK123*' Demand-Supply Gap'!S$298</f>
        <v>10.039425969139971</v>
      </c>
      <c r="T123" s="257"/>
      <c r="U123" s="160"/>
      <c r="V123" s="73">
        <v>4.4063732111146017E-2</v>
      </c>
      <c r="W123" s="73">
        <v>4.1401011791129996E-2</v>
      </c>
      <c r="X123" s="73">
        <v>4.2383730588492999E-2</v>
      </c>
      <c r="Y123" s="73">
        <v>4.1909549937493976E-2</v>
      </c>
      <c r="Z123" s="73">
        <v>4.1435369286495008E-2</v>
      </c>
      <c r="AA123" s="73">
        <v>4.4099999999999986E-2</v>
      </c>
      <c r="AB123" s="73">
        <v>4.088266666666697E-2</v>
      </c>
      <c r="AC123" s="73">
        <v>4.0090095238094994E-2</v>
      </c>
      <c r="AD123" s="73">
        <v>3.9297523809524018E-2</v>
      </c>
      <c r="AE123" s="73">
        <v>4.7292571425571986E-2</v>
      </c>
      <c r="AF123" s="73">
        <v>4.5772571425570965E-2</v>
      </c>
      <c r="AG123" s="73">
        <v>4.4252571425571E-2</v>
      </c>
      <c r="AH123" s="73">
        <v>4.2732571425570978E-2</v>
      </c>
      <c r="AI123" s="73">
        <v>4.1212571425571012E-2</v>
      </c>
      <c r="AJ123" s="73">
        <v>3.9692571425570991E-2</v>
      </c>
      <c r="AK123" s="73">
        <v>3.9300000000000015E-2</v>
      </c>
    </row>
    <row r="124" spans="1:37" s="28" customFormat="1" ht="15">
      <c r="A124" s="32" t="s">
        <v>39</v>
      </c>
      <c r="B124" s="32" t="s">
        <v>57</v>
      </c>
      <c r="C124" s="95" t="s">
        <v>372</v>
      </c>
      <c r="D124" s="34">
        <f>V124*' Demand-Supply Gap'!D$298</f>
        <v>85.85264720722239</v>
      </c>
      <c r="E124" s="34">
        <f>W124*' Demand-Supply Gap'!E$298</f>
        <v>97.521254772173933</v>
      </c>
      <c r="F124" s="34">
        <f>X124*' Demand-Supply Gap'!F$298</f>
        <v>116.89789016223209</v>
      </c>
      <c r="G124" s="34">
        <f>Y124*' Demand-Supply Gap'!G$298</f>
        <v>103.05215294444093</v>
      </c>
      <c r="H124" s="34">
        <f>Z124*' Demand-Supply Gap'!H$298</f>
        <v>95.973833113478932</v>
      </c>
      <c r="I124" s="34">
        <f>AA124*' Demand-Supply Gap'!I$298</f>
        <v>73.650019072000006</v>
      </c>
      <c r="J124" s="34">
        <f>AB124*' Demand-Supply Gap'!J$298</f>
        <v>76.028375132914789</v>
      </c>
      <c r="K124" s="34">
        <f>AC124*' Demand-Supply Gap'!K$298</f>
        <v>78.277758797459597</v>
      </c>
      <c r="L124" s="34">
        <f>AD124*' Demand-Supply Gap'!L$298</f>
        <v>80.750172526673325</v>
      </c>
      <c r="M124" s="34">
        <f>AE124*' Demand-Supply Gap'!M$298</f>
        <v>81.85772263842216</v>
      </c>
      <c r="N124" s="34">
        <f>AF124*' Demand-Supply Gap'!N$298</f>
        <v>85.093317398427814</v>
      </c>
      <c r="O124" s="34">
        <f>AG124*' Demand-Supply Gap'!O$298</f>
        <v>88.618538242945732</v>
      </c>
      <c r="P124" s="34">
        <f>AH124*' Demand-Supply Gap'!P$298</f>
        <v>92.378367473579175</v>
      </c>
      <c r="Q124" s="34">
        <f>AI124*' Demand-Supply Gap'!Q$298</f>
        <v>96.343787356656236</v>
      </c>
      <c r="R124" s="34">
        <f>AJ124*' Demand-Supply Gap'!R$298</f>
        <v>100.51782864864319</v>
      </c>
      <c r="S124" s="34">
        <f>AK124*' Demand-Supply Gap'!S$298</f>
        <v>104.6348314748023</v>
      </c>
      <c r="T124" s="257"/>
      <c r="U124" s="160"/>
      <c r="V124" s="219">
        <f>1-SUM(V122:V123)</f>
        <v>0.41923626788885404</v>
      </c>
      <c r="W124" s="219">
        <f t="shared" ref="W124:AK124" si="1235">1-SUM(W122:W123)</f>
        <v>0.42093898820886999</v>
      </c>
      <c r="X124" s="219">
        <f t="shared" si="1235"/>
        <v>0.41899626941150703</v>
      </c>
      <c r="Y124" s="219">
        <f t="shared" si="1235"/>
        <v>0.41851045006250598</v>
      </c>
      <c r="Z124" s="219">
        <f t="shared" si="1235"/>
        <v>0.41802463071350493</v>
      </c>
      <c r="AA124" s="219">
        <f t="shared" si="1235"/>
        <v>0.41439999999999999</v>
      </c>
      <c r="AB124" s="219">
        <f t="shared" si="1235"/>
        <v>0.41665733333333299</v>
      </c>
      <c r="AC124" s="219">
        <f t="shared" si="1235"/>
        <v>0.41648990476190495</v>
      </c>
      <c r="AD124" s="219">
        <f t="shared" si="1235"/>
        <v>0.41632247619047591</v>
      </c>
      <c r="AE124" s="219">
        <f t="shared" si="1235"/>
        <v>0.40736742857442798</v>
      </c>
      <c r="AF124" s="219">
        <f t="shared" si="1235"/>
        <v>0.40792742857442899</v>
      </c>
      <c r="AG124" s="219">
        <f t="shared" si="1235"/>
        <v>0.40848742857442888</v>
      </c>
      <c r="AH124" s="219">
        <f t="shared" si="1235"/>
        <v>0.409047428574429</v>
      </c>
      <c r="AI124" s="219">
        <f t="shared" si="1235"/>
        <v>0.40960742857442889</v>
      </c>
      <c r="AJ124" s="219">
        <f t="shared" si="1235"/>
        <v>0.41016742857442889</v>
      </c>
      <c r="AK124" s="219">
        <f t="shared" si="1235"/>
        <v>0.40959999999999996</v>
      </c>
    </row>
    <row r="125" spans="1:37" s="93" customFormat="1" ht="15">
      <c r="A125" s="60" t="s">
        <v>39</v>
      </c>
      <c r="B125" s="60" t="s">
        <v>57</v>
      </c>
      <c r="C125" s="259" t="s">
        <v>60</v>
      </c>
      <c r="D125" s="61">
        <f>SUM(D122:D124)</f>
        <v>204.78344499999997</v>
      </c>
      <c r="E125" s="61">
        <f t="shared" ref="E125" si="1236">SUM(E122:E124)</f>
        <v>231.67550999999997</v>
      </c>
      <c r="F125" s="61">
        <f t="shared" ref="F125" si="1237">SUM(F122:F124)</f>
        <v>278.99506199999996</v>
      </c>
      <c r="G125" s="61">
        <f t="shared" ref="G125" si="1238">SUM(G122:G124)</f>
        <v>246.23555499999998</v>
      </c>
      <c r="H125" s="61">
        <f t="shared" ref="H125" si="1239">SUM(H122:H124)</f>
        <v>229.58894299999997</v>
      </c>
      <c r="I125" s="61">
        <f t="shared" ref="I125" si="1240">SUM(I122:I124)</f>
        <v>177.72687999999999</v>
      </c>
      <c r="J125" s="61">
        <f t="shared" ref="J125" si="1241">SUM(J122:J124)</f>
        <v>182.47218769600005</v>
      </c>
      <c r="K125" s="61">
        <f t="shared" ref="K125" si="1242">SUM(K122:K124)</f>
        <v>187.94635332688003</v>
      </c>
      <c r="L125" s="61">
        <f t="shared" ref="L125" si="1243">SUM(L122:L124)</f>
        <v>193.96063663334019</v>
      </c>
      <c r="M125" s="61">
        <f t="shared" ref="M125" si="1244">SUM(M122:M124)</f>
        <v>200.94321955214042</v>
      </c>
      <c r="N125" s="61">
        <f t="shared" ref="N125" si="1245">SUM(N122:N124)</f>
        <v>208.59915621707697</v>
      </c>
      <c r="O125" s="61">
        <f t="shared" ref="O125" si="1246">SUM(O122:O124)</f>
        <v>216.94312246576004</v>
      </c>
      <c r="P125" s="61">
        <f t="shared" ref="P125" si="1247">SUM(P122:P124)</f>
        <v>225.83779048685619</v>
      </c>
      <c r="Q125" s="61">
        <f t="shared" ref="Q125" si="1248">SUM(Q122:Q124)</f>
        <v>235.21005879206072</v>
      </c>
      <c r="R125" s="61">
        <f t="shared" ref="R125" si="1249">SUM(R122:R124)</f>
        <v>245.06536025544807</v>
      </c>
      <c r="S125" s="61">
        <f t="shared" ref="S125" si="1250">SUM(S122:S124)</f>
        <v>255.45613153027909</v>
      </c>
      <c r="T125" s="258"/>
      <c r="U125" s="260"/>
      <c r="V125" s="261">
        <f>SUM(V122:V124)</f>
        <v>1</v>
      </c>
      <c r="W125" s="261">
        <f t="shared" ref="W125" si="1251">SUM(W122:W124)</f>
        <v>1</v>
      </c>
      <c r="X125" s="261">
        <f t="shared" ref="X125" si="1252">SUM(X122:X124)</f>
        <v>1</v>
      </c>
      <c r="Y125" s="261">
        <f t="shared" ref="Y125" si="1253">SUM(Y122:Y124)</f>
        <v>1</v>
      </c>
      <c r="Z125" s="261">
        <f t="shared" ref="Z125" si="1254">SUM(Z122:Z124)</f>
        <v>1</v>
      </c>
      <c r="AA125" s="261">
        <f t="shared" ref="AA125" si="1255">SUM(AA122:AA124)</f>
        <v>1</v>
      </c>
      <c r="AB125" s="261">
        <f t="shared" ref="AB125" si="1256">SUM(AB122:AB124)</f>
        <v>1</v>
      </c>
      <c r="AC125" s="261">
        <f t="shared" ref="AC125" si="1257">SUM(AC122:AC124)</f>
        <v>1</v>
      </c>
      <c r="AD125" s="261">
        <f t="shared" ref="AD125" si="1258">SUM(AD122:AD124)</f>
        <v>1</v>
      </c>
      <c r="AE125" s="261">
        <f t="shared" ref="AE125" si="1259">SUM(AE122:AE124)</f>
        <v>1</v>
      </c>
      <c r="AF125" s="261">
        <f t="shared" ref="AF125" si="1260">SUM(AF122:AF124)</f>
        <v>1</v>
      </c>
      <c r="AG125" s="261">
        <f t="shared" ref="AG125" si="1261">SUM(AG122:AG124)</f>
        <v>1</v>
      </c>
      <c r="AH125" s="261">
        <f t="shared" ref="AH125" si="1262">SUM(AH122:AH124)</f>
        <v>1</v>
      </c>
      <c r="AI125" s="261">
        <f t="shared" ref="AI125" si="1263">SUM(AI122:AI124)</f>
        <v>1</v>
      </c>
      <c r="AJ125" s="261">
        <f t="shared" ref="AJ125" si="1264">SUM(AJ122:AJ124)</f>
        <v>1</v>
      </c>
      <c r="AK125" s="261">
        <f t="shared" ref="AK125" si="1265">SUM(AK122:AK124)</f>
        <v>1</v>
      </c>
    </row>
    <row r="126" spans="1:37" s="28" customFormat="1" ht="15">
      <c r="A126" s="305" t="s">
        <v>39</v>
      </c>
      <c r="B126" s="306" t="s">
        <v>39</v>
      </c>
      <c r="C126" s="211" t="s">
        <v>370</v>
      </c>
      <c r="D126" s="307">
        <f>D114+D118+D122</f>
        <v>194.83668808769994</v>
      </c>
      <c r="E126" s="307">
        <f t="shared" ref="E126:S126" si="1266">E114+E118+E122</f>
        <v>208.05156596426664</v>
      </c>
      <c r="F126" s="307">
        <f t="shared" si="1266"/>
        <v>227.25182942477329</v>
      </c>
      <c r="G126" s="307">
        <f t="shared" si="1266"/>
        <v>213.26274077645996</v>
      </c>
      <c r="H126" s="307">
        <f t="shared" si="1266"/>
        <v>221.50560472691998</v>
      </c>
      <c r="I126" s="307">
        <f t="shared" si="1266"/>
        <v>189.39852651200002</v>
      </c>
      <c r="J126" s="307">
        <f t="shared" si="1266"/>
        <v>196.59977699005219</v>
      </c>
      <c r="K126" s="307">
        <f t="shared" si="1266"/>
        <v>204.97353497821115</v>
      </c>
      <c r="L126" s="307">
        <f t="shared" si="1266"/>
        <v>213.94899460153624</v>
      </c>
      <c r="M126" s="307">
        <f t="shared" si="1266"/>
        <v>224.04002268999093</v>
      </c>
      <c r="N126" s="307">
        <f t="shared" si="1266"/>
        <v>234.95163987705803</v>
      </c>
      <c r="O126" s="307">
        <f t="shared" si="1266"/>
        <v>245.82366193293572</v>
      </c>
      <c r="P126" s="307">
        <f t="shared" si="1266"/>
        <v>257.19829047084585</v>
      </c>
      <c r="Q126" s="307">
        <f t="shared" si="1266"/>
        <v>269.13528447331089</v>
      </c>
      <c r="R126" s="307">
        <f t="shared" si="1266"/>
        <v>281.7892372120026</v>
      </c>
      <c r="S126" s="307">
        <f t="shared" si="1266"/>
        <v>295.26122642244911</v>
      </c>
      <c r="T126" s="293">
        <f>(I126/D126)^(1/5)-1</f>
        <v>-5.6456649415290716E-3</v>
      </c>
      <c r="U126" s="293">
        <f>(S126/J126)^(1/9)-1</f>
        <v>4.6224346151490181E-2</v>
      </c>
      <c r="V126" s="308">
        <f>D126/D$129</f>
        <v>0.55342787985753628</v>
      </c>
      <c r="W126" s="308">
        <f t="shared" ref="W126:AK128" si="1267">E126/E$129</f>
        <v>0.553391013002558</v>
      </c>
      <c r="X126" s="308">
        <f t="shared" si="1267"/>
        <v>0.55194485457522202</v>
      </c>
      <c r="Y126" s="308">
        <f t="shared" si="1267"/>
        <v>0.55375404226092362</v>
      </c>
      <c r="Z126" s="308">
        <f t="shared" si="1267"/>
        <v>0.5578336931036747</v>
      </c>
      <c r="AA126" s="308">
        <f t="shared" si="1267"/>
        <v>0.56123562915062764</v>
      </c>
      <c r="AB126" s="308">
        <f t="shared" si="1267"/>
        <v>0.56201702242849372</v>
      </c>
      <c r="AC126" s="308">
        <f t="shared" si="1267"/>
        <v>0.56340334849873208</v>
      </c>
      <c r="AD126" s="308">
        <f t="shared" si="1267"/>
        <v>0.56455722307697787</v>
      </c>
      <c r="AE126" s="308">
        <f t="shared" si="1267"/>
        <v>0.56568833106471739</v>
      </c>
      <c r="AF126" s="308">
        <f t="shared" si="1267"/>
        <v>0.56682438152245274</v>
      </c>
      <c r="AG126" s="308">
        <f t="shared" si="1267"/>
        <v>0.56793391179068298</v>
      </c>
      <c r="AH126" s="308">
        <f t="shared" si="1267"/>
        <v>0.56904904765729059</v>
      </c>
      <c r="AI126" s="308">
        <f t="shared" si="1267"/>
        <v>0.57017043282912483</v>
      </c>
      <c r="AJ126" s="308">
        <f t="shared" si="1267"/>
        <v>0.57134420450429957</v>
      </c>
      <c r="AK126" s="308">
        <f t="shared" si="1267"/>
        <v>0.57260829995751628</v>
      </c>
    </row>
    <row r="127" spans="1:37" s="28" customFormat="1" ht="15">
      <c r="A127" s="305" t="s">
        <v>39</v>
      </c>
      <c r="B127" s="306" t="s">
        <v>39</v>
      </c>
      <c r="C127" s="211" t="s">
        <v>371</v>
      </c>
      <c r="D127" s="307">
        <f t="shared" ref="D127" si="1268">D115+D119+D123</f>
        <v>18.169502127777605</v>
      </c>
      <c r="E127" s="307">
        <f t="shared" ref="E127:S127" si="1269">E115+E119+E123</f>
        <v>18.367488222639388</v>
      </c>
      <c r="F127" s="307">
        <f t="shared" si="1269"/>
        <v>20.4620954660279</v>
      </c>
      <c r="G127" s="307">
        <f t="shared" si="1269"/>
        <v>19.108983416779047</v>
      </c>
      <c r="H127" s="307">
        <f t="shared" si="1269"/>
        <v>19.865113106461052</v>
      </c>
      <c r="I127" s="307">
        <f t="shared" si="1269"/>
        <v>17.563720314666668</v>
      </c>
      <c r="J127" s="307">
        <f t="shared" si="1269"/>
        <v>17.046980759007653</v>
      </c>
      <c r="K127" s="307">
        <f t="shared" si="1269"/>
        <v>17.23938729207585</v>
      </c>
      <c r="L127" s="307">
        <f t="shared" si="1269"/>
        <v>18.124323202424744</v>
      </c>
      <c r="M127" s="307">
        <f t="shared" si="1269"/>
        <v>20.417196571059741</v>
      </c>
      <c r="N127" s="307">
        <f t="shared" si="1269"/>
        <v>20.891165022426932</v>
      </c>
      <c r="O127" s="307">
        <f t="shared" si="1269"/>
        <v>21.29223377144347</v>
      </c>
      <c r="P127" s="307">
        <f t="shared" si="1269"/>
        <v>21.677340918373169</v>
      </c>
      <c r="Q127" s="307">
        <f t="shared" si="1269"/>
        <v>22.051358873720694</v>
      </c>
      <c r="R127" s="307">
        <f t="shared" si="1269"/>
        <v>22.423212965690499</v>
      </c>
      <c r="S127" s="307">
        <f t="shared" si="1269"/>
        <v>23.084306355453265</v>
      </c>
      <c r="T127" s="293">
        <f t="shared" ref="T127:T129" si="1270">(I127/D127)^(1/5)-1</f>
        <v>-6.7588659132681306E-3</v>
      </c>
      <c r="U127" s="293">
        <f t="shared" ref="U127:U128" si="1271">(S127/J127)^(1/9)-1</f>
        <v>3.4260476361301917E-2</v>
      </c>
      <c r="V127" s="308">
        <f t="shared" ref="V127:V128" si="1272">D127/D$129</f>
        <v>5.1609936194957115E-2</v>
      </c>
      <c r="W127" s="308">
        <f t="shared" si="1267"/>
        <v>4.8855209845354991E-2</v>
      </c>
      <c r="X127" s="308">
        <f t="shared" si="1267"/>
        <v>4.9697942299908711E-2</v>
      </c>
      <c r="Y127" s="308">
        <f t="shared" si="1267"/>
        <v>4.9618028784643484E-2</v>
      </c>
      <c r="Z127" s="308">
        <f t="shared" si="1267"/>
        <v>5.0027760795312438E-2</v>
      </c>
      <c r="AA127" s="308">
        <f t="shared" si="1267"/>
        <v>5.2045735532177208E-2</v>
      </c>
      <c r="AB127" s="308">
        <f t="shared" si="1267"/>
        <v>4.8731964574192169E-2</v>
      </c>
      <c r="AC127" s="308">
        <f t="shared" si="1267"/>
        <v>4.7385280872745322E-2</v>
      </c>
      <c r="AD127" s="308">
        <f t="shared" si="1267"/>
        <v>4.782549970083888E-2</v>
      </c>
      <c r="AE127" s="308">
        <f t="shared" si="1267"/>
        <v>5.1552261576427012E-2</v>
      </c>
      <c r="AF127" s="308">
        <f t="shared" si="1267"/>
        <v>5.0400251299871544E-2</v>
      </c>
      <c r="AG127" s="308">
        <f t="shared" si="1267"/>
        <v>4.9192097788684844E-2</v>
      </c>
      <c r="AH127" s="308">
        <f t="shared" si="1267"/>
        <v>4.796093388785929E-2</v>
      </c>
      <c r="AI127" s="308">
        <f t="shared" si="1267"/>
        <v>4.6716404569934825E-2</v>
      </c>
      <c r="AJ127" s="308">
        <f t="shared" si="1267"/>
        <v>4.5464379339209354E-2</v>
      </c>
      <c r="AK127" s="308">
        <f t="shared" si="1267"/>
        <v>4.4768036690948254E-2</v>
      </c>
    </row>
    <row r="128" spans="1:37" s="28" customFormat="1" ht="15">
      <c r="A128" s="305" t="s">
        <v>39</v>
      </c>
      <c r="B128" s="306" t="s">
        <v>39</v>
      </c>
      <c r="C128" s="211" t="s">
        <v>372</v>
      </c>
      <c r="D128" s="307">
        <f t="shared" ref="D128" si="1273">D116+D120+D124</f>
        <v>139.04815178452239</v>
      </c>
      <c r="E128" s="307">
        <f t="shared" ref="E128:S128" si="1274">E116+E120+E124</f>
        <v>149.53856181309391</v>
      </c>
      <c r="F128" s="307">
        <f t="shared" si="1274"/>
        <v>164.01530410919878</v>
      </c>
      <c r="G128" s="307">
        <f t="shared" si="1274"/>
        <v>152.75005280676095</v>
      </c>
      <c r="H128" s="307">
        <f t="shared" si="1274"/>
        <v>155.71107816661896</v>
      </c>
      <c r="I128" s="307">
        <f t="shared" si="1274"/>
        <v>130.50479317333333</v>
      </c>
      <c r="J128" s="307">
        <f t="shared" si="1274"/>
        <v>136.16431405894019</v>
      </c>
      <c r="K128" s="307">
        <f t="shared" si="1274"/>
        <v>141.60020650218502</v>
      </c>
      <c r="L128" s="307">
        <f t="shared" si="1274"/>
        <v>146.8944570399438</v>
      </c>
      <c r="M128" s="307">
        <f t="shared" si="1274"/>
        <v>151.59129435829726</v>
      </c>
      <c r="N128" s="307">
        <f t="shared" si="1274"/>
        <v>158.66237084118004</v>
      </c>
      <c r="O128" s="307">
        <f t="shared" si="1274"/>
        <v>165.72260333481219</v>
      </c>
      <c r="P128" s="307">
        <f t="shared" si="1274"/>
        <v>173.10349330961253</v>
      </c>
      <c r="Q128" s="307">
        <f t="shared" si="1274"/>
        <v>180.83938427051842</v>
      </c>
      <c r="R128" s="307">
        <f t="shared" si="1274"/>
        <v>188.99153262367972</v>
      </c>
      <c r="S128" s="307">
        <f t="shared" si="1274"/>
        <v>197.29705648312574</v>
      </c>
      <c r="T128" s="293">
        <f t="shared" si="1270"/>
        <v>-1.2601988164613775E-2</v>
      </c>
      <c r="U128" s="293">
        <f t="shared" si="1271"/>
        <v>4.2066071363866309E-2</v>
      </c>
      <c r="V128" s="308">
        <f t="shared" si="1272"/>
        <v>0.39496218394750665</v>
      </c>
      <c r="W128" s="308">
        <f t="shared" si="1267"/>
        <v>0.3977537771520871</v>
      </c>
      <c r="X128" s="308">
        <f t="shared" si="1267"/>
        <v>0.39835720312486922</v>
      </c>
      <c r="Y128" s="308">
        <f t="shared" si="1267"/>
        <v>0.39662792895443294</v>
      </c>
      <c r="Z128" s="308">
        <f t="shared" si="1267"/>
        <v>0.39213854610101279</v>
      </c>
      <c r="AA128" s="308">
        <f t="shared" si="1267"/>
        <v>0.38671863531719519</v>
      </c>
      <c r="AB128" s="308">
        <f t="shared" si="1267"/>
        <v>0.38925101299731407</v>
      </c>
      <c r="AC128" s="308">
        <f t="shared" si="1267"/>
        <v>0.38921137062852251</v>
      </c>
      <c r="AD128" s="308">
        <f t="shared" si="1267"/>
        <v>0.38761727722218337</v>
      </c>
      <c r="AE128" s="308">
        <f t="shared" si="1267"/>
        <v>0.38275940735885555</v>
      </c>
      <c r="AF128" s="308">
        <f t="shared" si="1267"/>
        <v>0.38277536717767568</v>
      </c>
      <c r="AG128" s="308">
        <f t="shared" si="1267"/>
        <v>0.38287399042063225</v>
      </c>
      <c r="AH128" s="308">
        <f t="shared" si="1267"/>
        <v>0.3829900184548502</v>
      </c>
      <c r="AI128" s="308">
        <f t="shared" si="1267"/>
        <v>0.38311316260094042</v>
      </c>
      <c r="AJ128" s="308">
        <f t="shared" si="1267"/>
        <v>0.38319141615649105</v>
      </c>
      <c r="AK128" s="308">
        <f t="shared" si="1267"/>
        <v>0.38262366335153558</v>
      </c>
    </row>
    <row r="129" spans="1:37" s="93" customFormat="1" ht="15">
      <c r="A129" s="306" t="s">
        <v>39</v>
      </c>
      <c r="B129" s="306" t="s">
        <v>39</v>
      </c>
      <c r="C129" s="309" t="s">
        <v>60</v>
      </c>
      <c r="D129" s="307">
        <f>SUM(D126:D128)</f>
        <v>352.05434199999991</v>
      </c>
      <c r="E129" s="307">
        <f t="shared" ref="E129" si="1275">SUM(E126:E128)</f>
        <v>375.95761599999992</v>
      </c>
      <c r="F129" s="307">
        <f t="shared" ref="F129" si="1276">SUM(F126:F128)</f>
        <v>411.72922899999998</v>
      </c>
      <c r="G129" s="307">
        <f t="shared" ref="G129" si="1277">SUM(G126:G128)</f>
        <v>385.12177699999995</v>
      </c>
      <c r="H129" s="307">
        <f t="shared" ref="H129" si="1278">SUM(H126:H128)</f>
        <v>397.081796</v>
      </c>
      <c r="I129" s="307">
        <f t="shared" ref="I129" si="1279">SUM(I126:I128)</f>
        <v>337.46704</v>
      </c>
      <c r="J129" s="307">
        <f t="shared" ref="J129" si="1280">SUM(J126:J128)</f>
        <v>349.81107180800007</v>
      </c>
      <c r="K129" s="307">
        <f t="shared" ref="K129" si="1281">SUM(K126:K128)</f>
        <v>363.81312877247206</v>
      </c>
      <c r="L129" s="307">
        <f t="shared" ref="L129" si="1282">SUM(L126:L128)</f>
        <v>378.96777484390475</v>
      </c>
      <c r="M129" s="307">
        <f t="shared" ref="M129" si="1283">SUM(M126:M128)</f>
        <v>396.04851361934794</v>
      </c>
      <c r="N129" s="307">
        <f t="shared" ref="N129" si="1284">SUM(N126:N128)</f>
        <v>414.50517574066498</v>
      </c>
      <c r="O129" s="307">
        <f t="shared" ref="O129" si="1285">SUM(O126:O128)</f>
        <v>432.83849903919133</v>
      </c>
      <c r="P129" s="307">
        <f t="shared" ref="P129" si="1286">SUM(P126:P128)</f>
        <v>451.97912469883153</v>
      </c>
      <c r="Q129" s="307">
        <f t="shared" ref="Q129" si="1287">SUM(Q126:Q128)</f>
        <v>472.02602761754997</v>
      </c>
      <c r="R129" s="307">
        <f t="shared" ref="R129" si="1288">SUM(R126:R128)</f>
        <v>493.20398280137283</v>
      </c>
      <c r="S129" s="307">
        <f t="shared" ref="S129" si="1289">SUM(S126:S128)</f>
        <v>515.64258926102809</v>
      </c>
      <c r="T129" s="293">
        <f t="shared" si="1270"/>
        <v>-8.4278246938466195E-3</v>
      </c>
      <c r="U129" s="293">
        <f t="shared" ref="U129" si="1290">(S129/J129)^(1/9)-1</f>
        <v>4.4056290513059038E-2</v>
      </c>
      <c r="V129" s="310">
        <f>SUM(V126:V128)</f>
        <v>1</v>
      </c>
      <c r="W129" s="310">
        <f t="shared" ref="W129" si="1291">SUM(W126:W128)</f>
        <v>1</v>
      </c>
      <c r="X129" s="310">
        <f t="shared" ref="X129" si="1292">SUM(X126:X128)</f>
        <v>1</v>
      </c>
      <c r="Y129" s="310">
        <f t="shared" ref="Y129" si="1293">SUM(Y126:Y128)</f>
        <v>1</v>
      </c>
      <c r="Z129" s="310">
        <f t="shared" ref="Z129" si="1294">SUM(Z126:Z128)</f>
        <v>1</v>
      </c>
      <c r="AA129" s="310">
        <f t="shared" ref="AA129" si="1295">SUM(AA126:AA128)</f>
        <v>1</v>
      </c>
      <c r="AB129" s="310">
        <f t="shared" ref="AB129" si="1296">SUM(AB126:AB128)</f>
        <v>1</v>
      </c>
      <c r="AC129" s="310">
        <f t="shared" ref="AC129" si="1297">SUM(AC126:AC128)</f>
        <v>0.99999999999999989</v>
      </c>
      <c r="AD129" s="310">
        <f t="shared" ref="AD129" si="1298">SUM(AD126:AD128)</f>
        <v>1</v>
      </c>
      <c r="AE129" s="310">
        <f t="shared" ref="AE129" si="1299">SUM(AE126:AE128)</f>
        <v>1</v>
      </c>
      <c r="AF129" s="310">
        <f t="shared" ref="AF129" si="1300">SUM(AF126:AF128)</f>
        <v>1</v>
      </c>
      <c r="AG129" s="310">
        <f t="shared" ref="AG129" si="1301">SUM(AG126:AG128)</f>
        <v>1</v>
      </c>
      <c r="AH129" s="310">
        <f t="shared" ref="AH129" si="1302">SUM(AH126:AH128)</f>
        <v>1</v>
      </c>
      <c r="AI129" s="310">
        <f t="shared" ref="AI129" si="1303">SUM(AI126:AI128)</f>
        <v>1</v>
      </c>
      <c r="AJ129" s="310">
        <f t="shared" ref="AJ129" si="1304">SUM(AJ126:AJ128)</f>
        <v>1</v>
      </c>
      <c r="AK129" s="310">
        <f t="shared" ref="AK129" si="1305">SUM(AK126:AK128)</f>
        <v>1.0000000000000002</v>
      </c>
    </row>
    <row r="130" spans="1:37" s="28" customFormat="1" ht="15">
      <c r="A130" s="44" t="s">
        <v>59</v>
      </c>
      <c r="B130" s="44" t="s">
        <v>59</v>
      </c>
      <c r="C130" s="95" t="s">
        <v>370</v>
      </c>
      <c r="D130" s="34">
        <f>D38+D78+D94+D110+D126</f>
        <v>1344.5437369953963</v>
      </c>
      <c r="E130" s="34">
        <f t="shared" ref="E130:S130" si="1306">E38+E78+E94+E110+E126</f>
        <v>1400.3973286841085</v>
      </c>
      <c r="F130" s="34">
        <f t="shared" si="1306"/>
        <v>1469.2660549821253</v>
      </c>
      <c r="G130" s="34">
        <f t="shared" si="1306"/>
        <v>1581.6145169749066</v>
      </c>
      <c r="H130" s="34">
        <f t="shared" si="1306"/>
        <v>1640.5614386143989</v>
      </c>
      <c r="I130" s="34">
        <f t="shared" si="1306"/>
        <v>1472.905402437887</v>
      </c>
      <c r="J130" s="34">
        <f t="shared" si="1306"/>
        <v>1527.4599480312327</v>
      </c>
      <c r="K130" s="34">
        <f t="shared" si="1306"/>
        <v>1628.0830704673347</v>
      </c>
      <c r="L130" s="34">
        <f t="shared" si="1306"/>
        <v>1724.4942116078289</v>
      </c>
      <c r="M130" s="34">
        <f t="shared" si="1306"/>
        <v>1826.6198251113988</v>
      </c>
      <c r="N130" s="34">
        <f t="shared" si="1306"/>
        <v>1927.764282697678</v>
      </c>
      <c r="O130" s="34">
        <f t="shared" si="1306"/>
        <v>2033.3274797468353</v>
      </c>
      <c r="P130" s="34">
        <f t="shared" si="1306"/>
        <v>2141.7750701481618</v>
      </c>
      <c r="Q130" s="34">
        <f t="shared" si="1306"/>
        <v>2254.764496159356</v>
      </c>
      <c r="R130" s="34">
        <f t="shared" si="1306"/>
        <v>2372.2290630904613</v>
      </c>
      <c r="S130" s="34">
        <f t="shared" si="1306"/>
        <v>2493.9297033743492</v>
      </c>
      <c r="T130" s="293">
        <f>(I130/D130)^(1/5)-1</f>
        <v>1.8403736840357565E-2</v>
      </c>
      <c r="U130" s="293">
        <f>(S130/J130)^(1/9)-1</f>
        <v>5.5983550216344158E-2</v>
      </c>
      <c r="V130" s="222">
        <f>D130/D$133</f>
        <v>0.5239659132041472</v>
      </c>
      <c r="W130" s="222">
        <f t="shared" ref="W130:AK132" si="1307">E130/E$133</f>
        <v>0.52729261153909424</v>
      </c>
      <c r="X130" s="222">
        <f t="shared" si="1307"/>
        <v>0.52559857253729225</v>
      </c>
      <c r="Y130" s="222">
        <f t="shared" si="1307"/>
        <v>0.53148834743444051</v>
      </c>
      <c r="Z130" s="222">
        <f t="shared" si="1307"/>
        <v>0.5277867494377253</v>
      </c>
      <c r="AA130" s="222">
        <f t="shared" si="1307"/>
        <v>0.52951199505393953</v>
      </c>
      <c r="AB130" s="222">
        <f t="shared" si="1307"/>
        <v>0.53166180024573673</v>
      </c>
      <c r="AC130" s="222">
        <f t="shared" si="1307"/>
        <v>0.53173378680080907</v>
      </c>
      <c r="AD130" s="222">
        <f t="shared" si="1307"/>
        <v>0.53233469727865623</v>
      </c>
      <c r="AE130" s="222">
        <f t="shared" si="1307"/>
        <v>0.53267217164327973</v>
      </c>
      <c r="AF130" s="222">
        <f t="shared" si="1307"/>
        <v>0.5331231803314046</v>
      </c>
      <c r="AG130" s="222">
        <f t="shared" si="1307"/>
        <v>0.53351795851137318</v>
      </c>
      <c r="AH130" s="222">
        <f t="shared" si="1307"/>
        <v>0.53399303275245935</v>
      </c>
      <c r="AI130" s="222">
        <f t="shared" si="1307"/>
        <v>0.53449360291554127</v>
      </c>
      <c r="AJ130" s="222">
        <f t="shared" si="1307"/>
        <v>0.53492831401339958</v>
      </c>
      <c r="AK130" s="222">
        <f t="shared" si="1307"/>
        <v>0.53545236146878861</v>
      </c>
    </row>
    <row r="131" spans="1:37" s="28" customFormat="1" ht="15">
      <c r="A131" s="44" t="s">
        <v>59</v>
      </c>
      <c r="B131" s="44" t="s">
        <v>59</v>
      </c>
      <c r="C131" s="95" t="s">
        <v>371</v>
      </c>
      <c r="D131" s="34">
        <f t="shared" ref="D131:S132" si="1308">D39+D79+D95+D111+D127</f>
        <v>223.69610002401885</v>
      </c>
      <c r="E131" s="34">
        <f t="shared" si="1308"/>
        <v>229.22096691202813</v>
      </c>
      <c r="F131" s="34">
        <f t="shared" si="1308"/>
        <v>234.41222977318333</v>
      </c>
      <c r="G131" s="34">
        <f t="shared" si="1308"/>
        <v>249.78237173380816</v>
      </c>
      <c r="H131" s="34">
        <f t="shared" si="1308"/>
        <v>256.87277664412272</v>
      </c>
      <c r="I131" s="34">
        <f t="shared" si="1308"/>
        <v>233.42744346384075</v>
      </c>
      <c r="J131" s="34">
        <f t="shared" si="1308"/>
        <v>233.6760205924578</v>
      </c>
      <c r="K131" s="34">
        <f t="shared" si="1308"/>
        <v>247.84552549557517</v>
      </c>
      <c r="L131" s="34">
        <f t="shared" si="1308"/>
        <v>261.37426123606377</v>
      </c>
      <c r="M131" s="34">
        <f t="shared" si="1308"/>
        <v>276.5316897535036</v>
      </c>
      <c r="N131" s="34">
        <f t="shared" si="1308"/>
        <v>289.14355282404989</v>
      </c>
      <c r="O131" s="34">
        <f t="shared" si="1308"/>
        <v>302.27315609633882</v>
      </c>
      <c r="P131" s="34">
        <f t="shared" si="1308"/>
        <v>315.47363824706258</v>
      </c>
      <c r="Q131" s="34">
        <f t="shared" si="1308"/>
        <v>328.91250877470173</v>
      </c>
      <c r="R131" s="34">
        <f t="shared" si="1308"/>
        <v>342.65321520969496</v>
      </c>
      <c r="S131" s="34">
        <f t="shared" si="1308"/>
        <v>356.82969470629371</v>
      </c>
      <c r="T131" s="293">
        <f t="shared" ref="T131:T133" si="1309">(I131/D131)^(1/5)-1</f>
        <v>8.5529411330953486E-3</v>
      </c>
      <c r="U131" s="293">
        <f t="shared" ref="U131:U133" si="1310">(S131/J131)^(1/9)-1</f>
        <v>4.8159624953542091E-2</v>
      </c>
      <c r="V131" s="222">
        <f t="shared" ref="V131:V132" si="1311">D131/D$133</f>
        <v>8.7173907478245632E-2</v>
      </c>
      <c r="W131" s="222">
        <f t="shared" si="1307"/>
        <v>8.6308735233115996E-2</v>
      </c>
      <c r="X131" s="222">
        <f t="shared" si="1307"/>
        <v>8.3855972127231782E-2</v>
      </c>
      <c r="Y131" s="222">
        <f t="shared" si="1307"/>
        <v>8.3937279625489872E-2</v>
      </c>
      <c r="Z131" s="222">
        <f t="shared" si="1307"/>
        <v>8.2638811697627615E-2</v>
      </c>
      <c r="AA131" s="222">
        <f t="shared" si="1307"/>
        <v>8.3917562583650948E-2</v>
      </c>
      <c r="AB131" s="222">
        <f t="shared" si="1307"/>
        <v>8.133543137584491E-2</v>
      </c>
      <c r="AC131" s="222">
        <f t="shared" si="1307"/>
        <v>8.0946631166411848E-2</v>
      </c>
      <c r="AD131" s="222">
        <f t="shared" si="1307"/>
        <v>8.0683708472298568E-2</v>
      </c>
      <c r="AE131" s="222">
        <f t="shared" si="1307"/>
        <v>8.0641156788168064E-2</v>
      </c>
      <c r="AF131" s="222">
        <f t="shared" si="1307"/>
        <v>7.9962644726545865E-2</v>
      </c>
      <c r="AG131" s="222">
        <f t="shared" si="1307"/>
        <v>7.9312436761729804E-2</v>
      </c>
      <c r="AH131" s="222">
        <f t="shared" si="1307"/>
        <v>7.8654722986082559E-2</v>
      </c>
      <c r="AI131" s="222">
        <f t="shared" si="1307"/>
        <v>7.796895514295657E-2</v>
      </c>
      <c r="AJ131" s="222">
        <f t="shared" si="1307"/>
        <v>7.7266950968302439E-2</v>
      </c>
      <c r="AK131" s="222">
        <f t="shared" si="1307"/>
        <v>7.6612144445834113E-2</v>
      </c>
    </row>
    <row r="132" spans="1:37" s="28" customFormat="1" ht="15">
      <c r="A132" s="44" t="s">
        <v>59</v>
      </c>
      <c r="B132" s="44" t="s">
        <v>59</v>
      </c>
      <c r="C132" s="95" t="s">
        <v>372</v>
      </c>
      <c r="D132" s="34">
        <f t="shared" si="1308"/>
        <v>997.8502522638089</v>
      </c>
      <c r="E132" s="34">
        <f t="shared" si="1308"/>
        <v>1026.2075173173844</v>
      </c>
      <c r="F132" s="34">
        <f t="shared" si="1308"/>
        <v>1091.7365655730341</v>
      </c>
      <c r="G132" s="34">
        <f t="shared" si="1308"/>
        <v>1144.4247348688366</v>
      </c>
      <c r="H132" s="34">
        <f t="shared" si="1308"/>
        <v>1210.9451450838174</v>
      </c>
      <c r="I132" s="34">
        <f t="shared" si="1308"/>
        <v>1075.2951742299927</v>
      </c>
      <c r="J132" s="34">
        <f t="shared" si="1308"/>
        <v>1111.8557477742775</v>
      </c>
      <c r="K132" s="34">
        <f t="shared" si="1308"/>
        <v>1185.9100738397772</v>
      </c>
      <c r="L132" s="34">
        <f t="shared" si="1308"/>
        <v>1253.6239375204914</v>
      </c>
      <c r="M132" s="34">
        <f t="shared" si="1308"/>
        <v>1326.0117160137156</v>
      </c>
      <c r="N132" s="34">
        <f t="shared" si="1308"/>
        <v>1399.0750251359623</v>
      </c>
      <c r="O132" s="34">
        <f t="shared" si="1308"/>
        <v>1475.5690676476788</v>
      </c>
      <c r="P132" s="34">
        <f t="shared" si="1308"/>
        <v>1553.6183606157947</v>
      </c>
      <c r="Q132" s="34">
        <f t="shared" si="1308"/>
        <v>1634.8290423977112</v>
      </c>
      <c r="R132" s="34">
        <f t="shared" si="1308"/>
        <v>1719.7849489631933</v>
      </c>
      <c r="S132" s="34">
        <f t="shared" si="1308"/>
        <v>1806.853272696083</v>
      </c>
      <c r="T132" s="293">
        <f t="shared" si="1309"/>
        <v>1.5061755262259169E-2</v>
      </c>
      <c r="U132" s="293">
        <f t="shared" si="1310"/>
        <v>5.5432573292436782E-2</v>
      </c>
      <c r="V132" s="222">
        <f t="shared" si="1311"/>
        <v>0.38886017931760708</v>
      </c>
      <c r="W132" s="222">
        <f t="shared" si="1307"/>
        <v>0.38639865322778971</v>
      </c>
      <c r="X132" s="222">
        <f t="shared" si="1307"/>
        <v>0.39054545533547602</v>
      </c>
      <c r="Y132" s="222">
        <f t="shared" si="1307"/>
        <v>0.38457437294006958</v>
      </c>
      <c r="Z132" s="222">
        <f t="shared" si="1307"/>
        <v>0.38957443886464704</v>
      </c>
      <c r="AA132" s="222">
        <f t="shared" si="1307"/>
        <v>0.38657044236240956</v>
      </c>
      <c r="AB132" s="222">
        <f t="shared" si="1307"/>
        <v>0.38700276837841835</v>
      </c>
      <c r="AC132" s="222">
        <f t="shared" si="1307"/>
        <v>0.38731958203277911</v>
      </c>
      <c r="AD132" s="222">
        <f t="shared" si="1307"/>
        <v>0.3869815942490451</v>
      </c>
      <c r="AE132" s="222">
        <f t="shared" si="1307"/>
        <v>0.38668667156855224</v>
      </c>
      <c r="AF132" s="222">
        <f t="shared" si="1307"/>
        <v>0.38691417494204955</v>
      </c>
      <c r="AG132" s="222">
        <f t="shared" si="1307"/>
        <v>0.38716960472689699</v>
      </c>
      <c r="AH132" s="222">
        <f t="shared" si="1307"/>
        <v>0.38735224426145803</v>
      </c>
      <c r="AI132" s="222">
        <f t="shared" si="1307"/>
        <v>0.38753744194150214</v>
      </c>
      <c r="AJ132" s="222">
        <f t="shared" si="1307"/>
        <v>0.38780473501829793</v>
      </c>
      <c r="AK132" s="222">
        <f t="shared" si="1307"/>
        <v>0.38793549408537736</v>
      </c>
    </row>
    <row r="133" spans="1:37" s="93" customFormat="1" ht="15">
      <c r="A133" s="62" t="s">
        <v>59</v>
      </c>
      <c r="B133" s="62" t="s">
        <v>59</v>
      </c>
      <c r="C133" s="262" t="s">
        <v>60</v>
      </c>
      <c r="D133" s="61">
        <f>SUM(D130:D132)</f>
        <v>2566.0900892832242</v>
      </c>
      <c r="E133" s="61">
        <f t="shared" ref="E133:S133" si="1312">SUM(E130:E132)</f>
        <v>2655.8258129135211</v>
      </c>
      <c r="F133" s="61">
        <f t="shared" si="1312"/>
        <v>2795.4148503283427</v>
      </c>
      <c r="G133" s="61">
        <f t="shared" si="1312"/>
        <v>2975.8216235775512</v>
      </c>
      <c r="H133" s="61">
        <f t="shared" si="1312"/>
        <v>3108.3793603423392</v>
      </c>
      <c r="I133" s="61">
        <f t="shared" si="1312"/>
        <v>2781.6280201317204</v>
      </c>
      <c r="J133" s="61">
        <f t="shared" si="1312"/>
        <v>2872.991716397968</v>
      </c>
      <c r="K133" s="61">
        <f t="shared" si="1312"/>
        <v>3061.838669802687</v>
      </c>
      <c r="L133" s="61">
        <f t="shared" si="1312"/>
        <v>3239.4924103643843</v>
      </c>
      <c r="M133" s="61">
        <f t="shared" si="1312"/>
        <v>3429.1632308786179</v>
      </c>
      <c r="N133" s="61">
        <f t="shared" si="1312"/>
        <v>3615.9828606576903</v>
      </c>
      <c r="O133" s="61">
        <f t="shared" si="1312"/>
        <v>3811.169703490853</v>
      </c>
      <c r="P133" s="61">
        <f t="shared" si="1312"/>
        <v>4010.8670690110193</v>
      </c>
      <c r="Q133" s="61">
        <f t="shared" si="1312"/>
        <v>4218.506047331769</v>
      </c>
      <c r="R133" s="61">
        <f t="shared" si="1312"/>
        <v>4434.6672272633496</v>
      </c>
      <c r="S133" s="61">
        <f t="shared" si="1312"/>
        <v>4657.6126707767253</v>
      </c>
      <c r="T133" s="293">
        <f t="shared" si="1309"/>
        <v>1.6261400606595533E-2</v>
      </c>
      <c r="U133" s="293">
        <f t="shared" si="1310"/>
        <v>5.5150314842430825E-2</v>
      </c>
      <c r="V133" s="261">
        <f>SUM(V130:V132)</f>
        <v>0.99999999999999989</v>
      </c>
      <c r="W133" s="261">
        <f t="shared" ref="W133" si="1313">SUM(W130:W132)</f>
        <v>1</v>
      </c>
      <c r="X133" s="261">
        <f t="shared" ref="X133" si="1314">SUM(X130:X132)</f>
        <v>1</v>
      </c>
      <c r="Y133" s="261">
        <f t="shared" ref="Y133" si="1315">SUM(Y130:Y132)</f>
        <v>1</v>
      </c>
      <c r="Z133" s="261">
        <f t="shared" ref="Z133" si="1316">SUM(Z130:Z132)</f>
        <v>1</v>
      </c>
      <c r="AA133" s="261">
        <f t="shared" ref="AA133" si="1317">SUM(AA130:AA132)</f>
        <v>1</v>
      </c>
      <c r="AB133" s="261">
        <f t="shared" ref="AB133" si="1318">SUM(AB130:AB132)</f>
        <v>1</v>
      </c>
      <c r="AC133" s="261">
        <f t="shared" ref="AC133" si="1319">SUM(AC130:AC132)</f>
        <v>1</v>
      </c>
      <c r="AD133" s="261">
        <f t="shared" ref="AD133" si="1320">SUM(AD130:AD132)</f>
        <v>0.99999999999999989</v>
      </c>
      <c r="AE133" s="261">
        <f t="shared" ref="AE133" si="1321">SUM(AE130:AE132)</f>
        <v>1</v>
      </c>
      <c r="AF133" s="261">
        <f t="shared" ref="AF133" si="1322">SUM(AF130:AF132)</f>
        <v>1</v>
      </c>
      <c r="AG133" s="261">
        <f t="shared" ref="AG133" si="1323">SUM(AG130:AG132)</f>
        <v>1</v>
      </c>
      <c r="AH133" s="261">
        <f t="shared" ref="AH133" si="1324">SUM(AH130:AH132)</f>
        <v>1</v>
      </c>
      <c r="AI133" s="261">
        <f t="shared" ref="AI133" si="1325">SUM(AI130:AI132)</f>
        <v>1</v>
      </c>
      <c r="AJ133" s="261">
        <f t="shared" ref="AJ133" si="1326">SUM(AJ130:AJ132)</f>
        <v>0.99999999999999989</v>
      </c>
      <c r="AK133" s="261">
        <f t="shared" ref="AK133" si="1327">SUM(AK130:AK132)</f>
        <v>1</v>
      </c>
    </row>
    <row r="134" spans="1:37">
      <c r="D134" s="94" t="b">
        <f>D133=' Demand-Supply Gap'!D320</f>
        <v>1</v>
      </c>
      <c r="E134" s="94" t="b">
        <f>E133=' Demand-Supply Gap'!E320</f>
        <v>1</v>
      </c>
      <c r="F134" s="94" t="b">
        <f>F133=' Demand-Supply Gap'!F320</f>
        <v>1</v>
      </c>
      <c r="G134" s="94" t="b">
        <f>G133=' Demand-Supply Gap'!G320</f>
        <v>1</v>
      </c>
      <c r="H134" s="94" t="b">
        <f>H133=' Demand-Supply Gap'!H320</f>
        <v>1</v>
      </c>
      <c r="I134" s="94" t="b">
        <f>I133=' Demand-Supply Gap'!I320</f>
        <v>1</v>
      </c>
      <c r="J134" s="94" t="b">
        <f>J133=' Demand-Supply Gap'!J320</f>
        <v>0</v>
      </c>
      <c r="K134" s="94" t="b">
        <f>K133=' Demand-Supply Gap'!K320</f>
        <v>0</v>
      </c>
      <c r="L134" s="94" t="b">
        <f>L133=' Demand-Supply Gap'!L320</f>
        <v>0</v>
      </c>
      <c r="M134" s="94" t="b">
        <f>M133=' Demand-Supply Gap'!M320</f>
        <v>0</v>
      </c>
      <c r="N134" s="94" t="b">
        <f>N133=' Demand-Supply Gap'!N320</f>
        <v>0</v>
      </c>
      <c r="O134" s="94" t="b">
        <f>O133=' Demand-Supply Gap'!O320</f>
        <v>0</v>
      </c>
      <c r="P134" s="94" t="b">
        <f>P133=' Demand-Supply Gap'!P320</f>
        <v>0</v>
      </c>
      <c r="Q134" s="94" t="b">
        <f>Q133=' Demand-Supply Gap'!Q320</f>
        <v>0</v>
      </c>
      <c r="R134" s="94" t="b">
        <f>R133=' Demand-Supply Gap'!R320</f>
        <v>0</v>
      </c>
      <c r="S134" s="94" t="b">
        <f>S133=' Demand-Supply Gap'!S320</f>
        <v>0</v>
      </c>
      <c r="U134" s="25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0748D-F2AC-4982-9715-D27D9FC63D17}">
  <dimension ref="A1:R100"/>
  <sheetViews>
    <sheetView zoomScale="85" zoomScaleNormal="85" workbookViewId="0">
      <selection activeCell="L98" sqref="L98:Q99"/>
    </sheetView>
  </sheetViews>
  <sheetFormatPr defaultColWidth="9" defaultRowHeight="15"/>
  <cols>
    <col min="1" max="2" width="11.5703125" style="45" bestFit="1" customWidth="1"/>
    <col min="3" max="3" width="23.140625" style="45" bestFit="1" customWidth="1"/>
    <col min="4" max="9" width="7.7109375" style="46" bestFit="1" customWidth="1"/>
    <col min="10" max="10" width="7" style="46" bestFit="1" customWidth="1"/>
    <col min="11" max="11" width="0.140625" style="300" customWidth="1"/>
    <col min="12" max="17" width="10.28515625" style="46" bestFit="1" customWidth="1"/>
    <col min="18" max="16384" width="9" style="46"/>
  </cols>
  <sheetData>
    <row r="1" spans="1:18">
      <c r="A1" s="29" t="s">
        <v>31</v>
      </c>
      <c r="B1" s="29" t="s">
        <v>15</v>
      </c>
      <c r="C1" s="30" t="s">
        <v>29</v>
      </c>
      <c r="D1" s="35">
        <v>2015</v>
      </c>
      <c r="E1" s="35">
        <v>2016</v>
      </c>
      <c r="F1" s="35">
        <v>2017</v>
      </c>
      <c r="G1" s="35">
        <v>2018</v>
      </c>
      <c r="H1" s="48">
        <v>2019</v>
      </c>
      <c r="I1" s="35" t="s">
        <v>61</v>
      </c>
      <c r="J1" s="362"/>
      <c r="K1" s="297"/>
      <c r="L1" s="63">
        <v>2015</v>
      </c>
      <c r="M1" s="64">
        <v>2016</v>
      </c>
      <c r="N1" s="63">
        <v>2017</v>
      </c>
      <c r="O1" s="63">
        <v>2018</v>
      </c>
      <c r="P1" s="65">
        <v>2019</v>
      </c>
      <c r="Q1" s="63" t="s">
        <v>61</v>
      </c>
    </row>
    <row r="2" spans="1:18">
      <c r="A2" s="74" t="s">
        <v>32</v>
      </c>
      <c r="B2" s="74" t="s">
        <v>33</v>
      </c>
      <c r="C2" s="75" t="s">
        <v>28</v>
      </c>
      <c r="D2" s="51">
        <f>L2*' Demand-Supply Gap'!D$8</f>
        <v>47.540770227799996</v>
      </c>
      <c r="E2" s="51">
        <f>M2*' Demand-Supply Gap'!E$8</f>
        <v>47.798428260600005</v>
      </c>
      <c r="F2" s="51">
        <f>N2*' Demand-Supply Gap'!F$8</f>
        <v>49.417576039800018</v>
      </c>
      <c r="G2" s="51">
        <f>O2*' Demand-Supply Gap'!G$8</f>
        <v>47.061943455600002</v>
      </c>
      <c r="H2" s="51">
        <f>P2*' Demand-Supply Gap'!H$8</f>
        <v>52.326456914399998</v>
      </c>
      <c r="I2" s="51">
        <f>Q2*' Demand-Supply Gap'!I$8</f>
        <v>52.2689272</v>
      </c>
      <c r="J2" s="296"/>
      <c r="K2" s="298"/>
      <c r="L2" s="88">
        <v>0.56230000000000002</v>
      </c>
      <c r="M2" s="88">
        <v>0.5514</v>
      </c>
      <c r="N2" s="88">
        <v>0.56310000000000004</v>
      </c>
      <c r="O2" s="88">
        <v>0.56259999999999999</v>
      </c>
      <c r="P2" s="88">
        <v>0.56220000000000003</v>
      </c>
      <c r="Q2" s="88">
        <v>0.56840000000000002</v>
      </c>
      <c r="R2" s="67"/>
    </row>
    <row r="3" spans="1:18">
      <c r="A3" s="74" t="s">
        <v>32</v>
      </c>
      <c r="B3" s="74" t="s">
        <v>33</v>
      </c>
      <c r="C3" s="75" t="s">
        <v>393</v>
      </c>
      <c r="D3" s="51">
        <f>L3*' Demand-Supply Gap'!D$8</f>
        <v>37.006215772199994</v>
      </c>
      <c r="E3" s="51">
        <f>M3*' Demand-Supply Gap'!E$8</f>
        <v>38.887150739399999</v>
      </c>
      <c r="F3" s="51">
        <f>N3*' Demand-Supply Gap'!F$8</f>
        <v>38.342281960200005</v>
      </c>
      <c r="G3" s="51">
        <f>O3*' Demand-Supply Gap'!G$8</f>
        <v>36.588862544400001</v>
      </c>
      <c r="H3" s="51">
        <f>P3*' Demand-Supply Gap'!H$8</f>
        <v>40.747995085599996</v>
      </c>
      <c r="I3" s="51">
        <f>Q3*' Demand-Supply Gap'!I$8</f>
        <v>39.689072799999998</v>
      </c>
      <c r="J3" s="296"/>
      <c r="K3" s="298"/>
      <c r="L3" s="76">
        <f t="shared" ref="L3:Q3" si="0">1-SUM(L2:L2)</f>
        <v>0.43769999999999998</v>
      </c>
      <c r="M3" s="76">
        <f t="shared" si="0"/>
        <v>0.4486</v>
      </c>
      <c r="N3" s="76">
        <f t="shared" si="0"/>
        <v>0.43689999999999996</v>
      </c>
      <c r="O3" s="76">
        <f t="shared" si="0"/>
        <v>0.43740000000000001</v>
      </c>
      <c r="P3" s="76">
        <f t="shared" si="0"/>
        <v>0.43779999999999997</v>
      </c>
      <c r="Q3" s="76">
        <f t="shared" si="0"/>
        <v>0.43159999999999998</v>
      </c>
    </row>
    <row r="4" spans="1:18">
      <c r="A4" s="74" t="s">
        <v>32</v>
      </c>
      <c r="B4" s="74" t="s">
        <v>33</v>
      </c>
      <c r="C4" s="70" t="s">
        <v>60</v>
      </c>
      <c r="D4" s="51">
        <f>ROUND(L4*' Demand-Supply Gap'!D$8,2)</f>
        <v>84.55</v>
      </c>
      <c r="E4" s="51">
        <f>ROUND(M4*' Demand-Supply Gap'!E$8,2)</f>
        <v>86.69</v>
      </c>
      <c r="F4" s="51">
        <f>ROUND(N4*' Demand-Supply Gap'!F$8,2)</f>
        <v>87.76</v>
      </c>
      <c r="G4" s="51">
        <f>ROUND(O4*' Demand-Supply Gap'!G$8,2)</f>
        <v>83.65</v>
      </c>
      <c r="H4" s="51">
        <f>ROUND(P4*' Demand-Supply Gap'!H$8,2)</f>
        <v>93.07</v>
      </c>
      <c r="I4" s="51">
        <f>ROUND(Q4*' Demand-Supply Gap'!I$8,2)</f>
        <v>91.96</v>
      </c>
      <c r="J4" s="296"/>
      <c r="K4" s="298"/>
      <c r="L4" s="76">
        <f t="shared" ref="L4:Q4" si="1">SUM(L2:L3)</f>
        <v>1</v>
      </c>
      <c r="M4" s="76">
        <f t="shared" si="1"/>
        <v>1</v>
      </c>
      <c r="N4" s="76">
        <f t="shared" si="1"/>
        <v>1</v>
      </c>
      <c r="O4" s="76">
        <f t="shared" si="1"/>
        <v>1</v>
      </c>
      <c r="P4" s="76">
        <f t="shared" si="1"/>
        <v>1</v>
      </c>
      <c r="Q4" s="76">
        <f t="shared" si="1"/>
        <v>1</v>
      </c>
    </row>
    <row r="5" spans="1:18">
      <c r="A5" s="74" t="s">
        <v>32</v>
      </c>
      <c r="B5" s="74" t="s">
        <v>35</v>
      </c>
      <c r="C5" s="75" t="s">
        <v>28</v>
      </c>
      <c r="D5" s="51">
        <f>L5*' Demand-Supply Gap'!D$21</f>
        <v>646.20531298451328</v>
      </c>
      <c r="E5" s="51">
        <f>M5*' Demand-Supply Gap'!E$21</f>
        <v>674.1255173422976</v>
      </c>
      <c r="F5" s="51">
        <f>N5*' Demand-Supply Gap'!F$21</f>
        <v>707.17466866497625</v>
      </c>
      <c r="G5" s="51">
        <f>O5*' Demand-Supply Gap'!G$21</f>
        <v>782.33115886633641</v>
      </c>
      <c r="H5" s="51">
        <f>P5*' Demand-Supply Gap'!H$21</f>
        <v>831.96355331617326</v>
      </c>
      <c r="I5" s="51">
        <f>Q5*' Demand-Supply Gap'!I$21</f>
        <v>831.55619004000005</v>
      </c>
      <c r="J5" s="296"/>
      <c r="K5" s="299"/>
      <c r="L5" s="78">
        <v>0.60117909198845398</v>
      </c>
      <c r="M5" s="78">
        <v>0.60495292068240403</v>
      </c>
      <c r="N5" s="78">
        <v>0.62350000000000005</v>
      </c>
      <c r="O5" s="78">
        <v>0.63222</v>
      </c>
      <c r="P5" s="78">
        <v>0.6421</v>
      </c>
      <c r="Q5" s="78">
        <v>0.6492</v>
      </c>
    </row>
    <row r="6" spans="1:18">
      <c r="A6" s="74" t="s">
        <v>32</v>
      </c>
      <c r="B6" s="74" t="s">
        <v>35</v>
      </c>
      <c r="C6" s="75" t="s">
        <v>393</v>
      </c>
      <c r="D6" s="51">
        <f>L6*' Demand-Supply Gap'!D$21</f>
        <v>428.69120553400512</v>
      </c>
      <c r="E6" s="51">
        <f>M6*' Demand-Supply Gap'!E$21</f>
        <v>440.21825106510988</v>
      </c>
      <c r="F6" s="51">
        <f>N6*' Demand-Supply Gap'!F$21</f>
        <v>427.02688492760785</v>
      </c>
      <c r="G6" s="51">
        <f>O6*' Demand-Supply Gap'!G$21</f>
        <v>455.10384614194618</v>
      </c>
      <c r="H6" s="51">
        <f>P6*' Demand-Supply Gap'!H$21</f>
        <v>463.72801079560566</v>
      </c>
      <c r="I6" s="51">
        <f>Q6*' Demand-Supply Gap'!I$21</f>
        <v>449.33750996000003</v>
      </c>
      <c r="J6" s="296"/>
      <c r="K6" s="299"/>
      <c r="L6" s="76">
        <f t="shared" ref="L6:Q6" si="2">1-SUM(L5:L5)</f>
        <v>0.39882090801154602</v>
      </c>
      <c r="M6" s="76">
        <f t="shared" si="2"/>
        <v>0.39504707931759597</v>
      </c>
      <c r="N6" s="76">
        <f t="shared" si="2"/>
        <v>0.37649999999999995</v>
      </c>
      <c r="O6" s="76">
        <f t="shared" si="2"/>
        <v>0.36778</v>
      </c>
      <c r="P6" s="76">
        <f t="shared" si="2"/>
        <v>0.3579</v>
      </c>
      <c r="Q6" s="76">
        <f t="shared" si="2"/>
        <v>0.3508</v>
      </c>
    </row>
    <row r="7" spans="1:18">
      <c r="A7" s="74" t="s">
        <v>32</v>
      </c>
      <c r="B7" s="74" t="s">
        <v>35</v>
      </c>
      <c r="C7" s="70" t="s">
        <v>60</v>
      </c>
      <c r="D7" s="51">
        <f>L7*' Demand-Supply Gap'!D$21</f>
        <v>1074.8965185185184</v>
      </c>
      <c r="E7" s="51">
        <f>M7*' Demand-Supply Gap'!E$21</f>
        <v>1114.3437684074074</v>
      </c>
      <c r="F7" s="51">
        <f>N7*' Demand-Supply Gap'!F$21</f>
        <v>1134.2015535925841</v>
      </c>
      <c r="G7" s="51">
        <f>O7*' Demand-Supply Gap'!G$21</f>
        <v>1237.4350050082826</v>
      </c>
      <c r="H7" s="51">
        <f>P7*' Demand-Supply Gap'!H$21</f>
        <v>1295.6915641117789</v>
      </c>
      <c r="I7" s="51">
        <f>Q7*' Demand-Supply Gap'!I$21</f>
        <v>1280.8937000000001</v>
      </c>
      <c r="J7" s="296"/>
      <c r="K7" s="299"/>
      <c r="L7" s="76">
        <f t="shared" ref="L7:Q7" si="3">SUM(L5:L6)</f>
        <v>1</v>
      </c>
      <c r="M7" s="76">
        <f t="shared" si="3"/>
        <v>1</v>
      </c>
      <c r="N7" s="76">
        <f t="shared" si="3"/>
        <v>1</v>
      </c>
      <c r="O7" s="76">
        <f t="shared" si="3"/>
        <v>1</v>
      </c>
      <c r="P7" s="76">
        <f t="shared" si="3"/>
        <v>1</v>
      </c>
      <c r="Q7" s="76">
        <f t="shared" si="3"/>
        <v>1</v>
      </c>
    </row>
    <row r="8" spans="1:18">
      <c r="A8" s="74" t="s">
        <v>32</v>
      </c>
      <c r="B8" s="74" t="s">
        <v>43</v>
      </c>
      <c r="C8" s="75" t="s">
        <v>28</v>
      </c>
      <c r="D8" s="51">
        <f>L8*' Demand-Supply Gap'!D$30</f>
        <v>50.595854244499989</v>
      </c>
      <c r="E8" s="51">
        <f>M8*' Demand-Supply Gap'!E$30</f>
        <v>51.813812633800012</v>
      </c>
      <c r="F8" s="51">
        <f>N8*' Demand-Supply Gap'!F$30</f>
        <v>52.030086925600003</v>
      </c>
      <c r="G8" s="51">
        <f>O8*' Demand-Supply Gap'!G$30</f>
        <v>50.78192896920001</v>
      </c>
      <c r="H8" s="51">
        <f>P8*' Demand-Supply Gap'!H$30</f>
        <v>52.404323189399996</v>
      </c>
      <c r="I8" s="51">
        <f>Q8*' Demand-Supply Gap'!I$30</f>
        <v>48.663153000000001</v>
      </c>
      <c r="J8" s="296"/>
      <c r="K8" s="299"/>
      <c r="L8" s="78">
        <v>0.55730000000000002</v>
      </c>
      <c r="M8" s="78">
        <v>0.55930000000000002</v>
      </c>
      <c r="N8" s="78">
        <v>0.55810000000000004</v>
      </c>
      <c r="O8" s="78">
        <v>0.55770000000000008</v>
      </c>
      <c r="P8" s="78">
        <v>0.55510000000000004</v>
      </c>
      <c r="Q8" s="78">
        <v>0.56069999999999998</v>
      </c>
    </row>
    <row r="9" spans="1:18">
      <c r="A9" s="74" t="s">
        <v>32</v>
      </c>
      <c r="B9" s="74" t="s">
        <v>43</v>
      </c>
      <c r="C9" s="75" t="s">
        <v>393</v>
      </c>
      <c r="D9" s="51">
        <f>L9*' Demand-Supply Gap'!D$30</f>
        <v>61.980602355499997</v>
      </c>
      <c r="E9" s="51">
        <f>M9*' Demand-Supply Gap'!E$30</f>
        <v>63.060365206200018</v>
      </c>
      <c r="F9" s="51">
        <f>N9*' Demand-Supply Gap'!F$30</f>
        <v>63.571611314400016</v>
      </c>
      <c r="G9" s="51">
        <f>O9*' Demand-Supply Gap'!G$30</f>
        <v>62.127506070800017</v>
      </c>
      <c r="H9" s="51">
        <f>P9*' Demand-Supply Gap'!H$30</f>
        <v>64.658117370599996</v>
      </c>
      <c r="I9" s="51">
        <f>Q9*' Demand-Supply Gap'!I$30</f>
        <v>58.956447000000026</v>
      </c>
      <c r="J9" s="296"/>
      <c r="K9" s="299"/>
      <c r="L9" s="78">
        <f t="shared" ref="L9:Q9" si="4">((L10-(SUM(L8:L8)))+0.06)+0.06</f>
        <v>0.68270000000000008</v>
      </c>
      <c r="M9" s="78">
        <f t="shared" si="4"/>
        <v>0.68070000000000008</v>
      </c>
      <c r="N9" s="78">
        <f t="shared" si="4"/>
        <v>0.68190000000000017</v>
      </c>
      <c r="O9" s="78">
        <f t="shared" si="4"/>
        <v>0.68230000000000013</v>
      </c>
      <c r="P9" s="78">
        <f t="shared" si="4"/>
        <v>0.68490000000000006</v>
      </c>
      <c r="Q9" s="78">
        <f t="shared" si="4"/>
        <v>0.67930000000000024</v>
      </c>
    </row>
    <row r="10" spans="1:18">
      <c r="A10" s="74" t="s">
        <v>32</v>
      </c>
      <c r="B10" s="74" t="s">
        <v>43</v>
      </c>
      <c r="C10" s="70" t="s">
        <v>60</v>
      </c>
      <c r="D10" s="51">
        <f>ROUND(L10*' Demand-Supply Gap'!D$30,2)</f>
        <v>101.68</v>
      </c>
      <c r="E10" s="51">
        <f>ROUND(M10*' Demand-Supply Gap'!E$30,2)</f>
        <v>103.76</v>
      </c>
      <c r="F10" s="51">
        <f>ROUND(N10*' Demand-Supply Gap'!F$30,2)</f>
        <v>104.41</v>
      </c>
      <c r="G10" s="51">
        <f>ROUND(O10*' Demand-Supply Gap'!G$30,2)</f>
        <v>101.98</v>
      </c>
      <c r="H10" s="51">
        <f>ROUND(P10*' Demand-Supply Gap'!H$30,2)</f>
        <v>105.73</v>
      </c>
      <c r="I10" s="51">
        <f>ROUND(Q10*' Demand-Supply Gap'!I$30,2)</f>
        <v>97.2</v>
      </c>
      <c r="J10" s="296"/>
      <c r="K10" s="299"/>
      <c r="L10" s="78">
        <v>1.1200000000000001</v>
      </c>
      <c r="M10" s="78">
        <v>1.1200000000000001</v>
      </c>
      <c r="N10" s="78">
        <v>1.1200000000000001</v>
      </c>
      <c r="O10" s="78">
        <v>1.1200000000000001</v>
      </c>
      <c r="P10" s="78">
        <v>1.1200000000000001</v>
      </c>
      <c r="Q10" s="78">
        <v>1.1200000000000001</v>
      </c>
    </row>
    <row r="11" spans="1:18">
      <c r="A11" s="74" t="s">
        <v>32</v>
      </c>
      <c r="B11" s="74" t="s">
        <v>51</v>
      </c>
      <c r="C11" s="75" t="s">
        <v>28</v>
      </c>
      <c r="D11" s="51">
        <f>L11*' Demand-Supply Gap'!D$39</f>
        <v>0.47722425530000073</v>
      </c>
      <c r="E11" s="51">
        <f>M11*' Demand-Supply Gap'!E$39</f>
        <v>-7.7091411219600054</v>
      </c>
      <c r="F11" s="51">
        <f>N11*' Demand-Supply Gap'!F$39</f>
        <v>-15.66733853694706</v>
      </c>
      <c r="G11" s="51">
        <f>O11*' Demand-Supply Gap'!G$39</f>
        <v>-36.185309406085999</v>
      </c>
      <c r="H11" s="51">
        <f>P11*' Demand-Supply Gap'!H$39</f>
        <v>-24.609443820799999</v>
      </c>
      <c r="I11" s="51">
        <f>Q11*' Demand-Supply Gap'!I$39</f>
        <v>-39.601328766701258</v>
      </c>
      <c r="J11" s="296"/>
      <c r="K11" s="299"/>
      <c r="L11" s="78">
        <v>0.5472999999999999</v>
      </c>
      <c r="M11" s="78">
        <v>0.54803999999999986</v>
      </c>
      <c r="N11" s="78">
        <v>0.55180000000000007</v>
      </c>
      <c r="O11" s="78">
        <v>0.54952000000000001</v>
      </c>
      <c r="P11" s="78">
        <v>0.55095999999999989</v>
      </c>
      <c r="Q11" s="78">
        <v>0.55099999999999993</v>
      </c>
    </row>
    <row r="12" spans="1:18">
      <c r="A12" s="74" t="s">
        <v>32</v>
      </c>
      <c r="B12" s="74" t="s">
        <v>51</v>
      </c>
      <c r="C12" s="75" t="s">
        <v>393</v>
      </c>
      <c r="D12" s="51">
        <f>L12*' Demand-Supply Gap'!D$39</f>
        <v>0.7243380027000017</v>
      </c>
      <c r="E12" s="51">
        <f>M12*' Demand-Supply Gap'!E$39</f>
        <v>-11.674839000040018</v>
      </c>
      <c r="F12" s="51">
        <f>N12*' Demand-Supply Gap'!F$39</f>
        <v>-23.458418084859847</v>
      </c>
      <c r="G12" s="51">
        <f>O12*' Demand-Supply Gap'!G$39</f>
        <v>-54.554529656343973</v>
      </c>
      <c r="H12" s="51">
        <f>P12*' Demand-Supply Gap'!H$39</f>
        <v>-36.940965619200028</v>
      </c>
      <c r="I12" s="51">
        <f>Q12*' Demand-Supply Gap'!I$39</f>
        <v>-59.437929020076155</v>
      </c>
      <c r="J12" s="296"/>
      <c r="K12" s="299"/>
      <c r="L12" s="78">
        <f t="shared" ref="L12:Q12" si="5">((((L13-(SUM(L11:L11)))+0.018)+0.06)+0.06)+0.06</f>
        <v>0.83070000000000044</v>
      </c>
      <c r="M12" s="78">
        <f t="shared" si="5"/>
        <v>0.82996000000000048</v>
      </c>
      <c r="N12" s="78">
        <f t="shared" si="5"/>
        <v>0.82620000000000027</v>
      </c>
      <c r="O12" s="78">
        <f t="shared" si="5"/>
        <v>0.82848000000000033</v>
      </c>
      <c r="P12" s="78">
        <f t="shared" si="5"/>
        <v>0.82704000000000044</v>
      </c>
      <c r="Q12" s="78">
        <f t="shared" si="5"/>
        <v>0.8270000000000004</v>
      </c>
    </row>
    <row r="13" spans="1:18">
      <c r="A13" s="74" t="s">
        <v>32</v>
      </c>
      <c r="B13" s="74" t="s">
        <v>51</v>
      </c>
      <c r="C13" s="70" t="s">
        <v>60</v>
      </c>
      <c r="D13" s="51">
        <f>ROUND(L13*' Demand-Supply Gap'!D$39,2)</f>
        <v>1.03</v>
      </c>
      <c r="E13" s="51">
        <f>ROUND(M13*' Demand-Supply Gap'!E$39,2)</f>
        <v>-16.600000000000001</v>
      </c>
      <c r="F13" s="51">
        <f>ROUND(N13*' Demand-Supply Gap'!F$39,2)</f>
        <v>-33.5</v>
      </c>
      <c r="G13" s="51">
        <f>ROUND(O13*' Demand-Supply Gap'!G$39,2)</f>
        <v>-77.7</v>
      </c>
      <c r="H13" s="51">
        <f>ROUND(P13*' Demand-Supply Gap'!H$39,2)</f>
        <v>-52.71</v>
      </c>
      <c r="I13" s="51">
        <f>ROUND(Q13*' Demand-Supply Gap'!I$39,2)</f>
        <v>-84.81</v>
      </c>
      <c r="J13" s="296"/>
      <c r="K13" s="299"/>
      <c r="L13" s="78">
        <v>1.1800000000000002</v>
      </c>
      <c r="M13" s="78">
        <v>1.1800000000000002</v>
      </c>
      <c r="N13" s="78">
        <v>1.1800000000000002</v>
      </c>
      <c r="O13" s="78">
        <v>1.1800000000000002</v>
      </c>
      <c r="P13" s="78">
        <v>1.1800000000000002</v>
      </c>
      <c r="Q13" s="78">
        <v>1.1800000000000002</v>
      </c>
    </row>
    <row r="14" spans="1:18">
      <c r="A14" s="74" t="s">
        <v>32</v>
      </c>
      <c r="B14" s="74" t="s">
        <v>108</v>
      </c>
      <c r="C14" s="75" t="s">
        <v>28</v>
      </c>
      <c r="D14" s="51">
        <f>L14*' Demand-Supply Gap'!D$48</f>
        <v>3.8487119999999995</v>
      </c>
      <c r="E14" s="51">
        <f>M14*' Demand-Supply Gap'!E$48</f>
        <v>3.4286468000000014</v>
      </c>
      <c r="F14" s="51">
        <f>N14*' Demand-Supply Gap'!F$48</f>
        <v>2.992884000000001</v>
      </c>
      <c r="G14" s="51">
        <f>O14*' Demand-Supply Gap'!G$48</f>
        <v>2.5756000000000001</v>
      </c>
      <c r="H14" s="51">
        <f>P14*' Demand-Supply Gap'!H$48</f>
        <v>3.7567080000000006</v>
      </c>
      <c r="I14" s="51">
        <f>Q14*' Demand-Supply Gap'!I$48</f>
        <v>3.2777800000000008</v>
      </c>
      <c r="J14" s="296"/>
      <c r="K14" s="299"/>
      <c r="L14" s="78">
        <v>0.51730000000000009</v>
      </c>
      <c r="M14" s="78">
        <v>0.51404000000000005</v>
      </c>
      <c r="N14" s="78">
        <v>0.51780000000000004</v>
      </c>
      <c r="O14" s="78">
        <v>0.51512000000000002</v>
      </c>
      <c r="P14" s="78">
        <v>0.51960000000000006</v>
      </c>
      <c r="Q14" s="78">
        <v>0.51700000000000013</v>
      </c>
    </row>
    <row r="15" spans="1:18">
      <c r="A15" s="74" t="s">
        <v>32</v>
      </c>
      <c r="B15" s="74" t="s">
        <v>108</v>
      </c>
      <c r="C15" s="75" t="s">
        <v>393</v>
      </c>
      <c r="D15" s="51">
        <f>L15*' Demand-Supply Gap'!D$48</f>
        <v>6.2696879999999995</v>
      </c>
      <c r="E15" s="51">
        <f>M15*' Demand-Supply Gap'!E$48</f>
        <v>5.6425532000000036</v>
      </c>
      <c r="F15" s="51">
        <f>N15*' Demand-Supply Gap'!F$48</f>
        <v>4.8679160000000028</v>
      </c>
      <c r="G15" s="51">
        <f>O15*' Demand-Supply Gap'!G$48</f>
        <v>4.224400000000001</v>
      </c>
      <c r="H15" s="51">
        <f>P15*' Demand-Supply Gap'!H$48</f>
        <v>6.0760920000000018</v>
      </c>
      <c r="I15" s="51">
        <f>Q15*' Demand-Supply Gap'!I$48</f>
        <v>5.3446200000000008</v>
      </c>
      <c r="J15" s="296"/>
      <c r="K15" s="299"/>
      <c r="L15" s="78">
        <f t="shared" ref="L15:Q15" si="6">(((L16-(SUM(L14:L14)))+0.06)+0.06)+0.06</f>
        <v>0.84270000000000023</v>
      </c>
      <c r="M15" s="78">
        <f t="shared" si="6"/>
        <v>0.84596000000000027</v>
      </c>
      <c r="N15" s="78">
        <f t="shared" si="6"/>
        <v>0.84220000000000028</v>
      </c>
      <c r="O15" s="78">
        <f t="shared" si="6"/>
        <v>0.8448800000000003</v>
      </c>
      <c r="P15" s="78">
        <f t="shared" si="6"/>
        <v>0.84040000000000026</v>
      </c>
      <c r="Q15" s="78">
        <f t="shared" si="6"/>
        <v>0.84300000000000019</v>
      </c>
    </row>
    <row r="16" spans="1:18">
      <c r="A16" s="74" t="s">
        <v>32</v>
      </c>
      <c r="B16" s="74" t="s">
        <v>108</v>
      </c>
      <c r="C16" s="70" t="s">
        <v>60</v>
      </c>
      <c r="D16" s="51">
        <f>ROUND(L16*' Demand-Supply Gap'!D$48,2)</f>
        <v>8.7799999999999994</v>
      </c>
      <c r="E16" s="51">
        <f>ROUND(M16*' Demand-Supply Gap'!E$48,2)</f>
        <v>7.87</v>
      </c>
      <c r="F16" s="51">
        <f>ROUND(N16*' Demand-Supply Gap'!F$48,2)</f>
        <v>6.82</v>
      </c>
      <c r="G16" s="51">
        <f>ROUND(O16*' Demand-Supply Gap'!G$48,2)</f>
        <v>5.9</v>
      </c>
      <c r="H16" s="51">
        <f>ROUND(P16*' Demand-Supply Gap'!H$48,2)</f>
        <v>8.5299999999999994</v>
      </c>
      <c r="I16" s="51">
        <f>ROUND(Q16*' Demand-Supply Gap'!I$48,2)</f>
        <v>7.48</v>
      </c>
      <c r="J16" s="296"/>
      <c r="K16" s="299"/>
      <c r="L16" s="78">
        <v>1.1800000000000002</v>
      </c>
      <c r="M16" s="78">
        <v>1.1800000000000002</v>
      </c>
      <c r="N16" s="78">
        <v>1.1800000000000002</v>
      </c>
      <c r="O16" s="78">
        <v>1.1800000000000002</v>
      </c>
      <c r="P16" s="78">
        <v>1.1800000000000002</v>
      </c>
      <c r="Q16" s="78">
        <v>1.1800000000000002</v>
      </c>
    </row>
    <row r="17" spans="1:17">
      <c r="A17" s="74" t="s">
        <v>32</v>
      </c>
      <c r="B17" s="74" t="s">
        <v>53</v>
      </c>
      <c r="C17" s="75" t="s">
        <v>28</v>
      </c>
      <c r="D17" s="51">
        <f>L17*' Demand-Supply Gap'!D$48</f>
        <v>3.8487119999999995</v>
      </c>
      <c r="E17" s="51">
        <f>M17*' Demand-Supply Gap'!E$48</f>
        <v>3.4286468000000014</v>
      </c>
      <c r="F17" s="51">
        <f>N17*' Demand-Supply Gap'!F$48</f>
        <v>2.992884000000001</v>
      </c>
      <c r="G17" s="51">
        <f>O17*' Demand-Supply Gap'!G$48</f>
        <v>2.5756000000000001</v>
      </c>
      <c r="H17" s="51">
        <f>P17*' Demand-Supply Gap'!H$48</f>
        <v>3.7567080000000006</v>
      </c>
      <c r="I17" s="51">
        <f>Q17*' Demand-Supply Gap'!I$48</f>
        <v>3.2777800000000008</v>
      </c>
      <c r="J17" s="296"/>
      <c r="K17" s="299"/>
      <c r="L17" s="78">
        <v>0.51730000000000009</v>
      </c>
      <c r="M17" s="78">
        <v>0.51404000000000005</v>
      </c>
      <c r="N17" s="78">
        <v>0.51780000000000004</v>
      </c>
      <c r="O17" s="78">
        <v>0.51512000000000002</v>
      </c>
      <c r="P17" s="78">
        <v>0.51960000000000006</v>
      </c>
      <c r="Q17" s="78">
        <v>0.51700000000000013</v>
      </c>
    </row>
    <row r="18" spans="1:17">
      <c r="A18" s="74" t="s">
        <v>32</v>
      </c>
      <c r="B18" s="74" t="s">
        <v>53</v>
      </c>
      <c r="C18" s="75" t="s">
        <v>393</v>
      </c>
      <c r="D18" s="51">
        <f>L18*' Demand-Supply Gap'!D$48</f>
        <v>6.2696879999999995</v>
      </c>
      <c r="E18" s="51">
        <f>M18*' Demand-Supply Gap'!E$48</f>
        <v>5.6425532000000036</v>
      </c>
      <c r="F18" s="51">
        <f>N18*' Demand-Supply Gap'!F$48</f>
        <v>4.8679160000000028</v>
      </c>
      <c r="G18" s="51">
        <f>O18*' Demand-Supply Gap'!G$48</f>
        <v>4.224400000000001</v>
      </c>
      <c r="H18" s="51">
        <f>P18*' Demand-Supply Gap'!H$48</f>
        <v>6.0760920000000018</v>
      </c>
      <c r="I18" s="51">
        <f>Q18*' Demand-Supply Gap'!I$48</f>
        <v>5.3446200000000008</v>
      </c>
      <c r="J18" s="296"/>
      <c r="K18" s="299"/>
      <c r="L18" s="78">
        <f t="shared" ref="L18:Q18" si="7">(((L19-(SUM(L17:L17)))+0.06)+0.06)+0.06</f>
        <v>0.84270000000000023</v>
      </c>
      <c r="M18" s="78">
        <f t="shared" si="7"/>
        <v>0.84596000000000027</v>
      </c>
      <c r="N18" s="78">
        <f t="shared" si="7"/>
        <v>0.84220000000000028</v>
      </c>
      <c r="O18" s="78">
        <f t="shared" si="7"/>
        <v>0.8448800000000003</v>
      </c>
      <c r="P18" s="78">
        <f t="shared" si="7"/>
        <v>0.84040000000000026</v>
      </c>
      <c r="Q18" s="78">
        <f t="shared" si="7"/>
        <v>0.84300000000000019</v>
      </c>
    </row>
    <row r="19" spans="1:17">
      <c r="A19" s="74" t="s">
        <v>32</v>
      </c>
      <c r="B19" s="74" t="s">
        <v>53</v>
      </c>
      <c r="C19" s="70" t="s">
        <v>60</v>
      </c>
      <c r="D19" s="51">
        <f>ROUND(L19*' Demand-Supply Gap'!D$48,2)</f>
        <v>8.7799999999999994</v>
      </c>
      <c r="E19" s="51">
        <f>ROUND(M19*' Demand-Supply Gap'!E$48,2)</f>
        <v>7.87</v>
      </c>
      <c r="F19" s="51">
        <f>ROUND(N19*' Demand-Supply Gap'!F$48,2)</f>
        <v>6.82</v>
      </c>
      <c r="G19" s="51">
        <f>ROUND(O19*' Demand-Supply Gap'!G$48,2)</f>
        <v>5.9</v>
      </c>
      <c r="H19" s="51">
        <f>ROUND(P19*' Demand-Supply Gap'!H$48,2)</f>
        <v>8.5299999999999994</v>
      </c>
      <c r="I19" s="51">
        <f>ROUND(Q19*' Demand-Supply Gap'!I$48,2)</f>
        <v>7.48</v>
      </c>
      <c r="J19" s="296"/>
      <c r="K19" s="299"/>
      <c r="L19" s="78">
        <v>1.1800000000000002</v>
      </c>
      <c r="M19" s="78">
        <v>1.1800000000000002</v>
      </c>
      <c r="N19" s="78">
        <v>1.1800000000000002</v>
      </c>
      <c r="O19" s="78">
        <v>1.1800000000000002</v>
      </c>
      <c r="P19" s="78">
        <v>1.1800000000000002</v>
      </c>
      <c r="Q19" s="78">
        <v>1.1800000000000002</v>
      </c>
    </row>
    <row r="20" spans="1:17">
      <c r="A20" s="74" t="s">
        <v>32</v>
      </c>
      <c r="B20" s="74" t="s">
        <v>17</v>
      </c>
      <c r="C20" s="75" t="s">
        <v>28</v>
      </c>
      <c r="D20" s="51">
        <f>ROUND(L20*' Demand-Supply Gap'!D$57,2)</f>
        <v>-0.74</v>
      </c>
      <c r="E20" s="51">
        <f>ROUND(M20*' Demand-Supply Gap'!E$57,2)</f>
        <v>-1.92</v>
      </c>
      <c r="F20" s="51">
        <f>ROUND(N20*' Demand-Supply Gap'!F$57,2)</f>
        <v>4.01</v>
      </c>
      <c r="G20" s="51">
        <f>ROUND(O20*' Demand-Supply Gap'!G$57,2)</f>
        <v>12.19</v>
      </c>
      <c r="H20" s="51">
        <f>ROUND(P20*' Demand-Supply Gap'!H$57,2)</f>
        <v>23.97</v>
      </c>
      <c r="I20" s="51">
        <f>ROUND(Q20*' Demand-Supply Gap'!I$57,2)</f>
        <v>9.1300000000000008</v>
      </c>
      <c r="J20" s="296"/>
      <c r="K20" s="299"/>
      <c r="L20" s="78">
        <v>0.53729999999999989</v>
      </c>
      <c r="M20" s="78">
        <v>0.53404000000000007</v>
      </c>
      <c r="N20" s="78">
        <v>0.53780000000000006</v>
      </c>
      <c r="O20" s="78">
        <v>0.53512000000000004</v>
      </c>
      <c r="P20" s="78">
        <v>0.53960000000000008</v>
      </c>
      <c r="Q20" s="78">
        <v>0.53699999999999992</v>
      </c>
    </row>
    <row r="21" spans="1:17">
      <c r="A21" s="74" t="s">
        <v>32</v>
      </c>
      <c r="B21" s="74" t="s">
        <v>17</v>
      </c>
      <c r="C21" s="75" t="s">
        <v>393</v>
      </c>
      <c r="D21" s="51">
        <f>ROUND(L21*' Demand-Supply Gap'!D$57,2)</f>
        <v>-0.97</v>
      </c>
      <c r="E21" s="51">
        <f>ROUND(M21*' Demand-Supply Gap'!E$57,2)</f>
        <v>-2.5299999999999998</v>
      </c>
      <c r="F21" s="51">
        <f>ROUND(N21*' Demand-Supply Gap'!F$57,2)</f>
        <v>5.23</v>
      </c>
      <c r="G21" s="51">
        <f>ROUND(O21*' Demand-Supply Gap'!G$57,2)</f>
        <v>16.059999999999999</v>
      </c>
      <c r="H21" s="51">
        <f>ROUND(P21*' Demand-Supply Gap'!H$57,2)</f>
        <v>31.11</v>
      </c>
      <c r="I21" s="51">
        <f>ROUND(Q21*' Demand-Supply Gap'!I$57,2)</f>
        <v>11.95</v>
      </c>
      <c r="J21" s="296"/>
      <c r="K21" s="299"/>
      <c r="L21" s="78">
        <f t="shared" ref="L21:Q21" si="8">((L22-(SUM(L20:L20)))+0.06)+0.06</f>
        <v>0.70270000000000032</v>
      </c>
      <c r="M21" s="78">
        <f t="shared" si="8"/>
        <v>0.70596000000000014</v>
      </c>
      <c r="N21" s="78">
        <f t="shared" si="8"/>
        <v>0.70220000000000016</v>
      </c>
      <c r="O21" s="78">
        <f t="shared" si="8"/>
        <v>0.70488000000000017</v>
      </c>
      <c r="P21" s="78">
        <f t="shared" si="8"/>
        <v>0.70040000000000013</v>
      </c>
      <c r="Q21" s="78">
        <f t="shared" si="8"/>
        <v>0.70300000000000029</v>
      </c>
    </row>
    <row r="22" spans="1:17">
      <c r="A22" s="74" t="s">
        <v>32</v>
      </c>
      <c r="B22" s="74" t="s">
        <v>17</v>
      </c>
      <c r="C22" s="70" t="s">
        <v>60</v>
      </c>
      <c r="D22" s="51">
        <f>ROUND(L22*' Demand-Supply Gap'!D$57,2)</f>
        <v>-1.55</v>
      </c>
      <c r="E22" s="51">
        <f>ROUND(M22*' Demand-Supply Gap'!E$57,2)</f>
        <v>-4.0199999999999996</v>
      </c>
      <c r="F22" s="51">
        <f>ROUND(N22*' Demand-Supply Gap'!F$57,2)</f>
        <v>8.34</v>
      </c>
      <c r="G22" s="51">
        <f>ROUND(O22*' Demand-Supply Gap'!G$57,2)</f>
        <v>25.52</v>
      </c>
      <c r="H22" s="51">
        <f>ROUND(P22*' Demand-Supply Gap'!H$57,2)</f>
        <v>49.75</v>
      </c>
      <c r="I22" s="51">
        <f>ROUND(Q22*' Demand-Supply Gap'!I$57,2)</f>
        <v>19.04</v>
      </c>
      <c r="J22" s="296"/>
      <c r="K22" s="299"/>
      <c r="L22" s="78">
        <v>1.1200000000000001</v>
      </c>
      <c r="M22" s="78">
        <v>1.1200000000000001</v>
      </c>
      <c r="N22" s="78">
        <v>1.1200000000000001</v>
      </c>
      <c r="O22" s="78">
        <v>1.1200000000000001</v>
      </c>
      <c r="P22" s="78">
        <v>1.1200000000000001</v>
      </c>
      <c r="Q22" s="78">
        <v>1.1200000000000001</v>
      </c>
    </row>
    <row r="23" spans="1:17">
      <c r="A23" s="74" t="s">
        <v>32</v>
      </c>
      <c r="B23" s="74" t="s">
        <v>52</v>
      </c>
      <c r="C23" s="75" t="s">
        <v>28</v>
      </c>
      <c r="D23" s="51">
        <f>ROUND(L23*' Demand-Supply Gap'!D$75,2)</f>
        <v>5.0999999999999996</v>
      </c>
      <c r="E23" s="51">
        <f>ROUND(M23*' Demand-Supply Gap'!E$75,2)</f>
        <v>8.33</v>
      </c>
      <c r="F23" s="51">
        <f>ROUND(N23*' Demand-Supply Gap'!F$75,2)</f>
        <v>35.11</v>
      </c>
      <c r="G23" s="51">
        <f>ROUND(O23*' Demand-Supply Gap'!G$75,2)</f>
        <v>28.1</v>
      </c>
      <c r="H23" s="51">
        <f>ROUND(P23*' Demand-Supply Gap'!H$75,2)</f>
        <v>32.15</v>
      </c>
      <c r="I23" s="51">
        <f>ROUND(Q23*' Demand-Supply Gap'!I$75,2)</f>
        <v>32.71</v>
      </c>
      <c r="J23" s="296"/>
      <c r="K23" s="299"/>
      <c r="L23" s="78">
        <v>0.54730000000000001</v>
      </c>
      <c r="M23" s="78">
        <v>0.54404000000000008</v>
      </c>
      <c r="N23" s="78">
        <v>0.54780000000000006</v>
      </c>
      <c r="O23" s="78">
        <v>0.54461999999999999</v>
      </c>
      <c r="P23" s="78">
        <v>0.54960000000000009</v>
      </c>
      <c r="Q23" s="78">
        <v>0.54700000000000004</v>
      </c>
    </row>
    <row r="24" spans="1:17">
      <c r="A24" s="74" t="s">
        <v>32</v>
      </c>
      <c r="B24" s="74" t="s">
        <v>52</v>
      </c>
      <c r="C24" s="75" t="s">
        <v>393</v>
      </c>
      <c r="D24" s="51">
        <f>ROUND(L24*' Demand-Supply Gap'!D$75,2)</f>
        <v>6.46</v>
      </c>
      <c r="E24" s="51">
        <f>ROUND(M24*' Demand-Supply Gap'!E$75,2)</f>
        <v>10.66</v>
      </c>
      <c r="F24" s="51">
        <f>ROUND(N24*' Demand-Supply Gap'!F$75,2)</f>
        <v>44.37</v>
      </c>
      <c r="G24" s="51">
        <f>ROUND(O24*' Demand-Supply Gap'!G$75,2)</f>
        <v>35.880000000000003</v>
      </c>
      <c r="H24" s="51">
        <f>ROUND(P24*' Demand-Supply Gap'!H$75,2)</f>
        <v>40.39</v>
      </c>
      <c r="I24" s="51">
        <f>ROUND(Q24*' Demand-Supply Gap'!I$75,2)</f>
        <v>41.43</v>
      </c>
      <c r="J24" s="296"/>
      <c r="K24" s="299"/>
      <c r="L24" s="78">
        <f t="shared" ref="L24:Q24" si="9">((L25-(SUM(L23:L23)))+0.06)+0.06</f>
        <v>0.69270000000000009</v>
      </c>
      <c r="M24" s="78">
        <f t="shared" si="9"/>
        <v>0.69596000000000013</v>
      </c>
      <c r="N24" s="78">
        <f t="shared" si="9"/>
        <v>0.69220000000000015</v>
      </c>
      <c r="O24" s="78">
        <f t="shared" si="9"/>
        <v>0.69538000000000011</v>
      </c>
      <c r="P24" s="78">
        <f t="shared" si="9"/>
        <v>0.69040000000000012</v>
      </c>
      <c r="Q24" s="78">
        <f t="shared" si="9"/>
        <v>0.69300000000000006</v>
      </c>
    </row>
    <row r="25" spans="1:17">
      <c r="A25" s="74" t="s">
        <v>32</v>
      </c>
      <c r="B25" s="74" t="s">
        <v>52</v>
      </c>
      <c r="C25" s="70" t="s">
        <v>60</v>
      </c>
      <c r="D25" s="51">
        <f>ROUND(L25*' Demand-Supply Gap'!D$66,2)</f>
        <v>12.63</v>
      </c>
      <c r="E25" s="51">
        <f>ROUND(M25*' Demand-Supply Gap'!E$66,2)</f>
        <v>7.7</v>
      </c>
      <c r="F25" s="51">
        <f>ROUND(N25*' Demand-Supply Gap'!F$66,2)</f>
        <v>7.59</v>
      </c>
      <c r="G25" s="51">
        <f>ROUND(O25*' Demand-Supply Gap'!G$66,2)</f>
        <v>10.66</v>
      </c>
      <c r="H25" s="51">
        <f>ROUND(P25*' Demand-Supply Gap'!H$66,2)</f>
        <v>10.19</v>
      </c>
      <c r="I25" s="51">
        <f>ROUND(Q25*' Demand-Supply Gap'!I$66,2)</f>
        <v>9.6300000000000008</v>
      </c>
      <c r="J25" s="296"/>
      <c r="K25" s="299"/>
      <c r="L25" s="78">
        <v>1.1200000000000001</v>
      </c>
      <c r="M25" s="78">
        <v>1.1200000000000001</v>
      </c>
      <c r="N25" s="78">
        <v>1.1200000000000001</v>
      </c>
      <c r="O25" s="78">
        <v>1.1200000000000001</v>
      </c>
      <c r="P25" s="78">
        <v>1.1200000000000001</v>
      </c>
      <c r="Q25" s="78">
        <v>1.1200000000000001</v>
      </c>
    </row>
    <row r="26" spans="1:17">
      <c r="A26" s="74" t="s">
        <v>32</v>
      </c>
      <c r="B26" s="74" t="s">
        <v>54</v>
      </c>
      <c r="C26" s="75" t="s">
        <v>28</v>
      </c>
      <c r="D26" s="51">
        <f>ROUND(L26*' Demand-Supply Gap'!D$84,2)</f>
        <v>48.88</v>
      </c>
      <c r="E26" s="51">
        <f>ROUND(M26*' Demand-Supply Gap'!E$84,2)</f>
        <v>54.95</v>
      </c>
      <c r="F26" s="51">
        <f>ROUND(N26*' Demand-Supply Gap'!F$84,2)</f>
        <v>63.09</v>
      </c>
      <c r="G26" s="51">
        <f>ROUND(O26*' Demand-Supply Gap'!G$84,2)</f>
        <v>70.680000000000007</v>
      </c>
      <c r="H26" s="51">
        <f>ROUND(P26*' Demand-Supply Gap'!H$84,2)</f>
        <v>77.319999999999993</v>
      </c>
      <c r="I26" s="51">
        <f>ROUND(Q26*' Demand-Supply Gap'!I$84,2)</f>
        <v>71.63</v>
      </c>
      <c r="J26" s="296"/>
      <c r="K26" s="299"/>
      <c r="L26" s="78">
        <v>0.58950000000000014</v>
      </c>
      <c r="M26" s="78">
        <v>0.58624000000000009</v>
      </c>
      <c r="N26" s="78">
        <v>0.59000000000000008</v>
      </c>
      <c r="O26" s="78">
        <v>0.58682000000000012</v>
      </c>
      <c r="P26" s="78">
        <v>0.5918000000000001</v>
      </c>
      <c r="Q26" s="78">
        <v>0.58920000000000017</v>
      </c>
    </row>
    <row r="27" spans="1:17">
      <c r="A27" s="74" t="s">
        <v>32</v>
      </c>
      <c r="B27" s="74" t="s">
        <v>54</v>
      </c>
      <c r="C27" s="75" t="s">
        <v>393</v>
      </c>
      <c r="D27" s="51">
        <f>ROUND(L27*' Demand-Supply Gap'!D$84,2)</f>
        <v>34.04</v>
      </c>
      <c r="E27" s="51">
        <f>ROUND(M27*' Demand-Supply Gap'!E$84,2)</f>
        <v>38.78</v>
      </c>
      <c r="F27" s="51">
        <f>ROUND(N27*' Demand-Supply Gap'!F$84,2)</f>
        <v>43.84</v>
      </c>
      <c r="G27" s="51">
        <f>ROUND(O27*' Demand-Supply Gap'!G$84,2)</f>
        <v>49.76</v>
      </c>
      <c r="H27" s="51">
        <f>ROUND(P27*' Demand-Supply Gap'!H$84,2)</f>
        <v>53.33</v>
      </c>
      <c r="I27" s="51">
        <f>ROUND(Q27*' Demand-Supply Gap'!I$84,2)</f>
        <v>49.94</v>
      </c>
      <c r="J27" s="296"/>
      <c r="K27" s="299"/>
      <c r="L27" s="80">
        <f t="shared" ref="L27:Q27" si="10">L28-(SUM(L26:L26))</f>
        <v>0.41049999999999986</v>
      </c>
      <c r="M27" s="80">
        <f t="shared" si="10"/>
        <v>0.41375999999999991</v>
      </c>
      <c r="N27" s="80">
        <f t="shared" si="10"/>
        <v>0.40999999999999992</v>
      </c>
      <c r="O27" s="80">
        <f t="shared" si="10"/>
        <v>0.41317999999999988</v>
      </c>
      <c r="P27" s="80">
        <f t="shared" si="10"/>
        <v>0.4081999999999999</v>
      </c>
      <c r="Q27" s="80">
        <f t="shared" si="10"/>
        <v>0.41079999999999983</v>
      </c>
    </row>
    <row r="28" spans="1:17">
      <c r="A28" s="74" t="s">
        <v>32</v>
      </c>
      <c r="B28" s="74" t="s">
        <v>54</v>
      </c>
      <c r="C28" s="70" t="s">
        <v>60</v>
      </c>
      <c r="D28" s="51">
        <f>ROUND(L28*' Demand-Supply Gap'!D$84,2)</f>
        <v>82.91</v>
      </c>
      <c r="E28" s="51">
        <f>ROUND(M28*' Demand-Supply Gap'!E$84,2)</f>
        <v>93.73</v>
      </c>
      <c r="F28" s="51">
        <f>ROUND(N28*' Demand-Supply Gap'!F$84,2)</f>
        <v>106.92</v>
      </c>
      <c r="G28" s="51">
        <f>ROUND(O28*' Demand-Supply Gap'!G$84,2)</f>
        <v>120.44</v>
      </c>
      <c r="H28" s="51">
        <f>ROUND(P28*' Demand-Supply Gap'!H$84,2)</f>
        <v>130.65</v>
      </c>
      <c r="I28" s="51">
        <f>ROUND(Q28*' Demand-Supply Gap'!I$84,2)</f>
        <v>121.58</v>
      </c>
      <c r="J28" s="296"/>
      <c r="K28" s="299"/>
      <c r="L28" s="80">
        <v>1</v>
      </c>
      <c r="M28" s="80">
        <v>1</v>
      </c>
      <c r="N28" s="80">
        <v>1</v>
      </c>
      <c r="O28" s="80">
        <v>1</v>
      </c>
      <c r="P28" s="80">
        <v>1</v>
      </c>
      <c r="Q28" s="80">
        <v>1</v>
      </c>
    </row>
    <row r="29" spans="1:17">
      <c r="A29" s="305" t="s">
        <v>32</v>
      </c>
      <c r="B29" s="306" t="s">
        <v>32</v>
      </c>
      <c r="C29" s="319" t="s">
        <v>28</v>
      </c>
      <c r="D29" s="318">
        <f t="shared" ref="D29:I30" si="11">D2+D5+D8+D11+D14+D17+D20+D23+D26</f>
        <v>805.75658571211318</v>
      </c>
      <c r="E29" s="318">
        <f t="shared" si="11"/>
        <v>834.24591071473776</v>
      </c>
      <c r="F29" s="318">
        <f t="shared" si="11"/>
        <v>901.1507610934292</v>
      </c>
      <c r="G29" s="318">
        <f t="shared" si="11"/>
        <v>960.11092188505063</v>
      </c>
      <c r="H29" s="318">
        <f t="shared" si="11"/>
        <v>1053.0383055991731</v>
      </c>
      <c r="I29" s="318">
        <f t="shared" si="11"/>
        <v>1012.9125014732988</v>
      </c>
      <c r="J29" s="320"/>
      <c r="K29" s="321"/>
      <c r="L29" s="317">
        <f t="shared" ref="L29:Q31" si="12">D29/D$31</f>
        <v>0.59032964396257426</v>
      </c>
      <c r="M29" s="317">
        <f t="shared" si="12"/>
        <v>0.5986807427801043</v>
      </c>
      <c r="N29" s="317">
        <f t="shared" si="12"/>
        <v>0.63347939384800478</v>
      </c>
      <c r="O29" s="317">
        <f t="shared" si="12"/>
        <v>0.63672688480629647</v>
      </c>
      <c r="P29" s="317">
        <f t="shared" si="12"/>
        <v>0.64174373931393225</v>
      </c>
      <c r="Q29" s="317">
        <f t="shared" si="12"/>
        <v>0.65646776835748955</v>
      </c>
    </row>
    <row r="30" spans="1:17">
      <c r="A30" s="305" t="s">
        <v>32</v>
      </c>
      <c r="B30" s="306" t="s">
        <v>32</v>
      </c>
      <c r="C30" s="319" t="s">
        <v>393</v>
      </c>
      <c r="D30" s="318">
        <f t="shared" si="11"/>
        <v>580.47173766440505</v>
      </c>
      <c r="E30" s="318">
        <f t="shared" si="11"/>
        <v>588.68603441066978</v>
      </c>
      <c r="F30" s="318">
        <f t="shared" si="11"/>
        <v>608.65819211734811</v>
      </c>
      <c r="G30" s="318">
        <f t="shared" si="11"/>
        <v>609.41448510080227</v>
      </c>
      <c r="H30" s="318">
        <f t="shared" si="11"/>
        <v>669.17534163260575</v>
      </c>
      <c r="I30" s="318">
        <f t="shared" si="11"/>
        <v>602.5543407399241</v>
      </c>
      <c r="J30" s="320"/>
      <c r="K30" s="321"/>
      <c r="L30" s="317">
        <f t="shared" si="12"/>
        <v>0.4252769140235072</v>
      </c>
      <c r="M30" s="317">
        <f t="shared" si="12"/>
        <v>0.4224593585880525</v>
      </c>
      <c r="N30" s="317">
        <f t="shared" si="12"/>
        <v>0.42786672247302793</v>
      </c>
      <c r="O30" s="317">
        <f t="shared" si="12"/>
        <v>0.40415183059496951</v>
      </c>
      <c r="P30" s="317">
        <f t="shared" si="12"/>
        <v>0.40780955803088087</v>
      </c>
      <c r="Q30" s="317">
        <f t="shared" si="12"/>
        <v>0.39051497814896263</v>
      </c>
    </row>
    <row r="31" spans="1:17">
      <c r="A31" s="305" t="s">
        <v>32</v>
      </c>
      <c r="B31" s="306" t="s">
        <v>32</v>
      </c>
      <c r="C31" s="322" t="s">
        <v>60</v>
      </c>
      <c r="D31" s="318">
        <f t="shared" ref="D31:I31" si="13">D4+D7+D10+D13+D19+D22+D25+D28</f>
        <v>1364.9265185185186</v>
      </c>
      <c r="E31" s="318">
        <f t="shared" si="13"/>
        <v>1393.4737684074075</v>
      </c>
      <c r="F31" s="318">
        <f t="shared" si="13"/>
        <v>1422.541553592584</v>
      </c>
      <c r="G31" s="318">
        <f t="shared" si="13"/>
        <v>1507.8850050082829</v>
      </c>
      <c r="H31" s="318">
        <f t="shared" si="13"/>
        <v>1640.901564111779</v>
      </c>
      <c r="I31" s="318">
        <f t="shared" si="13"/>
        <v>1542.9737000000002</v>
      </c>
      <c r="J31" s="320"/>
      <c r="K31" s="321"/>
      <c r="L31" s="317">
        <f t="shared" si="12"/>
        <v>1</v>
      </c>
      <c r="M31" s="317">
        <f t="shared" si="12"/>
        <v>1</v>
      </c>
      <c r="N31" s="317">
        <f t="shared" si="12"/>
        <v>1</v>
      </c>
      <c r="O31" s="317">
        <f t="shared" si="12"/>
        <v>1</v>
      </c>
      <c r="P31" s="317">
        <f t="shared" si="12"/>
        <v>1</v>
      </c>
      <c r="Q31" s="317">
        <f t="shared" si="12"/>
        <v>1</v>
      </c>
    </row>
    <row r="32" spans="1:17">
      <c r="A32" s="74" t="s">
        <v>41</v>
      </c>
      <c r="B32" s="74" t="s">
        <v>38</v>
      </c>
      <c r="C32" s="75" t="s">
        <v>28</v>
      </c>
      <c r="D32" s="51">
        <f>ROUND(L32*' Demand-Supply Gap'!D$106,2)</f>
        <v>59.79</v>
      </c>
      <c r="E32" s="51">
        <f>ROUND(M32*' Demand-Supply Gap'!E$106,2)</f>
        <v>63.55</v>
      </c>
      <c r="F32" s="51">
        <f>ROUND(N32*' Demand-Supply Gap'!F$106,2)</f>
        <v>74.53</v>
      </c>
      <c r="G32" s="51">
        <f>ROUND(O32*' Demand-Supply Gap'!G$106,2)</f>
        <v>78.13</v>
      </c>
      <c r="H32" s="51">
        <f>ROUND(P32*' Demand-Supply Gap'!H$106,2)</f>
        <v>95.6</v>
      </c>
      <c r="I32" s="51">
        <f>ROUND(Q32*' Demand-Supply Gap'!I$106,2)</f>
        <v>43.94</v>
      </c>
      <c r="J32" s="296"/>
      <c r="K32" s="299"/>
      <c r="L32" s="78">
        <v>0.59729999999999994</v>
      </c>
      <c r="M32" s="78">
        <v>0.59404000000000012</v>
      </c>
      <c r="N32" s="78">
        <v>0.59780000000000011</v>
      </c>
      <c r="O32" s="78">
        <v>0.59512000000000009</v>
      </c>
      <c r="P32" s="78">
        <v>0.59960000000000013</v>
      </c>
      <c r="Q32" s="78">
        <v>0.59699999999999998</v>
      </c>
    </row>
    <row r="33" spans="1:17">
      <c r="A33" s="74" t="s">
        <v>41</v>
      </c>
      <c r="B33" s="74" t="s">
        <v>38</v>
      </c>
      <c r="C33" s="75" t="s">
        <v>393</v>
      </c>
      <c r="D33" s="51">
        <f>ROUND(L33*' Demand-Supply Gap'!D$106,2)</f>
        <v>52.33</v>
      </c>
      <c r="E33" s="51">
        <f>ROUND(M33*' Demand-Supply Gap'!E$106,2)</f>
        <v>56.26</v>
      </c>
      <c r="F33" s="51">
        <f>ROUND(N33*' Demand-Supply Gap'!F$106,2)</f>
        <v>65.11</v>
      </c>
      <c r="G33" s="51">
        <f>ROUND(O33*' Demand-Supply Gap'!G$106,2)</f>
        <v>68.91</v>
      </c>
      <c r="H33" s="51">
        <f>ROUND(P33*' Demand-Supply Gap'!H$106,2)</f>
        <v>82.97</v>
      </c>
      <c r="I33" s="51">
        <f>ROUND(Q33*' Demand-Supply Gap'!I$106,2)</f>
        <v>38.49</v>
      </c>
      <c r="J33" s="296"/>
      <c r="K33" s="299"/>
      <c r="L33" s="78">
        <f t="shared" ref="L33:Q33" si="14">(L34-(SUM(L32:L32)))+0.06</f>
        <v>0.52270000000000016</v>
      </c>
      <c r="M33" s="78">
        <f t="shared" si="14"/>
        <v>0.52595999999999998</v>
      </c>
      <c r="N33" s="78">
        <f t="shared" si="14"/>
        <v>0.5222</v>
      </c>
      <c r="O33" s="78">
        <f t="shared" si="14"/>
        <v>0.52488000000000001</v>
      </c>
      <c r="P33" s="78">
        <f t="shared" si="14"/>
        <v>0.52039999999999997</v>
      </c>
      <c r="Q33" s="78">
        <f t="shared" si="14"/>
        <v>0.52300000000000013</v>
      </c>
    </row>
    <row r="34" spans="1:17">
      <c r="A34" s="74" t="s">
        <v>41</v>
      </c>
      <c r="B34" s="74" t="s">
        <v>38</v>
      </c>
      <c r="C34" s="70" t="s">
        <v>60</v>
      </c>
      <c r="D34" s="51">
        <f>ROUND(L34*' Demand-Supply Gap'!D$106,2)</f>
        <v>106.11</v>
      </c>
      <c r="E34" s="51">
        <f>ROUND(M34*' Demand-Supply Gap'!E$106,2)</f>
        <v>113.39</v>
      </c>
      <c r="F34" s="51">
        <f>ROUND(N34*' Demand-Supply Gap'!F$106,2)</f>
        <v>132.16</v>
      </c>
      <c r="G34" s="51">
        <f>ROUND(O34*' Demand-Supply Gap'!G$106,2)</f>
        <v>139.16</v>
      </c>
      <c r="H34" s="51">
        <f>ROUND(P34*' Demand-Supply Gap'!H$106,2)</f>
        <v>169.01</v>
      </c>
      <c r="I34" s="51">
        <f>ROUND(Q34*' Demand-Supply Gap'!I$106,2)</f>
        <v>78.010000000000005</v>
      </c>
      <c r="J34" s="296"/>
      <c r="K34" s="299"/>
      <c r="L34" s="78">
        <v>1.06</v>
      </c>
      <c r="M34" s="78">
        <v>1.06</v>
      </c>
      <c r="N34" s="78">
        <v>1.06</v>
      </c>
      <c r="O34" s="78">
        <v>1.06</v>
      </c>
      <c r="P34" s="78">
        <v>1.06</v>
      </c>
      <c r="Q34" s="78">
        <v>1.06</v>
      </c>
    </row>
    <row r="35" spans="1:17">
      <c r="A35" s="74" t="s">
        <v>41</v>
      </c>
      <c r="B35" s="74" t="s">
        <v>37</v>
      </c>
      <c r="C35" s="75" t="s">
        <v>28</v>
      </c>
      <c r="D35" s="51">
        <f>ROUND(L35*' Demand-Supply Gap'!D$115,2)</f>
        <v>8.85</v>
      </c>
      <c r="E35" s="51">
        <f>ROUND(M35*' Demand-Supply Gap'!E$115,2)</f>
        <v>12.44</v>
      </c>
      <c r="F35" s="51">
        <f>ROUND(N35*' Demand-Supply Gap'!F$115,2)</f>
        <v>14.31</v>
      </c>
      <c r="G35" s="51">
        <f>ROUND(O35*' Demand-Supply Gap'!G$115,2)</f>
        <v>22.58</v>
      </c>
      <c r="H35" s="51">
        <f>ROUND(P35*' Demand-Supply Gap'!H$115,2)</f>
        <v>22.2</v>
      </c>
      <c r="I35" s="51">
        <f>ROUND(Q35*' Demand-Supply Gap'!I$115,2)</f>
        <v>22.49</v>
      </c>
      <c r="J35" s="296"/>
      <c r="K35" s="299"/>
      <c r="L35" s="78">
        <v>0.5373</v>
      </c>
      <c r="M35" s="78">
        <v>0.5393</v>
      </c>
      <c r="N35" s="78">
        <v>0.53810000000000002</v>
      </c>
      <c r="O35" s="78">
        <v>0.53770000000000007</v>
      </c>
      <c r="P35" s="78">
        <v>0.53510000000000002</v>
      </c>
      <c r="Q35" s="78">
        <v>0.54069999999999996</v>
      </c>
    </row>
    <row r="36" spans="1:17">
      <c r="A36" s="74" t="s">
        <v>41</v>
      </c>
      <c r="B36" s="74" t="s">
        <v>37</v>
      </c>
      <c r="C36" s="75" t="s">
        <v>393</v>
      </c>
      <c r="D36" s="51">
        <f>ROUND(L36*' Demand-Supply Gap'!D$115,2)</f>
        <v>11.57</v>
      </c>
      <c r="E36" s="51">
        <f>ROUND(M36*' Demand-Supply Gap'!E$115,2)</f>
        <v>16.16</v>
      </c>
      <c r="F36" s="51">
        <f>ROUND(N36*' Demand-Supply Gap'!F$115,2)</f>
        <v>18.670000000000002</v>
      </c>
      <c r="G36" s="51">
        <f>ROUND(O36*' Demand-Supply Gap'!G$115,2)</f>
        <v>29.49</v>
      </c>
      <c r="H36" s="51">
        <f>ROUND(P36*' Demand-Supply Gap'!H$115,2)</f>
        <v>29.25</v>
      </c>
      <c r="I36" s="51">
        <f>ROUND(Q36*' Demand-Supply Gap'!I$115,2)</f>
        <v>29.08</v>
      </c>
      <c r="J36" s="296"/>
      <c r="K36" s="299"/>
      <c r="L36" s="78">
        <f t="shared" ref="L36:Q36" si="15">((L37-(SUM(L35:L35)))+0.06)+0.06</f>
        <v>0.7027000000000001</v>
      </c>
      <c r="M36" s="78">
        <f t="shared" si="15"/>
        <v>0.7007000000000001</v>
      </c>
      <c r="N36" s="78">
        <f t="shared" si="15"/>
        <v>0.70190000000000019</v>
      </c>
      <c r="O36" s="78">
        <f t="shared" si="15"/>
        <v>0.70230000000000015</v>
      </c>
      <c r="P36" s="78">
        <f t="shared" si="15"/>
        <v>0.70490000000000008</v>
      </c>
      <c r="Q36" s="78">
        <f t="shared" si="15"/>
        <v>0.69930000000000025</v>
      </c>
    </row>
    <row r="37" spans="1:17">
      <c r="A37" s="74" t="s">
        <v>41</v>
      </c>
      <c r="B37" s="74" t="s">
        <v>37</v>
      </c>
      <c r="C37" s="70" t="s">
        <v>60</v>
      </c>
      <c r="D37" s="51">
        <f>ROUND(L37*' Demand-Supply Gap'!D$115,2)</f>
        <v>18.440000000000001</v>
      </c>
      <c r="E37" s="51">
        <f>ROUND(M37*' Demand-Supply Gap'!E$115,2)</f>
        <v>25.83</v>
      </c>
      <c r="F37" s="51">
        <f>ROUND(N37*' Demand-Supply Gap'!F$115,2)</f>
        <v>29.79</v>
      </c>
      <c r="G37" s="51">
        <f>ROUND(O37*' Demand-Supply Gap'!G$115,2)</f>
        <v>47.03</v>
      </c>
      <c r="H37" s="51">
        <f>ROUND(P37*' Demand-Supply Gap'!H$115,2)</f>
        <v>46.47</v>
      </c>
      <c r="I37" s="51">
        <f>ROUND(Q37*' Demand-Supply Gap'!I$115,2)</f>
        <v>46.58</v>
      </c>
      <c r="J37" s="296"/>
      <c r="K37" s="299"/>
      <c r="L37" s="78">
        <v>1.1200000000000001</v>
      </c>
      <c r="M37" s="78">
        <v>1.1200000000000001</v>
      </c>
      <c r="N37" s="78">
        <v>1.1200000000000001</v>
      </c>
      <c r="O37" s="78">
        <v>1.1200000000000001</v>
      </c>
      <c r="P37" s="78">
        <v>1.1200000000000001</v>
      </c>
      <c r="Q37" s="78">
        <v>1.1200000000000001</v>
      </c>
    </row>
    <row r="38" spans="1:17">
      <c r="A38" s="74" t="s">
        <v>41</v>
      </c>
      <c r="B38" s="74" t="s">
        <v>44</v>
      </c>
      <c r="C38" s="75" t="s">
        <v>28</v>
      </c>
      <c r="D38" s="51">
        <f>ROUND(L38*' Demand-Supply Gap'!D$124,2)</f>
        <v>30.54</v>
      </c>
      <c r="E38" s="51">
        <f>ROUND(M38*' Demand-Supply Gap'!E$124,2)</f>
        <v>30.84</v>
      </c>
      <c r="F38" s="51">
        <f>ROUND(N38*' Demand-Supply Gap'!F$124,2)</f>
        <v>32.229999999999997</v>
      </c>
      <c r="G38" s="51">
        <f>ROUND(O38*' Demand-Supply Gap'!G$124,2)</f>
        <v>30.42</v>
      </c>
      <c r="H38" s="51">
        <f>ROUND(P38*' Demand-Supply Gap'!H$124,2)</f>
        <v>32.520000000000003</v>
      </c>
      <c r="I38" s="51">
        <f>ROUND(Q38*' Demand-Supply Gap'!I$124,2)</f>
        <v>26.51</v>
      </c>
      <c r="J38" s="296"/>
      <c r="K38" s="299"/>
      <c r="L38" s="78">
        <v>0.53499999999999992</v>
      </c>
      <c r="M38" s="78">
        <v>0.53573999999999988</v>
      </c>
      <c r="N38" s="78">
        <v>0.53950000000000009</v>
      </c>
      <c r="O38" s="78">
        <v>0.53722000000000003</v>
      </c>
      <c r="P38" s="78">
        <v>0.53865999999999992</v>
      </c>
      <c r="Q38" s="78">
        <v>0.53869999999999996</v>
      </c>
    </row>
    <row r="39" spans="1:17">
      <c r="A39" s="74" t="s">
        <v>41</v>
      </c>
      <c r="B39" s="74" t="s">
        <v>44</v>
      </c>
      <c r="C39" s="75" t="s">
        <v>393</v>
      </c>
      <c r="D39" s="51">
        <f>ROUND(L39*' Demand-Supply Gap'!D$124,2)</f>
        <v>41.28</v>
      </c>
      <c r="E39" s="51">
        <f>ROUND(M39*' Demand-Supply Gap'!E$124,2)</f>
        <v>41.58</v>
      </c>
      <c r="F39" s="51">
        <f>ROUND(N39*' Demand-Supply Gap'!F$124,2)</f>
        <v>42.92</v>
      </c>
      <c r="G39" s="51">
        <f>ROUND(O39*' Demand-Supply Gap'!G$124,2)</f>
        <v>40.81</v>
      </c>
      <c r="H39" s="51">
        <f>ROUND(P39*' Demand-Supply Gap'!H$124,2)</f>
        <v>43.42</v>
      </c>
      <c r="I39" s="51">
        <f>ROUND(Q39*' Demand-Supply Gap'!I$124,2)</f>
        <v>35.4</v>
      </c>
      <c r="J39" s="296"/>
      <c r="K39" s="299"/>
      <c r="L39" s="78">
        <f t="shared" ref="L39:Q39" si="16">(((L40-(SUM(L38:L38)))+0.018)+0.06)+0.06</f>
        <v>0.72300000000000031</v>
      </c>
      <c r="M39" s="78">
        <f t="shared" si="16"/>
        <v>0.72226000000000035</v>
      </c>
      <c r="N39" s="78">
        <f t="shared" si="16"/>
        <v>0.71850000000000014</v>
      </c>
      <c r="O39" s="78">
        <f t="shared" si="16"/>
        <v>0.7207800000000002</v>
      </c>
      <c r="P39" s="78">
        <f t="shared" si="16"/>
        <v>0.71934000000000031</v>
      </c>
      <c r="Q39" s="78">
        <f t="shared" si="16"/>
        <v>0.71930000000000027</v>
      </c>
    </row>
    <row r="40" spans="1:17">
      <c r="A40" s="74" t="s">
        <v>41</v>
      </c>
      <c r="B40" s="74" t="s">
        <v>44</v>
      </c>
      <c r="C40" s="70" t="s">
        <v>60</v>
      </c>
      <c r="D40" s="51">
        <f>ROUND(L40*' Demand-Supply Gap'!D$124,2)</f>
        <v>63.94</v>
      </c>
      <c r="E40" s="51">
        <f>ROUND(M40*' Demand-Supply Gap'!E$124,2)</f>
        <v>64.47</v>
      </c>
      <c r="F40" s="51">
        <f>ROUND(N40*' Demand-Supply Gap'!F$124,2)</f>
        <v>66.91</v>
      </c>
      <c r="G40" s="51">
        <f>ROUND(O40*' Demand-Supply Gap'!G$124,2)</f>
        <v>63.42</v>
      </c>
      <c r="H40" s="51">
        <f>ROUND(P40*' Demand-Supply Gap'!H$124,2)</f>
        <v>67.61</v>
      </c>
      <c r="I40" s="51">
        <f>ROUND(Q40*' Demand-Supply Gap'!I$124,2)</f>
        <v>55.12</v>
      </c>
      <c r="J40" s="296"/>
      <c r="K40" s="299"/>
      <c r="L40" s="78">
        <v>1.1200000000000001</v>
      </c>
      <c r="M40" s="78">
        <v>1.1200000000000001</v>
      </c>
      <c r="N40" s="78">
        <v>1.1200000000000001</v>
      </c>
      <c r="O40" s="78">
        <v>1.1200000000000001</v>
      </c>
      <c r="P40" s="78">
        <v>1.1200000000000001</v>
      </c>
      <c r="Q40" s="78">
        <v>1.1200000000000001</v>
      </c>
    </row>
    <row r="41" spans="1:17">
      <c r="A41" s="74" t="s">
        <v>41</v>
      </c>
      <c r="B41" s="74" t="s">
        <v>113</v>
      </c>
      <c r="C41" s="75" t="s">
        <v>28</v>
      </c>
      <c r="D41" s="51">
        <f>ROUND(L41*' Demand-Supply Gap'!D$133,2)</f>
        <v>-3.56</v>
      </c>
      <c r="E41" s="51">
        <f>ROUND(M41*' Demand-Supply Gap'!E$133,2)</f>
        <v>-1.87</v>
      </c>
      <c r="F41" s="51">
        <f>ROUND(N41*' Demand-Supply Gap'!F$133,2)</f>
        <v>-3.79</v>
      </c>
      <c r="G41" s="51">
        <f>ROUND(O41*' Demand-Supply Gap'!G$133,2)</f>
        <v>20.64</v>
      </c>
      <c r="H41" s="51">
        <f>ROUND(P41*' Demand-Supply Gap'!H$133,2)</f>
        <v>25.38</v>
      </c>
      <c r="I41" s="51">
        <f>ROUND(Q41*' Demand-Supply Gap'!I$133,2)</f>
        <v>20.22</v>
      </c>
      <c r="J41" s="296"/>
      <c r="K41" s="299"/>
      <c r="L41" s="78">
        <v>0.51060000000000005</v>
      </c>
      <c r="M41" s="78">
        <v>0.50734000000000001</v>
      </c>
      <c r="N41" s="78">
        <v>0.5111</v>
      </c>
      <c r="O41" s="78">
        <v>0.50842000000000009</v>
      </c>
      <c r="P41" s="78">
        <v>0.51290000000000002</v>
      </c>
      <c r="Q41" s="78">
        <v>0.51030000000000009</v>
      </c>
    </row>
    <row r="42" spans="1:17">
      <c r="A42" s="74" t="s">
        <v>41</v>
      </c>
      <c r="B42" s="74" t="s">
        <v>113</v>
      </c>
      <c r="C42" s="75" t="s">
        <v>393</v>
      </c>
      <c r="D42" s="51">
        <f>ROUND(L42*' Demand-Supply Gap'!D$133,2)</f>
        <v>-5.92</v>
      </c>
      <c r="E42" s="51">
        <f>ROUND(M42*' Demand-Supply Gap'!E$133,2)</f>
        <v>-3.15</v>
      </c>
      <c r="F42" s="51">
        <f>ROUND(N42*' Demand-Supply Gap'!F$133,2)</f>
        <v>-6.29</v>
      </c>
      <c r="G42" s="51">
        <f>ROUND(O42*' Demand-Supply Gap'!G$133,2)</f>
        <v>34.56</v>
      </c>
      <c r="H42" s="51">
        <f>ROUND(P42*' Demand-Supply Gap'!H$133,2)</f>
        <v>41.92</v>
      </c>
      <c r="I42" s="51">
        <f>ROUND(Q42*' Demand-Supply Gap'!I$133,2)</f>
        <v>33.659999999999997</v>
      </c>
      <c r="J42" s="296"/>
      <c r="K42" s="299"/>
      <c r="L42" s="78">
        <f t="shared" ref="L42:Q42" si="17">(((L43-(SUM(L41:L41)))+0.06)+0.06)+0.06</f>
        <v>0.84940000000000015</v>
      </c>
      <c r="M42" s="78">
        <f t="shared" si="17"/>
        <v>0.8526600000000002</v>
      </c>
      <c r="N42" s="78">
        <f t="shared" si="17"/>
        <v>0.84890000000000021</v>
      </c>
      <c r="O42" s="78">
        <f t="shared" si="17"/>
        <v>0.85158000000000023</v>
      </c>
      <c r="P42" s="78">
        <f t="shared" si="17"/>
        <v>0.84710000000000019</v>
      </c>
      <c r="Q42" s="78">
        <f t="shared" si="17"/>
        <v>0.84970000000000012</v>
      </c>
    </row>
    <row r="43" spans="1:17">
      <c r="A43" s="74" t="s">
        <v>41</v>
      </c>
      <c r="B43" s="74" t="s">
        <v>113</v>
      </c>
      <c r="C43" s="70" t="s">
        <v>60</v>
      </c>
      <c r="D43" s="51">
        <f>ROUND(L43*' Demand-Supply Gap'!D$133,2)</f>
        <v>-8.23</v>
      </c>
      <c r="E43" s="51">
        <f>ROUND(M43*' Demand-Supply Gap'!E$133,2)</f>
        <v>-4.3600000000000003</v>
      </c>
      <c r="F43" s="51">
        <f>ROUND(N43*' Demand-Supply Gap'!F$133,2)</f>
        <v>-8.74</v>
      </c>
      <c r="G43" s="51">
        <f>ROUND(O43*' Demand-Supply Gap'!G$133,2)</f>
        <v>47.89</v>
      </c>
      <c r="H43" s="51">
        <f>ROUND(P43*' Demand-Supply Gap'!H$133,2)</f>
        <v>58.39</v>
      </c>
      <c r="I43" s="51">
        <f>ROUND(Q43*' Demand-Supply Gap'!I$133,2)</f>
        <v>46.75</v>
      </c>
      <c r="J43" s="296"/>
      <c r="K43" s="299"/>
      <c r="L43" s="78">
        <v>1.1800000000000002</v>
      </c>
      <c r="M43" s="78">
        <v>1.1800000000000002</v>
      </c>
      <c r="N43" s="78">
        <v>1.1800000000000002</v>
      </c>
      <c r="O43" s="78">
        <v>1.1800000000000002</v>
      </c>
      <c r="P43" s="78">
        <v>1.1800000000000002</v>
      </c>
      <c r="Q43" s="78">
        <v>1.1800000000000002</v>
      </c>
    </row>
    <row r="44" spans="1:17">
      <c r="A44" s="74" t="s">
        <v>41</v>
      </c>
      <c r="B44" s="74" t="s">
        <v>110</v>
      </c>
      <c r="C44" s="75" t="s">
        <v>28</v>
      </c>
      <c r="D44" s="51">
        <f>ROUND(L44*' Demand-Supply Gap'!D$142,2)</f>
        <v>-38.89</v>
      </c>
      <c r="E44" s="51">
        <f>ROUND(M44*' Demand-Supply Gap'!E$142,2)</f>
        <v>-29.51</v>
      </c>
      <c r="F44" s="51">
        <f>ROUND(N44*' Demand-Supply Gap'!F$142,2)</f>
        <v>-28.4</v>
      </c>
      <c r="G44" s="51">
        <f>ROUND(O44*' Demand-Supply Gap'!G$142,2)</f>
        <v>-20.11</v>
      </c>
      <c r="H44" s="51">
        <f>ROUND(P44*' Demand-Supply Gap'!H$142,2)</f>
        <v>-18.5</v>
      </c>
      <c r="I44" s="51">
        <f>ROUND(Q44*' Demand-Supply Gap'!I$142,2)</f>
        <v>-12.66</v>
      </c>
      <c r="J44" s="296"/>
      <c r="K44" s="299"/>
      <c r="L44" s="78">
        <v>0.58275999999999994</v>
      </c>
      <c r="M44" s="78">
        <v>0.57950000000000013</v>
      </c>
      <c r="N44" s="78">
        <v>0.58326000000000011</v>
      </c>
      <c r="O44" s="78">
        <v>0.58007999999999993</v>
      </c>
      <c r="P44" s="78">
        <v>0.58506000000000014</v>
      </c>
      <c r="Q44" s="78">
        <v>0.58245999999999998</v>
      </c>
    </row>
    <row r="45" spans="1:17">
      <c r="A45" s="74" t="s">
        <v>41</v>
      </c>
      <c r="B45" s="74" t="s">
        <v>110</v>
      </c>
      <c r="C45" s="75" t="s">
        <v>393</v>
      </c>
      <c r="D45" s="51">
        <f>ROUND(L45*' Demand-Supply Gap'!D$142,2)</f>
        <v>-51.86</v>
      </c>
      <c r="E45" s="51">
        <f>ROUND(M45*' Demand-Supply Gap'!E$142,2)</f>
        <v>-39.74</v>
      </c>
      <c r="F45" s="51">
        <f>ROUND(N45*' Demand-Supply Gap'!F$142,2)</f>
        <v>-37.83</v>
      </c>
      <c r="G45" s="51">
        <f>ROUND(O45*' Demand-Supply Gap'!G$142,2)</f>
        <v>-27.04</v>
      </c>
      <c r="H45" s="51">
        <f>ROUND(P45*' Demand-Supply Gap'!H$142,2)</f>
        <v>-24.5</v>
      </c>
      <c r="I45" s="51">
        <f>ROUND(Q45*' Demand-Supply Gap'!I$142,2)</f>
        <v>-16.899999999999999</v>
      </c>
      <c r="J45" s="296"/>
      <c r="K45" s="299"/>
      <c r="L45" s="78">
        <f t="shared" ref="L45:Q45" si="18">(((L46-(SUM(L44:L44)))+0.06)+0.06)+0.06</f>
        <v>0.77724000000000038</v>
      </c>
      <c r="M45" s="78">
        <f t="shared" si="18"/>
        <v>0.78050000000000019</v>
      </c>
      <c r="N45" s="78">
        <f t="shared" si="18"/>
        <v>0.77674000000000021</v>
      </c>
      <c r="O45" s="78">
        <f t="shared" si="18"/>
        <v>0.77992000000000039</v>
      </c>
      <c r="P45" s="78">
        <f t="shared" si="18"/>
        <v>0.77494000000000018</v>
      </c>
      <c r="Q45" s="78">
        <f t="shared" si="18"/>
        <v>0.77754000000000034</v>
      </c>
    </row>
    <row r="46" spans="1:17">
      <c r="A46" s="74" t="s">
        <v>41</v>
      </c>
      <c r="B46" s="74" t="s">
        <v>110</v>
      </c>
      <c r="C46" s="70" t="s">
        <v>60</v>
      </c>
      <c r="D46" s="51">
        <f>ROUND(L46*' Demand-Supply Gap'!D$142,2)</f>
        <v>-78.739999999999995</v>
      </c>
      <c r="E46" s="51">
        <f>ROUND(M46*' Demand-Supply Gap'!E$142,2)</f>
        <v>-60.09</v>
      </c>
      <c r="F46" s="51">
        <f>ROUND(N46*' Demand-Supply Gap'!F$142,2)</f>
        <v>-57.47</v>
      </c>
      <c r="G46" s="51">
        <f>ROUND(O46*' Demand-Supply Gap'!G$142,2)</f>
        <v>-40.909999999999997</v>
      </c>
      <c r="H46" s="51">
        <f>ROUND(P46*' Demand-Supply Gap'!H$142,2)</f>
        <v>-37.31</v>
      </c>
      <c r="I46" s="51">
        <f>ROUND(Q46*' Demand-Supply Gap'!I$142,2)</f>
        <v>-25.64</v>
      </c>
      <c r="J46" s="296"/>
      <c r="K46" s="299"/>
      <c r="L46" s="78">
        <v>1.1800000000000002</v>
      </c>
      <c r="M46" s="78">
        <v>1.1800000000000002</v>
      </c>
      <c r="N46" s="78">
        <v>1.1800000000000002</v>
      </c>
      <c r="O46" s="78">
        <v>1.1800000000000002</v>
      </c>
      <c r="P46" s="78">
        <v>1.1800000000000002</v>
      </c>
      <c r="Q46" s="78">
        <v>1.1800000000000002</v>
      </c>
    </row>
    <row r="47" spans="1:17">
      <c r="A47" s="74" t="s">
        <v>41</v>
      </c>
      <c r="B47" s="74" t="s">
        <v>100</v>
      </c>
      <c r="C47" s="75" t="s">
        <v>28</v>
      </c>
      <c r="D47" s="51">
        <f>ROUND(L47*' Demand-Supply Gap'!D$151,2)</f>
        <v>11.86</v>
      </c>
      <c r="E47" s="51">
        <f>ROUND(M47*' Demand-Supply Gap'!E$151,2)</f>
        <v>15.89</v>
      </c>
      <c r="F47" s="51">
        <f>ROUND(N47*' Demand-Supply Gap'!F$151,2)</f>
        <v>17.36</v>
      </c>
      <c r="G47" s="51">
        <f>ROUND(O47*' Demand-Supply Gap'!G$151,2)</f>
        <v>19.149999999999999</v>
      </c>
      <c r="H47" s="51">
        <f>ROUND(P47*' Demand-Supply Gap'!H$151,2)</f>
        <v>18.62</v>
      </c>
      <c r="I47" s="51">
        <f>ROUND(Q47*' Demand-Supply Gap'!I$151,2)</f>
        <v>15.66</v>
      </c>
      <c r="J47" s="296"/>
      <c r="K47" s="299"/>
      <c r="L47" s="78">
        <v>0.56730000000000014</v>
      </c>
      <c r="M47" s="78">
        <v>0.5640400000000001</v>
      </c>
      <c r="N47" s="78">
        <v>0.56780000000000008</v>
      </c>
      <c r="O47" s="78">
        <v>0.56462000000000012</v>
      </c>
      <c r="P47" s="78">
        <v>0.56960000000000011</v>
      </c>
      <c r="Q47" s="78">
        <v>0.56700000000000017</v>
      </c>
    </row>
    <row r="48" spans="1:17">
      <c r="A48" s="74" t="s">
        <v>41</v>
      </c>
      <c r="B48" s="74" t="s">
        <v>100</v>
      </c>
      <c r="C48" s="75" t="s">
        <v>393</v>
      </c>
      <c r="D48" s="51">
        <f>ROUND(L48*' Demand-Supply Gap'!D$151,2)</f>
        <v>16.57</v>
      </c>
      <c r="E48" s="51">
        <f>ROUND(M48*' Demand-Supply Gap'!E$151,2)</f>
        <v>22.42</v>
      </c>
      <c r="F48" s="51">
        <f>ROUND(N48*' Demand-Supply Gap'!F$151,2)</f>
        <v>24.22</v>
      </c>
      <c r="G48" s="51">
        <f>ROUND(O48*' Demand-Supply Gap'!G$151,2)</f>
        <v>26.97</v>
      </c>
      <c r="H48" s="51">
        <f>ROUND(P48*' Demand-Supply Gap'!H$151,2)</f>
        <v>25.84</v>
      </c>
      <c r="I48" s="51">
        <f>ROUND(Q48*' Demand-Supply Gap'!I$151,2)</f>
        <v>21.9</v>
      </c>
      <c r="J48" s="296"/>
      <c r="K48" s="299"/>
      <c r="L48" s="78">
        <f t="shared" ref="L48:Q48" si="19">(((L49-(SUM(L47:L47)))+0.06)+0.06)+0.06</f>
        <v>0.79270000000000018</v>
      </c>
      <c r="M48" s="78">
        <f t="shared" si="19"/>
        <v>0.79596000000000022</v>
      </c>
      <c r="N48" s="78">
        <f t="shared" si="19"/>
        <v>0.79220000000000024</v>
      </c>
      <c r="O48" s="78">
        <f t="shared" si="19"/>
        <v>0.7953800000000002</v>
      </c>
      <c r="P48" s="78">
        <f t="shared" si="19"/>
        <v>0.79040000000000021</v>
      </c>
      <c r="Q48" s="78">
        <f t="shared" si="19"/>
        <v>0.79300000000000015</v>
      </c>
    </row>
    <row r="49" spans="1:17">
      <c r="A49" s="74" t="s">
        <v>41</v>
      </c>
      <c r="B49" s="74" t="s">
        <v>100</v>
      </c>
      <c r="C49" s="70" t="s">
        <v>60</v>
      </c>
      <c r="D49" s="51">
        <f>ROUND(L49*' Demand-Supply Gap'!D$151,2)</f>
        <v>24.66</v>
      </c>
      <c r="E49" s="51">
        <f>ROUND(M49*' Demand-Supply Gap'!E$151,2)</f>
        <v>33.24</v>
      </c>
      <c r="F49" s="51">
        <f>ROUND(N49*' Demand-Supply Gap'!F$151,2)</f>
        <v>36.07</v>
      </c>
      <c r="G49" s="51">
        <f>ROUND(O49*' Demand-Supply Gap'!G$151,2)</f>
        <v>40.01</v>
      </c>
      <c r="H49" s="51">
        <f>ROUND(P49*' Demand-Supply Gap'!H$151,2)</f>
        <v>38.57</v>
      </c>
      <c r="I49" s="51">
        <f>ROUND(Q49*' Demand-Supply Gap'!I$151,2)</f>
        <v>32.58</v>
      </c>
      <c r="J49" s="296"/>
      <c r="K49" s="299"/>
      <c r="L49" s="78">
        <v>1.1800000000000002</v>
      </c>
      <c r="M49" s="78">
        <v>1.1800000000000002</v>
      </c>
      <c r="N49" s="78">
        <v>1.1800000000000002</v>
      </c>
      <c r="O49" s="78">
        <v>1.1800000000000002</v>
      </c>
      <c r="P49" s="78">
        <v>1.1800000000000002</v>
      </c>
      <c r="Q49" s="78">
        <v>1.1800000000000002</v>
      </c>
    </row>
    <row r="50" spans="1:17">
      <c r="A50" s="74" t="s">
        <v>41</v>
      </c>
      <c r="B50" s="74" t="s">
        <v>223</v>
      </c>
      <c r="C50" s="75" t="s">
        <v>28</v>
      </c>
      <c r="D50" s="51">
        <f>ROUND(L50*' Demand-Supply Gap'!D$160,2)</f>
        <v>7.85</v>
      </c>
      <c r="E50" s="51">
        <f>ROUND(M50*' Demand-Supply Gap'!E$160,2)</f>
        <v>7.53</v>
      </c>
      <c r="F50" s="51">
        <f>ROUND(N50*' Demand-Supply Gap'!F$160,2)</f>
        <v>5.74</v>
      </c>
      <c r="G50" s="51">
        <f>ROUND(O50*' Demand-Supply Gap'!G$160,2)</f>
        <v>1.85</v>
      </c>
      <c r="H50" s="51">
        <f>ROUND(P50*' Demand-Supply Gap'!H$160,2)</f>
        <v>1.01</v>
      </c>
      <c r="I50" s="51">
        <f>ROUND(Q50*' Demand-Supply Gap'!I$160,2)</f>
        <v>-1.42</v>
      </c>
      <c r="J50" s="296"/>
      <c r="K50" s="299"/>
      <c r="L50" s="78">
        <v>0.49730000000000002</v>
      </c>
      <c r="M50" s="78">
        <v>0.49404000000000009</v>
      </c>
      <c r="N50" s="78">
        <v>0.49780000000000008</v>
      </c>
      <c r="O50" s="78">
        <v>0.49512000000000006</v>
      </c>
      <c r="P50" s="78">
        <v>0.4996000000000001</v>
      </c>
      <c r="Q50" s="78">
        <v>0.49700000000000005</v>
      </c>
    </row>
    <row r="51" spans="1:17">
      <c r="A51" s="74" t="s">
        <v>41</v>
      </c>
      <c r="B51" s="74" t="s">
        <v>223</v>
      </c>
      <c r="C51" s="75" t="s">
        <v>393</v>
      </c>
      <c r="D51" s="51">
        <f>ROUND(L51*' Demand-Supply Gap'!D$160,2)</f>
        <v>13.62</v>
      </c>
      <c r="E51" s="51">
        <f>ROUND(M51*' Demand-Supply Gap'!E$160,2)</f>
        <v>13.2</v>
      </c>
      <c r="F51" s="51">
        <f>ROUND(N51*' Demand-Supply Gap'!F$160,2)</f>
        <v>9.94</v>
      </c>
      <c r="G51" s="51">
        <f>ROUND(O51*' Demand-Supply Gap'!G$160,2)</f>
        <v>3.23</v>
      </c>
      <c r="H51" s="51">
        <f>ROUND(P51*' Demand-Supply Gap'!H$160,2)</f>
        <v>1.75</v>
      </c>
      <c r="I51" s="51">
        <f>ROUND(Q51*' Demand-Supply Gap'!I$160,2)</f>
        <v>-2.46</v>
      </c>
      <c r="J51" s="296"/>
      <c r="K51" s="299"/>
      <c r="L51" s="78">
        <f t="shared" ref="L51:Q51" si="20">(((L52-(SUM(L50:L50)))+0.06)+0.06)+0.06</f>
        <v>0.86270000000000024</v>
      </c>
      <c r="M51" s="78">
        <f t="shared" si="20"/>
        <v>0.86596000000000029</v>
      </c>
      <c r="N51" s="78">
        <f t="shared" si="20"/>
        <v>0.8622000000000003</v>
      </c>
      <c r="O51" s="78">
        <f t="shared" si="20"/>
        <v>0.86488000000000032</v>
      </c>
      <c r="P51" s="78">
        <f t="shared" si="20"/>
        <v>0.86040000000000028</v>
      </c>
      <c r="Q51" s="78">
        <f t="shared" si="20"/>
        <v>0.86300000000000021</v>
      </c>
    </row>
    <row r="52" spans="1:17">
      <c r="A52" s="74" t="s">
        <v>41</v>
      </c>
      <c r="B52" s="74" t="s">
        <v>223</v>
      </c>
      <c r="C52" s="70" t="s">
        <v>60</v>
      </c>
      <c r="D52" s="51">
        <f>ROUND(L52*' Demand-Supply Gap'!D$160,2)</f>
        <v>18.63</v>
      </c>
      <c r="E52" s="51">
        <f>ROUND(M52*' Demand-Supply Gap'!E$160,2)</f>
        <v>17.98</v>
      </c>
      <c r="F52" s="51">
        <f>ROUND(N52*' Demand-Supply Gap'!F$160,2)</f>
        <v>13.61</v>
      </c>
      <c r="G52" s="51">
        <f>ROUND(O52*' Demand-Supply Gap'!G$160,2)</f>
        <v>4.41</v>
      </c>
      <c r="H52" s="51">
        <f>ROUND(P52*' Demand-Supply Gap'!H$160,2)</f>
        <v>2.4</v>
      </c>
      <c r="I52" s="51">
        <f>ROUND(Q52*' Demand-Supply Gap'!I$160,2)</f>
        <v>-3.36</v>
      </c>
      <c r="J52" s="296"/>
      <c r="K52" s="299"/>
      <c r="L52" s="78">
        <v>1.1800000000000002</v>
      </c>
      <c r="M52" s="78">
        <v>1.1800000000000002</v>
      </c>
      <c r="N52" s="78">
        <v>1.1800000000000002</v>
      </c>
      <c r="O52" s="78">
        <v>1.1800000000000002</v>
      </c>
      <c r="P52" s="78">
        <v>1.1800000000000002</v>
      </c>
      <c r="Q52" s="78">
        <v>1.1800000000000002</v>
      </c>
    </row>
    <row r="53" spans="1:17">
      <c r="A53" s="74" t="s">
        <v>41</v>
      </c>
      <c r="B53" s="74" t="s">
        <v>111</v>
      </c>
      <c r="C53" s="75" t="s">
        <v>28</v>
      </c>
      <c r="D53" s="51">
        <f>ROUND(L53*' Demand-Supply Gap'!D$169,2)</f>
        <v>61.13</v>
      </c>
      <c r="E53" s="51">
        <f>ROUND(M53*' Demand-Supply Gap'!E$169,2)</f>
        <v>67.73</v>
      </c>
      <c r="F53" s="51">
        <f>ROUND(N53*' Demand-Supply Gap'!F$169,2)</f>
        <v>67.010000000000005</v>
      </c>
      <c r="G53" s="51">
        <f>ROUND(O53*' Demand-Supply Gap'!G$169,2)</f>
        <v>61.9</v>
      </c>
      <c r="H53" s="51">
        <f>ROUND(P53*' Demand-Supply Gap'!H$169,2)</f>
        <v>65.39</v>
      </c>
      <c r="I53" s="51">
        <f>ROUND(Q53*' Demand-Supply Gap'!I$169,2)</f>
        <v>56.67</v>
      </c>
      <c r="J53" s="296"/>
      <c r="K53" s="299"/>
      <c r="L53" s="78">
        <v>0.58729999999999993</v>
      </c>
      <c r="M53" s="78">
        <v>0.58929999999999993</v>
      </c>
      <c r="N53" s="78">
        <v>0.58810000000000007</v>
      </c>
      <c r="O53" s="78">
        <v>0.58770000000000011</v>
      </c>
      <c r="P53" s="78">
        <v>0.58509999999999995</v>
      </c>
      <c r="Q53" s="78">
        <v>0.5907</v>
      </c>
    </row>
    <row r="54" spans="1:17">
      <c r="A54" s="74" t="s">
        <v>41</v>
      </c>
      <c r="B54" s="74" t="s">
        <v>111</v>
      </c>
      <c r="C54" s="75" t="s">
        <v>393</v>
      </c>
      <c r="D54" s="51">
        <f>ROUND(L54*' Demand-Supply Gap'!D$169,2)</f>
        <v>80.42</v>
      </c>
      <c r="E54" s="51">
        <f>ROUND(M54*' Demand-Supply Gap'!E$169,2)</f>
        <v>88.57</v>
      </c>
      <c r="F54" s="51">
        <f>ROUND(N54*' Demand-Supply Gap'!F$169,2)</f>
        <v>87.95</v>
      </c>
      <c r="G54" s="51">
        <f>ROUND(O54*' Demand-Supply Gap'!G$169,2)</f>
        <v>81.349999999999994</v>
      </c>
      <c r="H54" s="51">
        <f>ROUND(P54*' Demand-Supply Gap'!H$169,2)</f>
        <v>86.6</v>
      </c>
      <c r="I54" s="51">
        <f>ROUND(Q54*' Demand-Supply Gap'!I$169,2)</f>
        <v>73.8</v>
      </c>
      <c r="J54" s="296"/>
      <c r="K54" s="299"/>
      <c r="L54" s="78">
        <f t="shared" ref="L54:Q54" si="21">(((L55-(SUM(L53:L53)))+0.06)+0.06)+0.06</f>
        <v>0.77270000000000039</v>
      </c>
      <c r="M54" s="78">
        <f t="shared" si="21"/>
        <v>0.77070000000000038</v>
      </c>
      <c r="N54" s="78">
        <f t="shared" si="21"/>
        <v>0.77190000000000025</v>
      </c>
      <c r="O54" s="78">
        <f t="shared" si="21"/>
        <v>0.77230000000000021</v>
      </c>
      <c r="P54" s="78">
        <f t="shared" si="21"/>
        <v>0.77490000000000037</v>
      </c>
      <c r="Q54" s="78">
        <f t="shared" si="21"/>
        <v>0.76930000000000032</v>
      </c>
    </row>
    <row r="55" spans="1:17">
      <c r="A55" s="74" t="s">
        <v>41</v>
      </c>
      <c r="B55" s="74" t="s">
        <v>111</v>
      </c>
      <c r="C55" s="70" t="s">
        <v>60</v>
      </c>
      <c r="D55" s="51">
        <f>ROUND(L55*' Demand-Supply Gap'!D$169,2)</f>
        <v>122.82</v>
      </c>
      <c r="E55" s="51">
        <f>ROUND(M55*' Demand-Supply Gap'!E$169,2)</f>
        <v>135.61000000000001</v>
      </c>
      <c r="F55" s="51">
        <f>ROUND(N55*' Demand-Supply Gap'!F$169,2)</f>
        <v>134.46</v>
      </c>
      <c r="G55" s="51">
        <f>ROUND(O55*' Demand-Supply Gap'!G$169,2)</f>
        <v>124.29</v>
      </c>
      <c r="H55" s="51">
        <f>ROUND(P55*' Demand-Supply Gap'!H$169,2)</f>
        <v>131.87</v>
      </c>
      <c r="I55" s="51">
        <f>ROUND(Q55*' Demand-Supply Gap'!I$169,2)</f>
        <v>113.2</v>
      </c>
      <c r="J55" s="296"/>
      <c r="K55" s="299"/>
      <c r="L55" s="78">
        <v>1.1800000000000002</v>
      </c>
      <c r="M55" s="78">
        <v>1.1800000000000002</v>
      </c>
      <c r="N55" s="78">
        <v>1.1800000000000002</v>
      </c>
      <c r="O55" s="78">
        <v>1.1800000000000002</v>
      </c>
      <c r="P55" s="78">
        <v>1.1800000000000002</v>
      </c>
      <c r="Q55" s="78">
        <v>1.1800000000000002</v>
      </c>
    </row>
    <row r="56" spans="1:17">
      <c r="A56" s="74" t="s">
        <v>41</v>
      </c>
      <c r="B56" s="74" t="s">
        <v>56</v>
      </c>
      <c r="C56" s="75" t="s">
        <v>28</v>
      </c>
      <c r="D56" s="51">
        <f>L56*' Demand-Supply Gap'!D$178</f>
        <v>62.314803918099997</v>
      </c>
      <c r="E56" s="51">
        <f>M56*' Demand-Supply Gap'!E$178</f>
        <v>65.243815905149972</v>
      </c>
      <c r="F56" s="51">
        <f>N56*' Demand-Supply Gap'!F$178</f>
        <v>68.693005799849985</v>
      </c>
      <c r="G56" s="51">
        <f>O56*' Demand-Supply Gap'!G$178</f>
        <v>66.59992293844995</v>
      </c>
      <c r="H56" s="51">
        <f>P56*' Demand-Supply Gap'!H$178</f>
        <v>73.728582302249905</v>
      </c>
      <c r="I56" s="51">
        <f>Q56*' Demand-Supply Gap'!I$178</f>
        <v>77.917863539999928</v>
      </c>
      <c r="J56" s="296"/>
      <c r="K56" s="299"/>
      <c r="L56" s="78">
        <v>0.59830000000000005</v>
      </c>
      <c r="M56" s="78">
        <v>0.60030000000000006</v>
      </c>
      <c r="N56" s="78">
        <v>0.59909999999999997</v>
      </c>
      <c r="O56" s="78">
        <v>0.59870000000000001</v>
      </c>
      <c r="P56" s="78">
        <v>0.59610000000000007</v>
      </c>
      <c r="Q56" s="78">
        <v>0.6016999999999999</v>
      </c>
    </row>
    <row r="57" spans="1:17">
      <c r="A57" s="74" t="s">
        <v>41</v>
      </c>
      <c r="B57" s="74" t="s">
        <v>56</v>
      </c>
      <c r="C57" s="75" t="s">
        <v>393</v>
      </c>
      <c r="D57" s="51">
        <f>L57*' Demand-Supply Gap'!D$178</f>
        <v>41.838303081899994</v>
      </c>
      <c r="E57" s="51">
        <f>M57*' Demand-Supply Gap'!E$178</f>
        <v>43.441534594849976</v>
      </c>
      <c r="F57" s="51">
        <f>N57*' Demand-Supply Gap'!F$178</f>
        <v>45.967327700149994</v>
      </c>
      <c r="G57" s="51">
        <f>O57*' Demand-Supply Gap'!G$178</f>
        <v>44.640970561549963</v>
      </c>
      <c r="H57" s="51">
        <f>P57*' Demand-Supply Gap'!H$178</f>
        <v>49.956340197749924</v>
      </c>
      <c r="I57" s="51">
        <f>Q57*' Demand-Supply Gap'!I$178</f>
        <v>51.578336459999974</v>
      </c>
      <c r="J57" s="296"/>
      <c r="K57" s="299"/>
      <c r="L57" s="80">
        <f t="shared" ref="L57:Q57" si="22">L58-(SUM(L56:L56))</f>
        <v>0.40169999999999995</v>
      </c>
      <c r="M57" s="80">
        <f t="shared" si="22"/>
        <v>0.39969999999999994</v>
      </c>
      <c r="N57" s="80">
        <f t="shared" si="22"/>
        <v>0.40090000000000003</v>
      </c>
      <c r="O57" s="80">
        <f t="shared" si="22"/>
        <v>0.40129999999999999</v>
      </c>
      <c r="P57" s="80">
        <f t="shared" si="22"/>
        <v>0.40389999999999993</v>
      </c>
      <c r="Q57" s="80">
        <f t="shared" si="22"/>
        <v>0.3983000000000001</v>
      </c>
    </row>
    <row r="58" spans="1:17">
      <c r="A58" s="74" t="s">
        <v>41</v>
      </c>
      <c r="B58" s="74" t="s">
        <v>56</v>
      </c>
      <c r="C58" s="70" t="s">
        <v>60</v>
      </c>
      <c r="D58" s="51">
        <f>ROUND(L58*' Demand-Supply Gap'!D$178,2)</f>
        <v>104.15</v>
      </c>
      <c r="E58" s="51">
        <f>ROUND(M58*' Demand-Supply Gap'!E$178,2)</f>
        <v>108.69</v>
      </c>
      <c r="F58" s="51">
        <f>ROUND(N58*' Demand-Supply Gap'!F$178,2)</f>
        <v>114.66</v>
      </c>
      <c r="G58" s="51">
        <f>ROUND(O58*' Demand-Supply Gap'!G$178,2)</f>
        <v>111.24</v>
      </c>
      <c r="H58" s="51">
        <f>ROUND(P58*' Demand-Supply Gap'!H$178,2)</f>
        <v>123.68</v>
      </c>
      <c r="I58" s="51">
        <f>ROUND(Q58*' Demand-Supply Gap'!I$178,2)</f>
        <v>129.5</v>
      </c>
      <c r="J58" s="296"/>
      <c r="K58" s="299"/>
      <c r="L58" s="80">
        <v>1</v>
      </c>
      <c r="M58" s="80">
        <v>1</v>
      </c>
      <c r="N58" s="80">
        <v>1</v>
      </c>
      <c r="O58" s="80">
        <v>1</v>
      </c>
      <c r="P58" s="80">
        <v>1</v>
      </c>
      <c r="Q58" s="80">
        <v>1</v>
      </c>
    </row>
    <row r="59" spans="1:17">
      <c r="A59" s="306" t="s">
        <v>41</v>
      </c>
      <c r="B59" s="306" t="s">
        <v>41</v>
      </c>
      <c r="C59" s="319" t="s">
        <v>28</v>
      </c>
      <c r="D59" s="318">
        <f t="shared" ref="D59:I61" si="23">D32+D35+D38+D41+D44+D47+D50+D53+D56</f>
        <v>199.88480391809998</v>
      </c>
      <c r="E59" s="318">
        <f t="shared" si="23"/>
        <v>231.84381590514997</v>
      </c>
      <c r="F59" s="318">
        <f t="shared" si="23"/>
        <v>247.68300579984998</v>
      </c>
      <c r="G59" s="318">
        <f t="shared" si="23"/>
        <v>281.15992293844994</v>
      </c>
      <c r="H59" s="318">
        <f t="shared" si="23"/>
        <v>315.94858230224986</v>
      </c>
      <c r="I59" s="318">
        <f t="shared" si="23"/>
        <v>249.32786353999992</v>
      </c>
      <c r="J59" s="320"/>
      <c r="K59" s="321"/>
      <c r="L59" s="308">
        <f t="shared" ref="L59:Q61" si="24">D59/D$61</f>
        <v>0.53764270245333257</v>
      </c>
      <c r="M59" s="308">
        <f t="shared" si="24"/>
        <v>0.53326850654418523</v>
      </c>
      <c r="N59" s="308">
        <f t="shared" si="24"/>
        <v>0.53674938953266882</v>
      </c>
      <c r="O59" s="308">
        <f t="shared" si="24"/>
        <v>0.52402416024611376</v>
      </c>
      <c r="P59" s="308">
        <f t="shared" si="24"/>
        <v>0.52597609799106015</v>
      </c>
      <c r="Q59" s="308">
        <f t="shared" si="24"/>
        <v>0.5274101272158056</v>
      </c>
    </row>
    <row r="60" spans="1:17">
      <c r="A60" s="306" t="s">
        <v>41</v>
      </c>
      <c r="B60" s="306" t="s">
        <v>41</v>
      </c>
      <c r="C60" s="319" t="s">
        <v>393</v>
      </c>
      <c r="D60" s="318">
        <f t="shared" si="23"/>
        <v>199.84830308189999</v>
      </c>
      <c r="E60" s="318">
        <f t="shared" si="23"/>
        <v>238.74153459484995</v>
      </c>
      <c r="F60" s="318">
        <f t="shared" si="23"/>
        <v>250.65732770015001</v>
      </c>
      <c r="G60" s="318">
        <f t="shared" si="23"/>
        <v>302.92097056154995</v>
      </c>
      <c r="H60" s="318">
        <f t="shared" si="23"/>
        <v>337.20634019774991</v>
      </c>
      <c r="I60" s="318">
        <f t="shared" si="23"/>
        <v>264.54833645999997</v>
      </c>
      <c r="J60" s="320"/>
      <c r="K60" s="321"/>
      <c r="L60" s="308">
        <f t="shared" si="24"/>
        <v>0.5375445238633062</v>
      </c>
      <c r="M60" s="308">
        <f t="shared" si="24"/>
        <v>0.54913408454055102</v>
      </c>
      <c r="N60" s="308">
        <f t="shared" si="24"/>
        <v>0.54319498905656094</v>
      </c>
      <c r="O60" s="308">
        <f t="shared" si="24"/>
        <v>0.56458226891107821</v>
      </c>
      <c r="P60" s="308">
        <f t="shared" si="24"/>
        <v>0.56136499724941313</v>
      </c>
      <c r="Q60" s="308">
        <f t="shared" si="24"/>
        <v>0.55960641464652872</v>
      </c>
    </row>
    <row r="61" spans="1:17">
      <c r="A61" s="306" t="s">
        <v>41</v>
      </c>
      <c r="B61" s="306" t="s">
        <v>41</v>
      </c>
      <c r="C61" s="322" t="s">
        <v>60</v>
      </c>
      <c r="D61" s="318">
        <f t="shared" si="23"/>
        <v>371.78</v>
      </c>
      <c r="E61" s="318">
        <f t="shared" si="23"/>
        <v>434.76</v>
      </c>
      <c r="F61" s="318">
        <f t="shared" si="23"/>
        <v>461.44999999999993</v>
      </c>
      <c r="G61" s="318">
        <f t="shared" si="23"/>
        <v>536.54000000000008</v>
      </c>
      <c r="H61" s="318">
        <f t="shared" si="23"/>
        <v>600.68999999999994</v>
      </c>
      <c r="I61" s="318">
        <f t="shared" si="23"/>
        <v>472.73999999999995</v>
      </c>
      <c r="J61" s="320"/>
      <c r="K61" s="321"/>
      <c r="L61" s="308">
        <f t="shared" si="24"/>
        <v>1</v>
      </c>
      <c r="M61" s="308">
        <f t="shared" si="24"/>
        <v>1</v>
      </c>
      <c r="N61" s="308">
        <f t="shared" si="24"/>
        <v>1</v>
      </c>
      <c r="O61" s="308">
        <f t="shared" si="24"/>
        <v>1</v>
      </c>
      <c r="P61" s="308">
        <f t="shared" si="24"/>
        <v>1</v>
      </c>
      <c r="Q61" s="308">
        <f t="shared" si="24"/>
        <v>1</v>
      </c>
    </row>
    <row r="62" spans="1:17">
      <c r="A62" s="74" t="s">
        <v>40</v>
      </c>
      <c r="B62" s="74" t="s">
        <v>36</v>
      </c>
      <c r="C62" s="75" t="s">
        <v>28</v>
      </c>
      <c r="D62" s="51">
        <f>ROUND(L62*' Demand-Supply Gap'!D$200,2)</f>
        <v>169.94</v>
      </c>
      <c r="E62" s="51">
        <f>ROUND(M62*' Demand-Supply Gap'!E$200,2)</f>
        <v>153.55000000000001</v>
      </c>
      <c r="F62" s="51">
        <f>ROUND(N62*' Demand-Supply Gap'!F$200,2)</f>
        <v>151.84</v>
      </c>
      <c r="G62" s="51">
        <f>ROUND(O62*' Demand-Supply Gap'!G$200,2)</f>
        <v>177.45</v>
      </c>
      <c r="H62" s="51">
        <f>ROUND(P62*' Demand-Supply Gap'!H$200,2)</f>
        <v>141.97999999999999</v>
      </c>
      <c r="I62" s="51">
        <f>ROUND(Q62*' Demand-Supply Gap'!I$200,2)</f>
        <v>133.43</v>
      </c>
      <c r="J62" s="296"/>
      <c r="K62" s="299"/>
      <c r="L62" s="78">
        <v>0.62729999999999997</v>
      </c>
      <c r="M62" s="78">
        <v>0.62403999999999993</v>
      </c>
      <c r="N62" s="78">
        <v>0.62779999999999991</v>
      </c>
      <c r="O62" s="78">
        <v>0.6251199999999999</v>
      </c>
      <c r="P62" s="78">
        <v>0.62959999999999994</v>
      </c>
      <c r="Q62" s="78">
        <v>0.627</v>
      </c>
    </row>
    <row r="63" spans="1:17">
      <c r="A63" s="74" t="s">
        <v>40</v>
      </c>
      <c r="B63" s="74" t="s">
        <v>36</v>
      </c>
      <c r="C63" s="75" t="s">
        <v>393</v>
      </c>
      <c r="D63" s="51">
        <f>ROUND(L63*' Demand-Supply Gap'!D$200,2)</f>
        <v>133.47999999999999</v>
      </c>
      <c r="E63" s="51">
        <f>ROUND(M63*' Demand-Supply Gap'!E$200,2)</f>
        <v>122.04</v>
      </c>
      <c r="F63" s="51">
        <f>ROUND(N63*' Demand-Supply Gap'!F$200,2)</f>
        <v>119.04</v>
      </c>
      <c r="G63" s="51">
        <f>ROUND(O63*' Demand-Supply Gap'!G$200,2)</f>
        <v>140.47999999999999</v>
      </c>
      <c r="H63" s="51">
        <f>ROUND(P63*' Demand-Supply Gap'!H$200,2)</f>
        <v>110.59</v>
      </c>
      <c r="I63" s="51">
        <f>ROUND(Q63*' Demand-Supply Gap'!I$200,2)</f>
        <v>104.91</v>
      </c>
      <c r="J63" s="296"/>
      <c r="K63" s="299"/>
      <c r="L63" s="78">
        <f t="shared" ref="L63:Q63" si="25">(L64-(SUM(L62:L62)))+0.06</f>
        <v>0.49270000000000008</v>
      </c>
      <c r="M63" s="78">
        <f t="shared" si="25"/>
        <v>0.49596000000000012</v>
      </c>
      <c r="N63" s="78">
        <f t="shared" si="25"/>
        <v>0.49220000000000014</v>
      </c>
      <c r="O63" s="78">
        <f t="shared" si="25"/>
        <v>0.49488000000000015</v>
      </c>
      <c r="P63" s="78">
        <f t="shared" si="25"/>
        <v>0.49040000000000011</v>
      </c>
      <c r="Q63" s="78">
        <f t="shared" si="25"/>
        <v>0.49300000000000005</v>
      </c>
    </row>
    <row r="64" spans="1:17">
      <c r="A64" s="74" t="s">
        <v>40</v>
      </c>
      <c r="B64" s="74" t="s">
        <v>36</v>
      </c>
      <c r="C64" s="70" t="s">
        <v>60</v>
      </c>
      <c r="D64" s="51">
        <f>ROUND(L64*' Demand-Supply Gap'!D$200,2)</f>
        <v>287.16000000000003</v>
      </c>
      <c r="E64" s="51">
        <f>ROUND(M64*' Demand-Supply Gap'!E$200,2)</f>
        <v>260.82</v>
      </c>
      <c r="F64" s="51">
        <f>ROUND(N64*' Demand-Supply Gap'!F$200,2)</f>
        <v>256.37</v>
      </c>
      <c r="G64" s="51">
        <f>ROUND(O64*' Demand-Supply Gap'!G$200,2)</f>
        <v>300.89999999999998</v>
      </c>
      <c r="H64" s="51">
        <f>ROUND(P64*' Demand-Supply Gap'!H$200,2)</f>
        <v>239.05</v>
      </c>
      <c r="I64" s="51">
        <f>ROUND(Q64*' Demand-Supply Gap'!I$200,2)</f>
        <v>225.57</v>
      </c>
      <c r="J64" s="296"/>
      <c r="K64" s="299"/>
      <c r="L64" s="78">
        <v>1.06</v>
      </c>
      <c r="M64" s="78">
        <v>1.06</v>
      </c>
      <c r="N64" s="78">
        <v>1.06</v>
      </c>
      <c r="O64" s="78">
        <v>1.06</v>
      </c>
      <c r="P64" s="78">
        <v>1.06</v>
      </c>
      <c r="Q64" s="78">
        <v>1.06</v>
      </c>
    </row>
    <row r="65" spans="1:18">
      <c r="A65" s="74" t="s">
        <v>40</v>
      </c>
      <c r="B65" s="74" t="s">
        <v>109</v>
      </c>
      <c r="C65" s="75" t="s">
        <v>28</v>
      </c>
      <c r="D65" s="51">
        <f>ROUND(L65*' Demand-Supply Gap'!D$209,2)</f>
        <v>20.52</v>
      </c>
      <c r="E65" s="51">
        <f>ROUND(M65*' Demand-Supply Gap'!E$209,2)</f>
        <v>21.48</v>
      </c>
      <c r="F65" s="51">
        <f>ROUND(N65*' Demand-Supply Gap'!F$209,2)</f>
        <v>21.9</v>
      </c>
      <c r="G65" s="51">
        <f>ROUND(O65*' Demand-Supply Gap'!G$209,2)</f>
        <v>19.88</v>
      </c>
      <c r="H65" s="51">
        <f>ROUND(P65*' Demand-Supply Gap'!H$209,2)</f>
        <v>18.11</v>
      </c>
      <c r="I65" s="51">
        <f>ROUND(Q65*' Demand-Supply Gap'!I$209,2)</f>
        <v>15.1</v>
      </c>
      <c r="J65" s="296"/>
      <c r="K65" s="299"/>
      <c r="L65" s="78">
        <v>0.55730000000000002</v>
      </c>
      <c r="M65" s="78">
        <v>0.55404000000000009</v>
      </c>
      <c r="N65" s="78">
        <v>0.55780000000000007</v>
      </c>
      <c r="O65" s="78">
        <v>0.55462</v>
      </c>
      <c r="P65" s="78">
        <v>0.5596000000000001</v>
      </c>
      <c r="Q65" s="78">
        <v>0.55700000000000005</v>
      </c>
    </row>
    <row r="66" spans="1:18">
      <c r="A66" s="74" t="s">
        <v>40</v>
      </c>
      <c r="B66" s="74" t="s">
        <v>109</v>
      </c>
      <c r="C66" s="75" t="s">
        <v>393</v>
      </c>
      <c r="D66" s="51">
        <f>ROUND(L66*' Demand-Supply Gap'!D$209,2)</f>
        <v>25.13</v>
      </c>
      <c r="E66" s="51">
        <f>ROUND(M66*' Demand-Supply Gap'!E$209,2)</f>
        <v>26.6</v>
      </c>
      <c r="F66" s="51">
        <f>ROUND(N66*' Demand-Supply Gap'!F$209,2)</f>
        <v>26.79</v>
      </c>
      <c r="G66" s="51">
        <f>ROUND(O66*' Demand-Supply Gap'!G$209,2)</f>
        <v>24.57</v>
      </c>
      <c r="H66" s="51">
        <f>ROUND(P66*' Demand-Supply Gap'!H$209,2)</f>
        <v>22.02</v>
      </c>
      <c r="I66" s="51">
        <f>ROUND(Q66*' Demand-Supply Gap'!I$209,2)</f>
        <v>18.52</v>
      </c>
      <c r="J66" s="296"/>
      <c r="K66" s="299"/>
      <c r="L66" s="78">
        <f t="shared" ref="L66:Q66" si="26">((L67-(SUM(L65:L65)))+0.06)+0.06</f>
        <v>0.68270000000000008</v>
      </c>
      <c r="M66" s="78">
        <f t="shared" si="26"/>
        <v>0.68596000000000013</v>
      </c>
      <c r="N66" s="78">
        <f t="shared" si="26"/>
        <v>0.68220000000000014</v>
      </c>
      <c r="O66" s="78">
        <f t="shared" si="26"/>
        <v>0.6853800000000001</v>
      </c>
      <c r="P66" s="78">
        <f t="shared" si="26"/>
        <v>0.68040000000000012</v>
      </c>
      <c r="Q66" s="78">
        <f t="shared" si="26"/>
        <v>0.68300000000000005</v>
      </c>
    </row>
    <row r="67" spans="1:18">
      <c r="A67" s="74" t="s">
        <v>40</v>
      </c>
      <c r="B67" s="74" t="s">
        <v>109</v>
      </c>
      <c r="C67" s="70" t="s">
        <v>60</v>
      </c>
      <c r="D67" s="51">
        <f>ROUND(L67*' Demand-Supply Gap'!D$209,2)</f>
        <v>41.23</v>
      </c>
      <c r="E67" s="51">
        <f>ROUND(M67*' Demand-Supply Gap'!E$209,2)</f>
        <v>43.43</v>
      </c>
      <c r="F67" s="51">
        <f>ROUND(N67*' Demand-Supply Gap'!F$209,2)</f>
        <v>43.98</v>
      </c>
      <c r="G67" s="51">
        <f>ROUND(O67*' Demand-Supply Gap'!G$209,2)</f>
        <v>40.15</v>
      </c>
      <c r="H67" s="51">
        <f>ROUND(P67*' Demand-Supply Gap'!H$209,2)</f>
        <v>36.24</v>
      </c>
      <c r="I67" s="51">
        <f>ROUND(Q67*' Demand-Supply Gap'!I$209,2)</f>
        <v>30.36</v>
      </c>
      <c r="J67" s="296"/>
      <c r="K67" s="299"/>
      <c r="L67" s="78">
        <v>1.1200000000000001</v>
      </c>
      <c r="M67" s="78">
        <v>1.1200000000000001</v>
      </c>
      <c r="N67" s="78">
        <v>1.1200000000000001</v>
      </c>
      <c r="O67" s="78">
        <v>1.1200000000000001</v>
      </c>
      <c r="P67" s="78">
        <v>1.1200000000000001</v>
      </c>
      <c r="Q67" s="78">
        <v>1.1200000000000001</v>
      </c>
    </row>
    <row r="68" spans="1:18">
      <c r="A68" s="74" t="s">
        <v>40</v>
      </c>
      <c r="B68" s="74" t="s">
        <v>304</v>
      </c>
      <c r="C68" s="75" t="s">
        <v>28</v>
      </c>
      <c r="D68" s="51">
        <f>ROUND(L68*' Demand-Supply Gap'!D$218,2)</f>
        <v>21.74</v>
      </c>
      <c r="E68" s="51">
        <f>ROUND(M68*' Demand-Supply Gap'!E$218,2)</f>
        <v>23.13</v>
      </c>
      <c r="F68" s="51">
        <f>ROUND(N68*' Demand-Supply Gap'!F$218,2)</f>
        <v>23.98</v>
      </c>
      <c r="G68" s="51">
        <f>ROUND(O68*' Demand-Supply Gap'!G$218,2)</f>
        <v>27.19</v>
      </c>
      <c r="H68" s="51">
        <f>ROUND(P68*' Demand-Supply Gap'!H$218,2)</f>
        <v>28.32</v>
      </c>
      <c r="I68" s="51">
        <f>ROUND(Q68*' Demand-Supply Gap'!I$218,2)</f>
        <v>18.010000000000002</v>
      </c>
      <c r="J68" s="296"/>
      <c r="K68" s="299"/>
      <c r="L68" s="78">
        <v>0.5373</v>
      </c>
      <c r="M68" s="78">
        <v>0.53404000000000007</v>
      </c>
      <c r="N68" s="78">
        <v>0.53780000000000006</v>
      </c>
      <c r="O68" s="78">
        <v>0.53461999999999998</v>
      </c>
      <c r="P68" s="78">
        <v>0.53960000000000008</v>
      </c>
      <c r="Q68" s="78">
        <v>0.53700000000000003</v>
      </c>
    </row>
    <row r="69" spans="1:18">
      <c r="A69" s="74" t="s">
        <v>40</v>
      </c>
      <c r="B69" s="74" t="s">
        <v>304</v>
      </c>
      <c r="C69" s="75" t="s">
        <v>393</v>
      </c>
      <c r="D69" s="51">
        <f>ROUND(L69*' Demand-Supply Gap'!D$218,2)</f>
        <v>28.43</v>
      </c>
      <c r="E69" s="51">
        <f>ROUND(M69*' Demand-Supply Gap'!E$218,2)</f>
        <v>30.58</v>
      </c>
      <c r="F69" s="51">
        <f>ROUND(N69*' Demand-Supply Gap'!F$218,2)</f>
        <v>31.3</v>
      </c>
      <c r="G69" s="51">
        <f>ROUND(O69*' Demand-Supply Gap'!G$218,2)</f>
        <v>35.880000000000003</v>
      </c>
      <c r="H69" s="51">
        <f>ROUND(P69*' Demand-Supply Gap'!H$218,2)</f>
        <v>36.76</v>
      </c>
      <c r="I69" s="51">
        <f>ROUND(Q69*' Demand-Supply Gap'!I$218,2)</f>
        <v>23.58</v>
      </c>
      <c r="J69" s="296"/>
      <c r="K69" s="299"/>
      <c r="L69" s="78">
        <f t="shared" ref="L69:Q69" si="27">((L70-(SUM(L68:L68)))+0.06)+0.06</f>
        <v>0.7027000000000001</v>
      </c>
      <c r="M69" s="78">
        <f t="shared" si="27"/>
        <v>0.70596000000000014</v>
      </c>
      <c r="N69" s="78">
        <f t="shared" si="27"/>
        <v>0.70220000000000016</v>
      </c>
      <c r="O69" s="78">
        <f t="shared" si="27"/>
        <v>0.70538000000000012</v>
      </c>
      <c r="P69" s="78">
        <f t="shared" si="27"/>
        <v>0.70040000000000013</v>
      </c>
      <c r="Q69" s="78">
        <f t="shared" si="27"/>
        <v>0.70300000000000007</v>
      </c>
    </row>
    <row r="70" spans="1:18">
      <c r="A70" s="74" t="s">
        <v>40</v>
      </c>
      <c r="B70" s="74" t="s">
        <v>304</v>
      </c>
      <c r="C70" s="70" t="s">
        <v>60</v>
      </c>
      <c r="D70" s="51">
        <f>ROUND(L70*' Demand-Supply Gap'!D$218,2)</f>
        <v>45.32</v>
      </c>
      <c r="E70" s="51">
        <f>ROUND(M70*' Demand-Supply Gap'!E$218,2)</f>
        <v>48.51</v>
      </c>
      <c r="F70" s="51">
        <f>ROUND(N70*' Demand-Supply Gap'!F$218,2)</f>
        <v>49.93</v>
      </c>
      <c r="G70" s="51">
        <f>ROUND(O70*' Demand-Supply Gap'!G$218,2)</f>
        <v>56.96</v>
      </c>
      <c r="H70" s="51">
        <f>ROUND(P70*' Demand-Supply Gap'!H$218,2)</f>
        <v>58.79</v>
      </c>
      <c r="I70" s="51">
        <f>ROUND(Q70*' Demand-Supply Gap'!I$218,2)</f>
        <v>37.56</v>
      </c>
      <c r="J70" s="296"/>
      <c r="K70" s="299"/>
      <c r="L70" s="78">
        <v>1.1200000000000001</v>
      </c>
      <c r="M70" s="78">
        <v>1.1200000000000001</v>
      </c>
      <c r="N70" s="78">
        <v>1.1200000000000001</v>
      </c>
      <c r="O70" s="78">
        <v>1.1200000000000001</v>
      </c>
      <c r="P70" s="78">
        <v>1.1200000000000001</v>
      </c>
      <c r="Q70" s="78">
        <v>1.1200000000000001</v>
      </c>
    </row>
    <row r="71" spans="1:18">
      <c r="A71" s="306" t="s">
        <v>40</v>
      </c>
      <c r="B71" s="306" t="s">
        <v>40</v>
      </c>
      <c r="C71" s="319" t="s">
        <v>28</v>
      </c>
      <c r="D71" s="318">
        <f t="shared" ref="D71:I73" si="28">D62+D65+D68</f>
        <v>212.20000000000002</v>
      </c>
      <c r="E71" s="318">
        <f t="shared" si="28"/>
        <v>198.16</v>
      </c>
      <c r="F71" s="318">
        <f t="shared" si="28"/>
        <v>197.72</v>
      </c>
      <c r="G71" s="318">
        <f t="shared" si="28"/>
        <v>224.51999999999998</v>
      </c>
      <c r="H71" s="318">
        <f t="shared" si="28"/>
        <v>188.40999999999997</v>
      </c>
      <c r="I71" s="318">
        <f t="shared" si="28"/>
        <v>166.54</v>
      </c>
      <c r="J71" s="320"/>
      <c r="K71" s="321"/>
      <c r="L71" s="323">
        <v>0.49830000000000002</v>
      </c>
      <c r="M71" s="323">
        <v>0.49504000000000004</v>
      </c>
      <c r="N71" s="323">
        <v>0.49880000000000002</v>
      </c>
      <c r="O71" s="323">
        <v>0.49562</v>
      </c>
      <c r="P71" s="323">
        <v>0.50060000000000004</v>
      </c>
      <c r="Q71" s="323">
        <v>0.49800000000000005</v>
      </c>
    </row>
    <row r="72" spans="1:18">
      <c r="A72" s="306" t="s">
        <v>40</v>
      </c>
      <c r="B72" s="306" t="s">
        <v>40</v>
      </c>
      <c r="C72" s="319" t="s">
        <v>393</v>
      </c>
      <c r="D72" s="318">
        <f t="shared" si="28"/>
        <v>187.04</v>
      </c>
      <c r="E72" s="318">
        <f t="shared" si="28"/>
        <v>179.22000000000003</v>
      </c>
      <c r="F72" s="318">
        <f t="shared" si="28"/>
        <v>177.13000000000002</v>
      </c>
      <c r="G72" s="318">
        <f t="shared" si="28"/>
        <v>200.92999999999998</v>
      </c>
      <c r="H72" s="318">
        <f t="shared" si="28"/>
        <v>169.37</v>
      </c>
      <c r="I72" s="318">
        <f t="shared" si="28"/>
        <v>147.01</v>
      </c>
      <c r="J72" s="320"/>
      <c r="K72" s="321"/>
      <c r="L72" s="323">
        <f t="shared" ref="L72:Q72" si="29">((L73-(SUM(L71:L71)))+0.06)+0.06</f>
        <v>0.74170000000000025</v>
      </c>
      <c r="M72" s="323">
        <f t="shared" si="29"/>
        <v>0.74496000000000007</v>
      </c>
      <c r="N72" s="323">
        <f t="shared" si="29"/>
        <v>0.74120000000000008</v>
      </c>
      <c r="O72" s="323">
        <f t="shared" si="29"/>
        <v>0.74438000000000026</v>
      </c>
      <c r="P72" s="323">
        <f t="shared" si="29"/>
        <v>0.73940000000000006</v>
      </c>
      <c r="Q72" s="323">
        <f t="shared" si="29"/>
        <v>0.74200000000000021</v>
      </c>
    </row>
    <row r="73" spans="1:18">
      <c r="A73" s="306" t="s">
        <v>40</v>
      </c>
      <c r="B73" s="306" t="s">
        <v>40</v>
      </c>
      <c r="C73" s="322" t="s">
        <v>60</v>
      </c>
      <c r="D73" s="318">
        <f t="shared" si="28"/>
        <v>373.71000000000004</v>
      </c>
      <c r="E73" s="318">
        <f t="shared" si="28"/>
        <v>352.76</v>
      </c>
      <c r="F73" s="318">
        <f t="shared" si="28"/>
        <v>350.28000000000003</v>
      </c>
      <c r="G73" s="318">
        <f t="shared" si="28"/>
        <v>398.00999999999993</v>
      </c>
      <c r="H73" s="318">
        <f t="shared" si="28"/>
        <v>334.08000000000004</v>
      </c>
      <c r="I73" s="318">
        <f t="shared" si="28"/>
        <v>293.49</v>
      </c>
      <c r="J73" s="320"/>
      <c r="K73" s="321"/>
      <c r="L73" s="323">
        <v>1.1200000000000001</v>
      </c>
      <c r="M73" s="323">
        <v>1.1200000000000001</v>
      </c>
      <c r="N73" s="323">
        <v>1.1200000000000001</v>
      </c>
      <c r="O73" s="323">
        <v>1.1200000000000001</v>
      </c>
      <c r="P73" s="323">
        <v>1.1200000000000001</v>
      </c>
      <c r="Q73" s="323">
        <v>1.1200000000000001</v>
      </c>
    </row>
    <row r="74" spans="1:18">
      <c r="A74" s="74" t="s">
        <v>42</v>
      </c>
      <c r="B74" s="74" t="s">
        <v>18</v>
      </c>
      <c r="C74" s="75" t="s">
        <v>28</v>
      </c>
      <c r="D74" s="51">
        <f>ROUND(L74*' Demand-Supply Gap'!D$240,2)</f>
        <v>46.28</v>
      </c>
      <c r="E74" s="51">
        <f>ROUND(M74*' Demand-Supply Gap'!E$240,2)</f>
        <v>39.799999999999997</v>
      </c>
      <c r="F74" s="51">
        <f>ROUND(N74*' Demand-Supply Gap'!F$240,2)</f>
        <v>37.04</v>
      </c>
      <c r="G74" s="51">
        <f>ROUND(O74*' Demand-Supply Gap'!G$240,2)</f>
        <v>38.130000000000003</v>
      </c>
      <c r="H74" s="51">
        <f>ROUND(P74*' Demand-Supply Gap'!H$240,2)</f>
        <v>39.18</v>
      </c>
      <c r="I74" s="51">
        <f>ROUND(Q74*' Demand-Supply Gap'!I$240,2)</f>
        <v>39.950000000000003</v>
      </c>
      <c r="J74" s="296"/>
      <c r="K74" s="299"/>
      <c r="L74" s="78">
        <v>0.6573</v>
      </c>
      <c r="M74" s="78">
        <v>0.65404000000000018</v>
      </c>
      <c r="N74" s="78">
        <v>0.65780000000000016</v>
      </c>
      <c r="O74" s="78">
        <v>0.65512000000000015</v>
      </c>
      <c r="P74" s="78">
        <v>0.65960000000000019</v>
      </c>
      <c r="Q74" s="78">
        <v>0.65700000000000003</v>
      </c>
    </row>
    <row r="75" spans="1:18">
      <c r="A75" s="74" t="s">
        <v>42</v>
      </c>
      <c r="B75" s="74" t="s">
        <v>18</v>
      </c>
      <c r="C75" s="75" t="s">
        <v>393</v>
      </c>
      <c r="D75" s="51">
        <f>ROUND(L75*' Demand-Supply Gap'!D$240,2)</f>
        <v>49.48</v>
      </c>
      <c r="E75" s="51">
        <f>ROUND(M75*' Demand-Supply Gap'!E$240,2)</f>
        <v>42.96</v>
      </c>
      <c r="F75" s="51">
        <f>ROUND(N75*' Demand-Supply Gap'!F$240,2)</f>
        <v>39.54</v>
      </c>
      <c r="G75" s="51">
        <f>ROUND(O75*' Demand-Supply Gap'!G$240,2)</f>
        <v>41.03</v>
      </c>
      <c r="H75" s="51">
        <f>ROUND(P75*' Demand-Supply Gap'!H$240,2)</f>
        <v>41.6</v>
      </c>
      <c r="I75" s="51">
        <f>ROUND(Q75*' Demand-Supply Gap'!I$240,2)</f>
        <v>42.75</v>
      </c>
      <c r="J75" s="296"/>
      <c r="K75" s="299"/>
      <c r="L75" s="78">
        <f t="shared" ref="L75:Q75" si="30">(((L76-(SUM(L74:L74)))+0.06)+0.06)+0.06</f>
        <v>0.70270000000000032</v>
      </c>
      <c r="M75" s="78">
        <f t="shared" si="30"/>
        <v>0.70596000000000014</v>
      </c>
      <c r="N75" s="78">
        <f t="shared" si="30"/>
        <v>0.70220000000000016</v>
      </c>
      <c r="O75" s="78">
        <f t="shared" si="30"/>
        <v>0.70488000000000017</v>
      </c>
      <c r="P75" s="78">
        <f t="shared" si="30"/>
        <v>0.70040000000000013</v>
      </c>
      <c r="Q75" s="78">
        <f t="shared" si="30"/>
        <v>0.70300000000000029</v>
      </c>
    </row>
    <row r="76" spans="1:18">
      <c r="A76" s="74" t="s">
        <v>42</v>
      </c>
      <c r="B76" s="74" t="s">
        <v>18</v>
      </c>
      <c r="C76" s="70" t="s">
        <v>60</v>
      </c>
      <c r="D76" s="51">
        <f>ROUND(L76*' Demand-Supply Gap'!D$240,2)</f>
        <v>83.09</v>
      </c>
      <c r="E76" s="51">
        <f>ROUND(M76*' Demand-Supply Gap'!E$240,2)</f>
        <v>71.81</v>
      </c>
      <c r="F76" s="51">
        <f>ROUND(N76*' Demand-Supply Gap'!F$240,2)</f>
        <v>66.45</v>
      </c>
      <c r="G76" s="51">
        <f>ROUND(O76*' Demand-Supply Gap'!G$240,2)</f>
        <v>68.680000000000007</v>
      </c>
      <c r="H76" s="51">
        <f>ROUND(P76*' Demand-Supply Gap'!H$240,2)</f>
        <v>70.09</v>
      </c>
      <c r="I76" s="51">
        <f>ROUND(Q76*' Demand-Supply Gap'!I$240,2)</f>
        <v>71.75</v>
      </c>
      <c r="J76" s="296"/>
      <c r="K76" s="299"/>
      <c r="L76" s="78">
        <v>1.1800000000000002</v>
      </c>
      <c r="M76" s="78">
        <v>1.1800000000000002</v>
      </c>
      <c r="N76" s="78">
        <v>1.1800000000000002</v>
      </c>
      <c r="O76" s="78">
        <v>1.1800000000000002</v>
      </c>
      <c r="P76" s="78">
        <v>1.1800000000000002</v>
      </c>
      <c r="Q76" s="78">
        <v>1.1800000000000002</v>
      </c>
    </row>
    <row r="77" spans="1:18">
      <c r="A77" s="74" t="s">
        <v>42</v>
      </c>
      <c r="B77" s="74" t="s">
        <v>107</v>
      </c>
      <c r="C77" s="75" t="s">
        <v>28</v>
      </c>
      <c r="D77" s="51">
        <f>ROUND(L77*' Demand-Supply Gap'!D$249,2)</f>
        <v>4.8499999999999996</v>
      </c>
      <c r="E77" s="51">
        <f>ROUND(M77*' Demand-Supply Gap'!E$249,2)</f>
        <v>3.46</v>
      </c>
      <c r="F77" s="51">
        <f>ROUND(N77*' Demand-Supply Gap'!F$249,2)</f>
        <v>3.69</v>
      </c>
      <c r="G77" s="51">
        <f>ROUND(O77*' Demand-Supply Gap'!G$249,2)</f>
        <v>3.84</v>
      </c>
      <c r="H77" s="51">
        <f>ROUND(P77*' Demand-Supply Gap'!H$249,2)</f>
        <v>3.58</v>
      </c>
      <c r="I77" s="51">
        <f>ROUND(Q77*' Demand-Supply Gap'!I$249,2)</f>
        <v>4.04</v>
      </c>
      <c r="J77" s="296"/>
      <c r="K77" s="299"/>
      <c r="L77" s="78">
        <v>0.51729999999999998</v>
      </c>
      <c r="M77" s="78">
        <v>0.51929999999999998</v>
      </c>
      <c r="N77" s="78">
        <v>0.5181</v>
      </c>
      <c r="O77" s="78">
        <v>0.51770000000000005</v>
      </c>
      <c r="P77" s="78">
        <v>0.5151</v>
      </c>
      <c r="Q77" s="78">
        <v>0.52069999999999994</v>
      </c>
    </row>
    <row r="78" spans="1:18">
      <c r="A78" s="74" t="s">
        <v>42</v>
      </c>
      <c r="B78" s="74" t="s">
        <v>107</v>
      </c>
      <c r="C78" s="75" t="s">
        <v>393</v>
      </c>
      <c r="D78" s="51">
        <f>ROUND(L78*' Demand-Supply Gap'!D$249,2)</f>
        <v>6.78</v>
      </c>
      <c r="E78" s="51">
        <f>ROUND(M78*' Demand-Supply Gap'!E$249,2)</f>
        <v>4.8</v>
      </c>
      <c r="F78" s="51">
        <f>ROUND(N78*' Demand-Supply Gap'!F$249,2)</f>
        <v>5.14</v>
      </c>
      <c r="G78" s="51">
        <f>ROUND(O78*' Demand-Supply Gap'!G$249,2)</f>
        <v>5.36</v>
      </c>
      <c r="H78" s="51">
        <f>ROUND(P78*' Demand-Supply Gap'!H$249,2)</f>
        <v>5.04</v>
      </c>
      <c r="I78" s="51">
        <f>ROUND(Q78*' Demand-Supply Gap'!I$249,2)</f>
        <v>5.58</v>
      </c>
      <c r="J78" s="296"/>
      <c r="K78" s="299"/>
      <c r="L78" s="78">
        <f t="shared" ref="L78:Q78" si="31">((L79-(SUM(L77:L77)))+0.06)+0.06</f>
        <v>0.72270000000000012</v>
      </c>
      <c r="M78" s="78">
        <f t="shared" si="31"/>
        <v>0.72070000000000012</v>
      </c>
      <c r="N78" s="78">
        <f t="shared" si="31"/>
        <v>0.72190000000000021</v>
      </c>
      <c r="O78" s="78">
        <f t="shared" si="31"/>
        <v>0.72230000000000016</v>
      </c>
      <c r="P78" s="78">
        <f t="shared" si="31"/>
        <v>0.7249000000000001</v>
      </c>
      <c r="Q78" s="78">
        <f t="shared" si="31"/>
        <v>0.71930000000000027</v>
      </c>
    </row>
    <row r="79" spans="1:18">
      <c r="A79" s="74" t="s">
        <v>42</v>
      </c>
      <c r="B79" s="74" t="s">
        <v>107</v>
      </c>
      <c r="C79" s="70" t="s">
        <v>60</v>
      </c>
      <c r="D79" s="51">
        <f>ROUND(L79*' Demand-Supply Gap'!D$249,2)</f>
        <v>10.51</v>
      </c>
      <c r="E79" s="51">
        <f>ROUND(M79*' Demand-Supply Gap'!E$249,2)</f>
        <v>7.45</v>
      </c>
      <c r="F79" s="51">
        <f>ROUND(N79*' Demand-Supply Gap'!F$249,2)</f>
        <v>7.98</v>
      </c>
      <c r="G79" s="51">
        <f>ROUND(O79*' Demand-Supply Gap'!G$249,2)</f>
        <v>8.31</v>
      </c>
      <c r="H79" s="51">
        <f>ROUND(P79*' Demand-Supply Gap'!H$249,2)</f>
        <v>7.79</v>
      </c>
      <c r="I79" s="51">
        <f>ROUND(Q79*' Demand-Supply Gap'!I$249,2)</f>
        <v>8.69</v>
      </c>
      <c r="J79" s="296"/>
      <c r="K79" s="299"/>
      <c r="L79" s="78">
        <v>1.1200000000000001</v>
      </c>
      <c r="M79" s="78">
        <v>1.1200000000000001</v>
      </c>
      <c r="N79" s="78">
        <v>1.1200000000000001</v>
      </c>
      <c r="O79" s="78">
        <v>1.1200000000000001</v>
      </c>
      <c r="P79" s="78">
        <v>1.1200000000000001</v>
      </c>
      <c r="Q79" s="78">
        <v>1.1200000000000001</v>
      </c>
    </row>
    <row r="80" spans="1:18">
      <c r="A80" s="74" t="s">
        <v>42</v>
      </c>
      <c r="B80" s="74" t="s">
        <v>62</v>
      </c>
      <c r="C80" s="75" t="s">
        <v>28</v>
      </c>
      <c r="D80" s="51">
        <f>ROUND(L80*' Demand-Supply Gap'!D$258,2)</f>
        <v>47.28</v>
      </c>
      <c r="E80" s="51">
        <f>ROUND(M80*' Demand-Supply Gap'!E$258,2)</f>
        <v>49.99</v>
      </c>
      <c r="F80" s="51">
        <f>ROUND(N80*' Demand-Supply Gap'!F$258,2)</f>
        <v>53.55</v>
      </c>
      <c r="G80" s="51">
        <f>ROUND(O80*' Demand-Supply Gap'!G$258,2)</f>
        <v>63.68</v>
      </c>
      <c r="H80" s="51">
        <f>ROUND(P80*' Demand-Supply Gap'!H$258,2)</f>
        <v>57.11</v>
      </c>
      <c r="I80" s="51">
        <f>ROUND(Q80*' Demand-Supply Gap'!I$258,2)</f>
        <v>40.26</v>
      </c>
      <c r="J80" s="296"/>
      <c r="K80" s="299"/>
      <c r="L80" s="78">
        <v>0.58729999999999993</v>
      </c>
      <c r="M80" s="78">
        <v>0.58404000000000011</v>
      </c>
      <c r="N80" s="78">
        <v>0.5878000000000001</v>
      </c>
      <c r="O80" s="78">
        <v>0.58512000000000008</v>
      </c>
      <c r="P80" s="78">
        <v>0.58960000000000012</v>
      </c>
      <c r="Q80" s="78">
        <v>0.58699999999999997</v>
      </c>
      <c r="R80" s="66"/>
    </row>
    <row r="81" spans="1:18">
      <c r="A81" s="74" t="s">
        <v>42</v>
      </c>
      <c r="B81" s="74" t="s">
        <v>62</v>
      </c>
      <c r="C81" s="75" t="s">
        <v>393</v>
      </c>
      <c r="D81" s="51">
        <f>ROUND(L81*' Demand-Supply Gap'!D$258,2)</f>
        <v>33.22</v>
      </c>
      <c r="E81" s="51">
        <f>ROUND(M81*' Demand-Supply Gap'!E$258,2)</f>
        <v>35.61</v>
      </c>
      <c r="F81" s="51">
        <f>ROUND(N81*' Demand-Supply Gap'!F$258,2)</f>
        <v>37.549999999999997</v>
      </c>
      <c r="G81" s="51">
        <f>ROUND(O81*' Demand-Supply Gap'!G$258,2)</f>
        <v>45.15</v>
      </c>
      <c r="H81" s="51">
        <f>ROUND(P81*' Demand-Supply Gap'!H$258,2)</f>
        <v>39.75</v>
      </c>
      <c r="I81" s="51">
        <f>ROUND(Q81*' Demand-Supply Gap'!I$258,2)</f>
        <v>28.33</v>
      </c>
      <c r="J81" s="296"/>
      <c r="K81" s="299"/>
      <c r="L81" s="80">
        <f t="shared" ref="L81:Q81" si="32">L82-(SUM(L80:L80))</f>
        <v>0.41270000000000007</v>
      </c>
      <c r="M81" s="80">
        <f t="shared" si="32"/>
        <v>0.41595999999999989</v>
      </c>
      <c r="N81" s="80">
        <f t="shared" si="32"/>
        <v>0.4121999999999999</v>
      </c>
      <c r="O81" s="80">
        <f t="shared" si="32"/>
        <v>0.41487999999999992</v>
      </c>
      <c r="P81" s="80">
        <f t="shared" si="32"/>
        <v>0.41039999999999988</v>
      </c>
      <c r="Q81" s="80">
        <f t="shared" si="32"/>
        <v>0.41300000000000003</v>
      </c>
    </row>
    <row r="82" spans="1:18">
      <c r="A82" s="74" t="s">
        <v>42</v>
      </c>
      <c r="B82" s="74" t="s">
        <v>62</v>
      </c>
      <c r="C82" s="70" t="s">
        <v>60</v>
      </c>
      <c r="D82" s="51">
        <f>ROUND(L82*' Demand-Supply Gap'!D$258,2)</f>
        <v>80.5</v>
      </c>
      <c r="E82" s="51">
        <f>ROUND(M82*' Demand-Supply Gap'!E$258,2)</f>
        <v>85.6</v>
      </c>
      <c r="F82" s="51">
        <f>ROUND(N82*' Demand-Supply Gap'!F$258,2)</f>
        <v>91.1</v>
      </c>
      <c r="G82" s="51">
        <f>ROUND(O82*' Demand-Supply Gap'!G$258,2)</f>
        <v>108.83</v>
      </c>
      <c r="H82" s="51">
        <f>ROUND(P82*' Demand-Supply Gap'!H$258,2)</f>
        <v>96.87</v>
      </c>
      <c r="I82" s="51">
        <f>ROUND(Q82*' Demand-Supply Gap'!I$258,2)</f>
        <v>68.59</v>
      </c>
      <c r="J82" s="296"/>
      <c r="K82" s="299"/>
      <c r="L82" s="80">
        <v>1</v>
      </c>
      <c r="M82" s="80">
        <v>1</v>
      </c>
      <c r="N82" s="80">
        <v>1</v>
      </c>
      <c r="O82" s="80">
        <v>1</v>
      </c>
      <c r="P82" s="80">
        <v>1</v>
      </c>
      <c r="Q82" s="80">
        <v>1</v>
      </c>
    </row>
    <row r="83" spans="1:18">
      <c r="A83" s="306" t="s">
        <v>42</v>
      </c>
      <c r="B83" s="306" t="s">
        <v>42</v>
      </c>
      <c r="C83" s="319" t="s">
        <v>28</v>
      </c>
      <c r="D83" s="318">
        <f t="shared" ref="D83:I85" si="33">D74+D77+D80</f>
        <v>98.41</v>
      </c>
      <c r="E83" s="318">
        <f t="shared" si="33"/>
        <v>93.25</v>
      </c>
      <c r="F83" s="318">
        <f t="shared" si="33"/>
        <v>94.28</v>
      </c>
      <c r="G83" s="318">
        <f t="shared" si="33"/>
        <v>105.65</v>
      </c>
      <c r="H83" s="318">
        <f t="shared" si="33"/>
        <v>99.87</v>
      </c>
      <c r="I83" s="318">
        <f t="shared" si="33"/>
        <v>84.25</v>
      </c>
      <c r="J83" s="320"/>
      <c r="K83" s="321"/>
      <c r="L83" s="323">
        <f t="shared" ref="L83:Q85" si="34">D83/D$85</f>
        <v>0.5652498564043652</v>
      </c>
      <c r="M83" s="323">
        <f t="shared" si="34"/>
        <v>0.56563144486230732</v>
      </c>
      <c r="N83" s="323">
        <f t="shared" si="34"/>
        <v>0.56956442940856644</v>
      </c>
      <c r="O83" s="323">
        <f t="shared" si="34"/>
        <v>0.56856097298460884</v>
      </c>
      <c r="P83" s="323">
        <f t="shared" si="34"/>
        <v>0.57150214592274684</v>
      </c>
      <c r="Q83" s="323">
        <f t="shared" si="34"/>
        <v>0.56532241830503926</v>
      </c>
      <c r="R83" s="68"/>
    </row>
    <row r="84" spans="1:18">
      <c r="A84" s="306" t="s">
        <v>42</v>
      </c>
      <c r="B84" s="306" t="s">
        <v>42</v>
      </c>
      <c r="C84" s="319" t="s">
        <v>393</v>
      </c>
      <c r="D84" s="318">
        <f t="shared" si="33"/>
        <v>89.47999999999999</v>
      </c>
      <c r="E84" s="318">
        <f t="shared" si="33"/>
        <v>83.37</v>
      </c>
      <c r="F84" s="318">
        <f t="shared" si="33"/>
        <v>82.22999999999999</v>
      </c>
      <c r="G84" s="318">
        <f t="shared" si="33"/>
        <v>91.539999999999992</v>
      </c>
      <c r="H84" s="318">
        <f t="shared" si="33"/>
        <v>86.39</v>
      </c>
      <c r="I84" s="318">
        <f t="shared" si="33"/>
        <v>76.66</v>
      </c>
      <c r="J84" s="320"/>
      <c r="K84" s="321"/>
      <c r="L84" s="323">
        <f t="shared" si="34"/>
        <v>0.51395749569213078</v>
      </c>
      <c r="M84" s="323">
        <f t="shared" si="34"/>
        <v>0.50570180759432248</v>
      </c>
      <c r="N84" s="323">
        <f t="shared" si="34"/>
        <v>0.49676795746994495</v>
      </c>
      <c r="O84" s="323">
        <f t="shared" si="34"/>
        <v>0.49262727370573672</v>
      </c>
      <c r="P84" s="323">
        <f t="shared" si="34"/>
        <v>0.49436337625178828</v>
      </c>
      <c r="Q84" s="323">
        <f t="shared" si="34"/>
        <v>0.51439307521975441</v>
      </c>
      <c r="R84" s="68"/>
    </row>
    <row r="85" spans="1:18">
      <c r="A85" s="306" t="s">
        <v>42</v>
      </c>
      <c r="B85" s="306" t="s">
        <v>42</v>
      </c>
      <c r="C85" s="322" t="s">
        <v>60</v>
      </c>
      <c r="D85" s="318">
        <f t="shared" si="33"/>
        <v>174.10000000000002</v>
      </c>
      <c r="E85" s="318">
        <f t="shared" si="33"/>
        <v>164.86</v>
      </c>
      <c r="F85" s="318">
        <f t="shared" si="33"/>
        <v>165.53</v>
      </c>
      <c r="G85" s="318">
        <f t="shared" si="33"/>
        <v>185.82</v>
      </c>
      <c r="H85" s="318">
        <f t="shared" si="33"/>
        <v>174.75</v>
      </c>
      <c r="I85" s="318">
        <f t="shared" si="33"/>
        <v>149.03</v>
      </c>
      <c r="J85" s="320"/>
      <c r="K85" s="321"/>
      <c r="L85" s="323">
        <f t="shared" si="34"/>
        <v>1</v>
      </c>
      <c r="M85" s="323">
        <f t="shared" si="34"/>
        <v>1</v>
      </c>
      <c r="N85" s="323">
        <f t="shared" si="34"/>
        <v>1</v>
      </c>
      <c r="O85" s="323">
        <f t="shared" si="34"/>
        <v>1</v>
      </c>
      <c r="P85" s="323">
        <f t="shared" si="34"/>
        <v>1</v>
      </c>
      <c r="Q85" s="323">
        <f t="shared" si="34"/>
        <v>1</v>
      </c>
      <c r="R85" s="68"/>
    </row>
    <row r="86" spans="1:18">
      <c r="A86" s="74" t="s">
        <v>39</v>
      </c>
      <c r="B86" s="74" t="s">
        <v>34</v>
      </c>
      <c r="C86" s="75" t="s">
        <v>28</v>
      </c>
      <c r="D86" s="51">
        <f>ROUND(L86*' Demand-Supply Gap'!D$280,2)</f>
        <v>44.27</v>
      </c>
      <c r="E86" s="51">
        <f>ROUND(M86*' Demand-Supply Gap'!E$280,2)</f>
        <v>41.23</v>
      </c>
      <c r="F86" s="51">
        <f>ROUND(N86*' Demand-Supply Gap'!F$280,2)</f>
        <v>37.57</v>
      </c>
      <c r="G86" s="51">
        <f>ROUND(O86*' Demand-Supply Gap'!G$280,2)</f>
        <v>43.04</v>
      </c>
      <c r="H86" s="51">
        <f>ROUND(P86*' Demand-Supply Gap'!H$280,2)</f>
        <v>48.34</v>
      </c>
      <c r="I86" s="51">
        <f>ROUND(Q86*' Demand-Supply Gap'!I$280,2)</f>
        <v>44.25</v>
      </c>
      <c r="J86" s="296"/>
      <c r="K86" s="299"/>
      <c r="L86" s="78">
        <v>0.54730000000000001</v>
      </c>
      <c r="M86" s="78">
        <v>0.54404000000000008</v>
      </c>
      <c r="N86" s="78">
        <v>0.54780000000000006</v>
      </c>
      <c r="O86" s="78">
        <v>0.54512000000000005</v>
      </c>
      <c r="P86" s="78">
        <v>0.54960000000000009</v>
      </c>
      <c r="Q86" s="78">
        <v>0.54700000000000004</v>
      </c>
    </row>
    <row r="87" spans="1:18">
      <c r="A87" s="74" t="s">
        <v>39</v>
      </c>
      <c r="B87" s="74" t="s">
        <v>34</v>
      </c>
      <c r="C87" s="75" t="s">
        <v>393</v>
      </c>
      <c r="D87" s="51">
        <f>ROUND(L87*' Demand-Supply Gap'!D$280,2)</f>
        <v>65.73</v>
      </c>
      <c r="E87" s="51">
        <f>ROUND(M87*' Demand-Supply Gap'!E$280,2)</f>
        <v>61.84</v>
      </c>
      <c r="F87" s="51">
        <f>ROUND(N87*' Demand-Supply Gap'!F$280,2)</f>
        <v>55.71</v>
      </c>
      <c r="G87" s="51">
        <f>ROUND(O87*' Demand-Supply Gap'!G$280,2)</f>
        <v>64.34</v>
      </c>
      <c r="H87" s="51">
        <f>ROUND(P87*' Demand-Supply Gap'!H$280,2)</f>
        <v>71.28</v>
      </c>
      <c r="I87" s="51">
        <f>ROUND(Q87*' Demand-Supply Gap'!I$280,2)</f>
        <v>65.77</v>
      </c>
      <c r="J87" s="296"/>
      <c r="K87" s="299"/>
      <c r="L87" s="78">
        <f t="shared" ref="L87:Q87" si="35">(((L88-(SUM(L86:L86)))+0.06)+0.06)+0.06</f>
        <v>0.8127000000000002</v>
      </c>
      <c r="M87" s="78">
        <f t="shared" si="35"/>
        <v>0.81596000000000024</v>
      </c>
      <c r="N87" s="78">
        <f t="shared" si="35"/>
        <v>0.81220000000000026</v>
      </c>
      <c r="O87" s="78">
        <f t="shared" si="35"/>
        <v>0.81488000000000027</v>
      </c>
      <c r="P87" s="78">
        <f t="shared" si="35"/>
        <v>0.81040000000000023</v>
      </c>
      <c r="Q87" s="78">
        <f t="shared" si="35"/>
        <v>0.81300000000000017</v>
      </c>
    </row>
    <row r="88" spans="1:18">
      <c r="A88" s="74" t="s">
        <v>39</v>
      </c>
      <c r="B88" s="74" t="s">
        <v>34</v>
      </c>
      <c r="C88" s="70" t="s">
        <v>60</v>
      </c>
      <c r="D88" s="51">
        <f>ROUND(L88*' Demand-Supply Gap'!D$280,2)</f>
        <v>95.44</v>
      </c>
      <c r="E88" s="51">
        <f>ROUND(M88*' Demand-Supply Gap'!E$280,2)</f>
        <v>89.43</v>
      </c>
      <c r="F88" s="51">
        <f>ROUND(N88*' Demand-Supply Gap'!F$280,2)</f>
        <v>80.94</v>
      </c>
      <c r="G88" s="51">
        <f>ROUND(O88*' Demand-Supply Gap'!G$280,2)</f>
        <v>93.17</v>
      </c>
      <c r="H88" s="51">
        <f>ROUND(P88*' Demand-Supply Gap'!H$280,2)</f>
        <v>103.78</v>
      </c>
      <c r="I88" s="51">
        <f>ROUND(Q88*' Demand-Supply Gap'!I$280,2)</f>
        <v>95.46</v>
      </c>
      <c r="J88" s="296"/>
      <c r="K88" s="299"/>
      <c r="L88" s="78">
        <v>1.1800000000000002</v>
      </c>
      <c r="M88" s="78">
        <v>1.1800000000000002</v>
      </c>
      <c r="N88" s="78">
        <v>1.1800000000000002</v>
      </c>
      <c r="O88" s="78">
        <v>1.1800000000000002</v>
      </c>
      <c r="P88" s="78">
        <v>1.1800000000000002</v>
      </c>
      <c r="Q88" s="78">
        <v>1.1800000000000002</v>
      </c>
    </row>
    <row r="89" spans="1:18">
      <c r="A89" s="74" t="s">
        <v>39</v>
      </c>
      <c r="B89" s="74" t="s">
        <v>207</v>
      </c>
      <c r="C89" s="75" t="s">
        <v>28</v>
      </c>
      <c r="D89" s="51">
        <f>ROUND(L89*' Demand-Supply Gap'!D$289,2)</f>
        <v>32.35</v>
      </c>
      <c r="E89" s="51">
        <f>ROUND(M89*' Demand-Supply Gap'!E$289,2)</f>
        <v>33.51</v>
      </c>
      <c r="F89" s="51">
        <f>ROUND(N89*' Demand-Supply Gap'!F$289,2)</f>
        <v>31.31</v>
      </c>
      <c r="G89" s="51">
        <f>ROUND(O89*' Demand-Supply Gap'!G$289,2)</f>
        <v>29.23</v>
      </c>
      <c r="H89" s="51">
        <f>ROUND(P89*' Demand-Supply Gap'!H$289,2)</f>
        <v>38.58</v>
      </c>
      <c r="I89" s="51">
        <f>ROUND(Q89*' Demand-Supply Gap'!I$289,2)</f>
        <v>38.69</v>
      </c>
      <c r="J89" s="296"/>
      <c r="K89" s="299"/>
      <c r="L89" s="78">
        <v>0.48730000000000001</v>
      </c>
      <c r="M89" s="78">
        <v>0.48930000000000001</v>
      </c>
      <c r="N89" s="78">
        <v>0.48810000000000003</v>
      </c>
      <c r="O89" s="78">
        <v>0.48770000000000008</v>
      </c>
      <c r="P89" s="78">
        <v>0.48510000000000003</v>
      </c>
      <c r="Q89" s="78">
        <v>0.49069999999999997</v>
      </c>
    </row>
    <row r="90" spans="1:18">
      <c r="A90" s="74" t="s">
        <v>39</v>
      </c>
      <c r="B90" s="74" t="s">
        <v>207</v>
      </c>
      <c r="C90" s="75" t="s">
        <v>393</v>
      </c>
      <c r="D90" s="51">
        <f>ROUND(L90*' Demand-Supply Gap'!D$289,2)</f>
        <v>57.94</v>
      </c>
      <c r="E90" s="51">
        <f>ROUND(M90*' Demand-Supply Gap'!E$289,2)</f>
        <v>59.64</v>
      </c>
      <c r="F90" s="51">
        <f>ROUND(N90*' Demand-Supply Gap'!F$289,2)</f>
        <v>55.93</v>
      </c>
      <c r="G90" s="51">
        <f>ROUND(O90*' Demand-Supply Gap'!G$289,2)</f>
        <v>52.28</v>
      </c>
      <c r="H90" s="51">
        <f>ROUND(P90*' Demand-Supply Gap'!H$289,2)</f>
        <v>69.59</v>
      </c>
      <c r="I90" s="51">
        <f>ROUND(Q90*' Demand-Supply Gap'!I$289,2)</f>
        <v>68.540000000000006</v>
      </c>
      <c r="J90" s="296"/>
      <c r="K90" s="299"/>
      <c r="L90" s="78">
        <f t="shared" ref="L90:Q90" si="36">(((L91-(SUM(L89:L89)))+0.06)+0.06)+0.06</f>
        <v>0.87270000000000025</v>
      </c>
      <c r="M90" s="78">
        <f t="shared" si="36"/>
        <v>0.87070000000000025</v>
      </c>
      <c r="N90" s="78">
        <f t="shared" si="36"/>
        <v>0.87190000000000034</v>
      </c>
      <c r="O90" s="78">
        <f t="shared" si="36"/>
        <v>0.8723000000000003</v>
      </c>
      <c r="P90" s="78">
        <f t="shared" si="36"/>
        <v>0.87490000000000023</v>
      </c>
      <c r="Q90" s="78">
        <f t="shared" si="36"/>
        <v>0.86930000000000041</v>
      </c>
    </row>
    <row r="91" spans="1:18">
      <c r="A91" s="74" t="s">
        <v>39</v>
      </c>
      <c r="B91" s="74" t="s">
        <v>207</v>
      </c>
      <c r="C91" s="70" t="s">
        <v>60</v>
      </c>
      <c r="D91" s="51">
        <f>ROUND(L91*' Demand-Supply Gap'!D$289,2)</f>
        <v>78.34</v>
      </c>
      <c r="E91" s="51">
        <f>ROUND(M91*' Demand-Supply Gap'!E$289,2)</f>
        <v>80.819999999999993</v>
      </c>
      <c r="F91" s="51">
        <f>ROUND(N91*' Demand-Supply Gap'!F$289,2)</f>
        <v>75.69</v>
      </c>
      <c r="G91" s="51">
        <f>ROUND(O91*' Demand-Supply Gap'!G$289,2)</f>
        <v>70.72</v>
      </c>
      <c r="H91" s="51">
        <f>ROUND(P91*' Demand-Supply Gap'!H$289,2)</f>
        <v>93.86</v>
      </c>
      <c r="I91" s="51">
        <f>ROUND(Q91*' Demand-Supply Gap'!I$289,2)</f>
        <v>93.03</v>
      </c>
      <c r="J91" s="296"/>
      <c r="K91" s="299"/>
      <c r="L91" s="78">
        <v>1.1800000000000002</v>
      </c>
      <c r="M91" s="78">
        <v>1.1800000000000002</v>
      </c>
      <c r="N91" s="78">
        <v>1.1800000000000002</v>
      </c>
      <c r="O91" s="78">
        <v>1.1800000000000002</v>
      </c>
      <c r="P91" s="78">
        <v>1.1800000000000002</v>
      </c>
      <c r="Q91" s="78">
        <v>1.1800000000000002</v>
      </c>
    </row>
    <row r="92" spans="1:18">
      <c r="A92" s="74" t="s">
        <v>39</v>
      </c>
      <c r="B92" s="74" t="s">
        <v>57</v>
      </c>
      <c r="C92" s="75" t="s">
        <v>28</v>
      </c>
      <c r="D92" s="51">
        <f>ROUND(L92*' Demand-Supply Gap'!D$298,2)</f>
        <v>102.45</v>
      </c>
      <c r="E92" s="51">
        <f>ROUND(M92*' Demand-Supply Gap'!E$298,2)</f>
        <v>116.37</v>
      </c>
      <c r="F92" s="51">
        <f>ROUND(N92*' Demand-Supply Gap'!F$298,2)</f>
        <v>139.80000000000001</v>
      </c>
      <c r="G92" s="51">
        <f>ROUND(O92*' Demand-Supply Gap'!G$298,2)</f>
        <v>123.29</v>
      </c>
      <c r="H92" s="51">
        <f>ROUND(P92*' Demand-Supply Gap'!H$298,2)</f>
        <v>114.36</v>
      </c>
      <c r="I92" s="51">
        <f>ROUND(Q92*' Demand-Supply Gap'!I$298,2)</f>
        <v>89.52</v>
      </c>
      <c r="J92" s="296"/>
      <c r="K92" s="299"/>
      <c r="L92" s="78">
        <v>0.50029999999999997</v>
      </c>
      <c r="M92" s="78">
        <v>0.50229999999999997</v>
      </c>
      <c r="N92" s="78">
        <v>0.5011000000000001</v>
      </c>
      <c r="O92" s="78">
        <v>0.50070000000000014</v>
      </c>
      <c r="P92" s="78">
        <v>0.49810000000000004</v>
      </c>
      <c r="Q92" s="78">
        <v>0.50370000000000004</v>
      </c>
      <c r="R92" s="67"/>
    </row>
    <row r="93" spans="1:18">
      <c r="A93" s="74" t="s">
        <v>39</v>
      </c>
      <c r="B93" s="74" t="s">
        <v>57</v>
      </c>
      <c r="C93" s="75" t="s">
        <v>393</v>
      </c>
      <c r="D93" s="51">
        <f>ROUND(L93*' Demand-Supply Gap'!D$298,2)</f>
        <v>102.33</v>
      </c>
      <c r="E93" s="51">
        <f>ROUND(M93*' Demand-Supply Gap'!E$298,2)</f>
        <v>115.3</v>
      </c>
      <c r="F93" s="51">
        <f>ROUND(N93*' Demand-Supply Gap'!F$298,2)</f>
        <v>139.19</v>
      </c>
      <c r="G93" s="51">
        <f>ROUND(O93*' Demand-Supply Gap'!G$298,2)</f>
        <v>122.95</v>
      </c>
      <c r="H93" s="51">
        <f>ROUND(P93*' Demand-Supply Gap'!H$298,2)</f>
        <v>115.23</v>
      </c>
      <c r="I93" s="51">
        <f>ROUND(Q93*' Demand-Supply Gap'!I$298,2)</f>
        <v>88.21</v>
      </c>
      <c r="J93" s="296"/>
      <c r="K93" s="299"/>
      <c r="L93" s="80">
        <f t="shared" ref="L93:Q93" si="37">L94-(SUM(L92:L92))</f>
        <v>0.49970000000000003</v>
      </c>
      <c r="M93" s="80">
        <f t="shared" si="37"/>
        <v>0.49770000000000003</v>
      </c>
      <c r="N93" s="80">
        <f t="shared" si="37"/>
        <v>0.4988999999999999</v>
      </c>
      <c r="O93" s="80">
        <f t="shared" si="37"/>
        <v>0.49929999999999986</v>
      </c>
      <c r="P93" s="80">
        <f t="shared" si="37"/>
        <v>0.50190000000000001</v>
      </c>
      <c r="Q93" s="80">
        <f t="shared" si="37"/>
        <v>0.49629999999999996</v>
      </c>
    </row>
    <row r="94" spans="1:18">
      <c r="A94" s="74" t="s">
        <v>39</v>
      </c>
      <c r="B94" s="74" t="s">
        <v>57</v>
      </c>
      <c r="C94" s="70" t="s">
        <v>60</v>
      </c>
      <c r="D94" s="51">
        <f>ROUND(L94*' Demand-Supply Gap'!D$298,2)</f>
        <v>204.78</v>
      </c>
      <c r="E94" s="51">
        <f>ROUND(M94*' Demand-Supply Gap'!E$298,2)</f>
        <v>231.68</v>
      </c>
      <c r="F94" s="51">
        <f>ROUND(N94*' Demand-Supply Gap'!F$298,2)</f>
        <v>279</v>
      </c>
      <c r="G94" s="51">
        <f>ROUND(O94*' Demand-Supply Gap'!G$298,2)</f>
        <v>246.24</v>
      </c>
      <c r="H94" s="51">
        <f>ROUND(P94*' Demand-Supply Gap'!H$298,2)</f>
        <v>229.59</v>
      </c>
      <c r="I94" s="51">
        <f>ROUND(Q94*' Demand-Supply Gap'!I$298,2)</f>
        <v>177.73</v>
      </c>
      <c r="J94" s="296"/>
      <c r="K94" s="299"/>
      <c r="L94" s="80">
        <v>1</v>
      </c>
      <c r="M94" s="80">
        <v>1</v>
      </c>
      <c r="N94" s="80">
        <v>1</v>
      </c>
      <c r="O94" s="80">
        <v>1</v>
      </c>
      <c r="P94" s="80">
        <v>1</v>
      </c>
      <c r="Q94" s="80">
        <v>1</v>
      </c>
    </row>
    <row r="95" spans="1:18">
      <c r="A95" s="306" t="s">
        <v>39</v>
      </c>
      <c r="B95" s="306" t="s">
        <v>39</v>
      </c>
      <c r="C95" s="319" t="s">
        <v>28</v>
      </c>
      <c r="D95" s="318">
        <f t="shared" ref="D95:I97" si="38">D86+D89+D92</f>
        <v>179.07</v>
      </c>
      <c r="E95" s="318">
        <f t="shared" si="38"/>
        <v>191.11</v>
      </c>
      <c r="F95" s="318">
        <f t="shared" si="38"/>
        <v>208.68</v>
      </c>
      <c r="G95" s="318">
        <f t="shared" si="38"/>
        <v>195.56</v>
      </c>
      <c r="H95" s="318">
        <f t="shared" si="38"/>
        <v>201.28</v>
      </c>
      <c r="I95" s="318">
        <f t="shared" si="38"/>
        <v>172.45999999999998</v>
      </c>
      <c r="J95" s="320"/>
      <c r="K95" s="321"/>
      <c r="L95" s="323">
        <f t="shared" ref="L95:Q97" si="39">D95/D$97</f>
        <v>0.47302937447168214</v>
      </c>
      <c r="M95" s="323">
        <f t="shared" si="39"/>
        <v>0.47548080511531859</v>
      </c>
      <c r="N95" s="323">
        <f t="shared" si="39"/>
        <v>0.4790303698092418</v>
      </c>
      <c r="O95" s="323">
        <f t="shared" si="39"/>
        <v>0.47682442152488236</v>
      </c>
      <c r="P95" s="323">
        <f t="shared" si="39"/>
        <v>0.47112796386021577</v>
      </c>
      <c r="Q95" s="323">
        <f t="shared" si="39"/>
        <v>0.47091911965485217</v>
      </c>
    </row>
    <row r="96" spans="1:18">
      <c r="A96" s="306" t="s">
        <v>39</v>
      </c>
      <c r="B96" s="306" t="s">
        <v>39</v>
      </c>
      <c r="C96" s="319" t="s">
        <v>393</v>
      </c>
      <c r="D96" s="318">
        <f t="shared" si="38"/>
        <v>226</v>
      </c>
      <c r="E96" s="318">
        <f t="shared" si="38"/>
        <v>236.78</v>
      </c>
      <c r="F96" s="318">
        <f t="shared" si="38"/>
        <v>250.82999999999998</v>
      </c>
      <c r="G96" s="318">
        <f t="shared" si="38"/>
        <v>239.57</v>
      </c>
      <c r="H96" s="318">
        <f t="shared" si="38"/>
        <v>256.10000000000002</v>
      </c>
      <c r="I96" s="318">
        <f t="shared" si="38"/>
        <v>222.51999999999998</v>
      </c>
      <c r="J96" s="320"/>
      <c r="K96" s="321"/>
      <c r="L96" s="323">
        <f t="shared" si="39"/>
        <v>0.59699915469146236</v>
      </c>
      <c r="M96" s="323">
        <f t="shared" si="39"/>
        <v>0.58910755604209686</v>
      </c>
      <c r="N96" s="323">
        <f t="shared" si="39"/>
        <v>0.57578679154328216</v>
      </c>
      <c r="O96" s="323">
        <f t="shared" si="39"/>
        <v>0.58413186062955647</v>
      </c>
      <c r="P96" s="323">
        <f t="shared" si="39"/>
        <v>0.5994429230157059</v>
      </c>
      <c r="Q96" s="323">
        <f t="shared" si="39"/>
        <v>0.60761291027251374</v>
      </c>
    </row>
    <row r="97" spans="1:17">
      <c r="A97" s="306" t="s">
        <v>39</v>
      </c>
      <c r="B97" s="306" t="s">
        <v>39</v>
      </c>
      <c r="C97" s="322" t="s">
        <v>60</v>
      </c>
      <c r="D97" s="318">
        <f t="shared" si="38"/>
        <v>378.56</v>
      </c>
      <c r="E97" s="318">
        <f t="shared" si="38"/>
        <v>401.93</v>
      </c>
      <c r="F97" s="318">
        <f t="shared" si="38"/>
        <v>435.63</v>
      </c>
      <c r="G97" s="318">
        <f t="shared" si="38"/>
        <v>410.13</v>
      </c>
      <c r="H97" s="318">
        <f t="shared" si="38"/>
        <v>427.23</v>
      </c>
      <c r="I97" s="318">
        <f t="shared" si="38"/>
        <v>366.22</v>
      </c>
      <c r="J97" s="320"/>
      <c r="K97" s="321"/>
      <c r="L97" s="323">
        <f t="shared" si="39"/>
        <v>1</v>
      </c>
      <c r="M97" s="323">
        <f t="shared" si="39"/>
        <v>1</v>
      </c>
      <c r="N97" s="323">
        <f t="shared" si="39"/>
        <v>1</v>
      </c>
      <c r="O97" s="323">
        <f t="shared" si="39"/>
        <v>1</v>
      </c>
      <c r="P97" s="323">
        <f t="shared" si="39"/>
        <v>1</v>
      </c>
      <c r="Q97" s="323">
        <f t="shared" si="39"/>
        <v>1</v>
      </c>
    </row>
    <row r="98" spans="1:17">
      <c r="A98" s="82" t="s">
        <v>59</v>
      </c>
      <c r="B98" s="82" t="s">
        <v>59</v>
      </c>
      <c r="C98" s="75" t="s">
        <v>28</v>
      </c>
      <c r="D98" s="51">
        <f t="shared" ref="D98:I99" si="40">D29+D59+D71+D83+D95</f>
        <v>1495.3213896302132</v>
      </c>
      <c r="E98" s="51">
        <f t="shared" si="40"/>
        <v>1548.6097266198876</v>
      </c>
      <c r="F98" s="51">
        <f t="shared" si="40"/>
        <v>1649.5137668932791</v>
      </c>
      <c r="G98" s="51">
        <f t="shared" si="40"/>
        <v>1767.0008448235005</v>
      </c>
      <c r="H98" s="51">
        <f t="shared" si="40"/>
        <v>1858.5468879014227</v>
      </c>
      <c r="I98" s="51">
        <f t="shared" si="40"/>
        <v>1685.4903650132987</v>
      </c>
      <c r="J98" s="293">
        <f>(I98/D98)^(1/5)-1</f>
        <v>2.423201268399322E-2</v>
      </c>
      <c r="K98" s="292"/>
      <c r="L98" s="78">
        <f>D98/D$100</f>
        <v>0.53824136109598053</v>
      </c>
      <c r="M98" s="78">
        <f t="shared" ref="M98:Q99" si="41">E98/E$100</f>
        <v>0.53857056319496521</v>
      </c>
      <c r="N98" s="78">
        <f t="shared" si="41"/>
        <v>0.54637404078674345</v>
      </c>
      <c r="O98" s="78">
        <f t="shared" si="41"/>
        <v>0.55023163886342719</v>
      </c>
      <c r="P98" s="78">
        <f t="shared" si="41"/>
        <v>0.55038888266819996</v>
      </c>
      <c r="Q98" s="78">
        <f t="shared" si="41"/>
        <v>0.56205812200716554</v>
      </c>
    </row>
    <row r="99" spans="1:17">
      <c r="A99" s="82" t="s">
        <v>59</v>
      </c>
      <c r="B99" s="82" t="s">
        <v>59</v>
      </c>
      <c r="C99" s="75" t="s">
        <v>393</v>
      </c>
      <c r="D99" s="51">
        <f t="shared" si="40"/>
        <v>1282.840040746305</v>
      </c>
      <c r="E99" s="51">
        <f t="shared" si="40"/>
        <v>1326.7975690055198</v>
      </c>
      <c r="F99" s="51">
        <f t="shared" si="40"/>
        <v>1369.5055198174982</v>
      </c>
      <c r="G99" s="51">
        <f t="shared" si="40"/>
        <v>1444.3754556623521</v>
      </c>
      <c r="H99" s="51">
        <f t="shared" si="40"/>
        <v>1518.2416818303559</v>
      </c>
      <c r="I99" s="51">
        <f t="shared" si="40"/>
        <v>1313.2926771999241</v>
      </c>
      <c r="J99" s="293">
        <f>(I99/D99)^(1/5)-1</f>
        <v>4.7032408423106631E-3</v>
      </c>
      <c r="K99" s="292"/>
      <c r="L99" s="78">
        <f>D99/D$100</f>
        <v>0.46175863890401952</v>
      </c>
      <c r="M99" s="78">
        <f t="shared" si="41"/>
        <v>0.46142943680503473</v>
      </c>
      <c r="N99" s="78">
        <f t="shared" si="41"/>
        <v>0.45362595921325666</v>
      </c>
      <c r="O99" s="78">
        <f t="shared" si="41"/>
        <v>0.44976836113657276</v>
      </c>
      <c r="P99" s="78">
        <f t="shared" si="41"/>
        <v>0.44961111733179998</v>
      </c>
      <c r="Q99" s="78">
        <f t="shared" si="41"/>
        <v>0.43794187799283446</v>
      </c>
    </row>
    <row r="100" spans="1:17">
      <c r="A100" s="82" t="s">
        <v>59</v>
      </c>
      <c r="B100" s="82" t="s">
        <v>59</v>
      </c>
      <c r="C100" s="70" t="s">
        <v>60</v>
      </c>
      <c r="D100" s="51">
        <f>SUM(D98:D99)</f>
        <v>2778.1614303765182</v>
      </c>
      <c r="E100" s="51">
        <f t="shared" ref="E100:I100" si="42">SUM(E98:E99)</f>
        <v>2875.4072956254076</v>
      </c>
      <c r="F100" s="51">
        <f t="shared" si="42"/>
        <v>3019.0192867107771</v>
      </c>
      <c r="G100" s="51">
        <f t="shared" si="42"/>
        <v>3211.3763004858529</v>
      </c>
      <c r="H100" s="51">
        <f t="shared" si="42"/>
        <v>3376.7885697317788</v>
      </c>
      <c r="I100" s="51">
        <f t="shared" si="42"/>
        <v>2998.7830422132229</v>
      </c>
      <c r="J100" s="296"/>
      <c r="K100" s="299"/>
      <c r="L100" s="78">
        <f>SUM(L98:L99)</f>
        <v>1</v>
      </c>
      <c r="M100" s="78">
        <f t="shared" ref="M100:Q100" si="43">SUM(M98:M99)</f>
        <v>1</v>
      </c>
      <c r="N100" s="78">
        <f t="shared" si="43"/>
        <v>1</v>
      </c>
      <c r="O100" s="78">
        <f t="shared" si="43"/>
        <v>1</v>
      </c>
      <c r="P100" s="78">
        <f t="shared" si="43"/>
        <v>1</v>
      </c>
      <c r="Q100" s="78">
        <f t="shared" si="43"/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C553F-02D9-4576-A3D3-1D54BACA4662}">
  <dimension ref="A1:S8"/>
  <sheetViews>
    <sheetView workbookViewId="0">
      <selection activeCell="G17" sqref="G17"/>
    </sheetView>
  </sheetViews>
  <sheetFormatPr defaultColWidth="9" defaultRowHeight="15"/>
  <cols>
    <col min="1" max="1" width="38.28515625" style="1" customWidth="1"/>
    <col min="2" max="16384" width="9" style="1"/>
  </cols>
  <sheetData>
    <row r="1" spans="1:19" ht="15.75" thickBot="1">
      <c r="A1" s="4" t="s">
        <v>23</v>
      </c>
      <c r="B1" s="5"/>
      <c r="C1" s="5"/>
      <c r="D1" s="5"/>
      <c r="E1" s="5"/>
      <c r="F1" s="5"/>
      <c r="G1" s="5"/>
    </row>
    <row r="2" spans="1:19">
      <c r="A2" s="20" t="s">
        <v>0</v>
      </c>
      <c r="B2" s="13">
        <v>2013</v>
      </c>
      <c r="C2" s="13">
        <v>2014</v>
      </c>
      <c r="D2" s="13">
        <v>2015</v>
      </c>
      <c r="E2" s="13">
        <v>2016</v>
      </c>
      <c r="F2" s="13">
        <v>2017</v>
      </c>
      <c r="G2" s="13">
        <v>2018</v>
      </c>
      <c r="H2" s="12" t="s">
        <v>11</v>
      </c>
      <c r="I2" s="10" t="s">
        <v>1</v>
      </c>
      <c r="J2" s="10" t="s">
        <v>2</v>
      </c>
      <c r="K2" s="10" t="s">
        <v>3</v>
      </c>
      <c r="L2" s="10" t="s">
        <v>4</v>
      </c>
      <c r="M2" s="10" t="s">
        <v>5</v>
      </c>
      <c r="N2" s="10" t="s">
        <v>6</v>
      </c>
      <c r="O2" s="10" t="s">
        <v>7</v>
      </c>
      <c r="P2" s="10" t="s">
        <v>8</v>
      </c>
      <c r="Q2" s="10" t="s">
        <v>9</v>
      </c>
      <c r="R2" s="10" t="s">
        <v>10</v>
      </c>
      <c r="S2" s="11" t="s">
        <v>16</v>
      </c>
    </row>
    <row r="3" spans="1:19">
      <c r="A3" s="19" t="s">
        <v>19</v>
      </c>
      <c r="B3" s="6">
        <v>1.0165999999999999</v>
      </c>
      <c r="C3" s="6">
        <v>0.87519999999999998</v>
      </c>
      <c r="D3" s="6">
        <v>0.9748</v>
      </c>
      <c r="E3" s="6">
        <v>0.9143</v>
      </c>
      <c r="F3" s="15">
        <v>0.96640000000000004</v>
      </c>
      <c r="G3" s="7">
        <v>0.95420000000000005</v>
      </c>
      <c r="H3" s="18"/>
      <c r="I3" s="2"/>
      <c r="J3" s="2"/>
      <c r="K3" s="2"/>
      <c r="L3" s="2"/>
      <c r="M3" s="2"/>
      <c r="N3" s="2"/>
      <c r="O3" s="2"/>
      <c r="P3" s="2"/>
      <c r="Q3" s="2"/>
      <c r="R3" s="2"/>
      <c r="S3" s="3"/>
    </row>
    <row r="4" spans="1:19">
      <c r="A4" s="14" t="s">
        <v>14</v>
      </c>
      <c r="B4" s="7">
        <v>0.33629999999999999</v>
      </c>
      <c r="C4" s="7">
        <v>0.41349999999999998</v>
      </c>
      <c r="D4" s="7">
        <v>0.26469999999999999</v>
      </c>
      <c r="E4" s="7">
        <v>0.33479999999999999</v>
      </c>
      <c r="F4" s="16">
        <v>0.3488</v>
      </c>
      <c r="G4" s="7">
        <v>0.46689999999999998</v>
      </c>
      <c r="H4" s="18"/>
      <c r="I4" s="2"/>
      <c r="J4" s="2"/>
      <c r="K4" s="2"/>
      <c r="L4" s="2"/>
      <c r="M4" s="2"/>
      <c r="N4" s="2"/>
      <c r="O4" s="2"/>
      <c r="P4" s="2"/>
      <c r="Q4" s="2"/>
      <c r="R4" s="2"/>
      <c r="S4" s="3"/>
    </row>
    <row r="5" spans="1:19">
      <c r="A5" s="14" t="s">
        <v>20</v>
      </c>
      <c r="B5" s="7">
        <v>0.89039999999999997</v>
      </c>
      <c r="C5" s="7">
        <v>1.0638000000000001</v>
      </c>
      <c r="D5" s="7">
        <v>0.88280000000000003</v>
      </c>
      <c r="E5" s="7">
        <v>8.5000000000000006E-3</v>
      </c>
      <c r="F5" s="16">
        <v>3.32E-2</v>
      </c>
      <c r="G5" s="7">
        <v>0</v>
      </c>
      <c r="H5" s="18"/>
      <c r="I5" s="2"/>
      <c r="J5" s="2"/>
      <c r="K5" s="2"/>
      <c r="L5" s="2"/>
      <c r="M5" s="2"/>
      <c r="N5" s="2"/>
      <c r="O5" s="2"/>
      <c r="P5" s="2"/>
      <c r="Q5" s="2"/>
      <c r="R5" s="2"/>
      <c r="S5" s="3"/>
    </row>
    <row r="6" spans="1:19">
      <c r="A6" s="14" t="s">
        <v>21</v>
      </c>
      <c r="B6" s="7">
        <v>0.61050000000000004</v>
      </c>
      <c r="C6" s="7">
        <v>0.63639999999999997</v>
      </c>
      <c r="D6" s="7">
        <v>0.34910000000000002</v>
      </c>
      <c r="E6" s="7">
        <v>0</v>
      </c>
      <c r="F6" s="16">
        <v>0</v>
      </c>
      <c r="G6" s="7">
        <v>0</v>
      </c>
      <c r="H6" s="18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1:19" ht="15.75" thickBot="1">
      <c r="A7" s="14" t="s">
        <v>22</v>
      </c>
      <c r="B7" s="7">
        <v>0.09</v>
      </c>
      <c r="C7" s="7">
        <v>0.22889999999999999</v>
      </c>
      <c r="D7" s="7">
        <v>0</v>
      </c>
      <c r="E7" s="7">
        <v>0</v>
      </c>
      <c r="F7" s="16">
        <v>0</v>
      </c>
      <c r="G7" s="7">
        <v>0</v>
      </c>
      <c r="H7" s="18"/>
      <c r="I7" s="2"/>
      <c r="J7" s="2"/>
      <c r="K7" s="2"/>
      <c r="L7" s="2"/>
      <c r="M7" s="2"/>
      <c r="N7" s="2"/>
      <c r="O7" s="2"/>
      <c r="P7" s="2"/>
      <c r="Q7" s="2"/>
      <c r="R7" s="2"/>
      <c r="S7" s="3"/>
    </row>
    <row r="8" spans="1:19" ht="15.75" thickBot="1">
      <c r="A8" s="8" t="s">
        <v>24</v>
      </c>
      <c r="B8" s="9">
        <v>0.83106408811031129</v>
      </c>
      <c r="C8" s="9">
        <v>0.80753555324314952</v>
      </c>
      <c r="D8" s="9">
        <v>0.75832466181061398</v>
      </c>
      <c r="E8" s="9">
        <v>0.73953181668315204</v>
      </c>
      <c r="F8" s="17">
        <v>0.7927485750474984</v>
      </c>
      <c r="G8" s="9">
        <v>0.80929385687143762</v>
      </c>
      <c r="H8" s="21"/>
      <c r="I8" s="22"/>
      <c r="J8" s="22"/>
      <c r="K8" s="22"/>
      <c r="L8" s="22"/>
      <c r="M8" s="22"/>
      <c r="N8" s="22"/>
      <c r="O8" s="22"/>
      <c r="P8" s="22"/>
      <c r="Q8" s="22"/>
      <c r="R8" s="22"/>
      <c r="S8" s="2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7C0DC-01D3-49FF-AC01-41253403061E}">
  <dimension ref="A1:AK232"/>
  <sheetViews>
    <sheetView topLeftCell="A177" zoomScale="85" zoomScaleNormal="85" workbookViewId="0">
      <selection activeCell="F251" sqref="F251"/>
    </sheetView>
  </sheetViews>
  <sheetFormatPr defaultColWidth="9" defaultRowHeight="12.75"/>
  <cols>
    <col min="1" max="2" width="11.5703125" style="28" bestFit="1" customWidth="1"/>
    <col min="3" max="3" width="23.140625" style="28" bestFit="1" customWidth="1"/>
    <col min="4" max="17" width="9.85546875" style="94" bestFit="1" customWidth="1"/>
    <col min="18" max="19" width="9.85546875" style="73" bestFit="1" customWidth="1"/>
    <col min="20" max="20" width="8" style="47" bestFit="1" customWidth="1"/>
    <col min="21" max="21" width="7" style="47" bestFit="1" customWidth="1"/>
    <col min="22" max="37" width="9.7109375" style="47" bestFit="1" customWidth="1"/>
    <col min="38" max="16384" width="9" style="47"/>
  </cols>
  <sheetData>
    <row r="1" spans="1:37" s="28" customFormat="1">
      <c r="A1" s="29" t="s">
        <v>31</v>
      </c>
      <c r="B1" s="29" t="s">
        <v>15</v>
      </c>
      <c r="C1" s="30" t="s">
        <v>29</v>
      </c>
      <c r="D1" s="41">
        <v>2015</v>
      </c>
      <c r="E1" s="41">
        <v>2016</v>
      </c>
      <c r="F1" s="226">
        <v>2017</v>
      </c>
      <c r="G1" s="226">
        <v>2018</v>
      </c>
      <c r="H1" s="226" t="s">
        <v>11</v>
      </c>
      <c r="I1" s="226" t="s">
        <v>1</v>
      </c>
      <c r="J1" s="226" t="s">
        <v>2</v>
      </c>
      <c r="K1" s="226" t="s">
        <v>3</v>
      </c>
      <c r="L1" s="226" t="s">
        <v>4</v>
      </c>
      <c r="M1" s="226" t="s">
        <v>5</v>
      </c>
      <c r="N1" s="226" t="s">
        <v>6</v>
      </c>
      <c r="O1" s="226" t="s">
        <v>7</v>
      </c>
      <c r="P1" s="226" t="s">
        <v>8</v>
      </c>
      <c r="Q1" s="226" t="s">
        <v>9</v>
      </c>
      <c r="R1" s="382" t="s">
        <v>10</v>
      </c>
      <c r="S1" s="31" t="s">
        <v>16</v>
      </c>
      <c r="V1" s="30">
        <v>2015</v>
      </c>
      <c r="W1" s="49">
        <v>2016</v>
      </c>
      <c r="X1" s="33">
        <v>2017</v>
      </c>
      <c r="Y1" s="33">
        <v>2018</v>
      </c>
      <c r="Z1" s="33">
        <v>2019</v>
      </c>
      <c r="AA1" s="33">
        <v>2020</v>
      </c>
      <c r="AB1" s="33" t="s">
        <v>30</v>
      </c>
      <c r="AC1" s="33" t="s">
        <v>3</v>
      </c>
      <c r="AD1" s="33" t="s">
        <v>4</v>
      </c>
      <c r="AE1" s="33" t="s">
        <v>5</v>
      </c>
      <c r="AF1" s="33" t="s">
        <v>6</v>
      </c>
      <c r="AG1" s="33" t="s">
        <v>7</v>
      </c>
      <c r="AH1" s="33" t="s">
        <v>8</v>
      </c>
      <c r="AI1" s="33" t="s">
        <v>9</v>
      </c>
      <c r="AJ1" s="33" t="s">
        <v>10</v>
      </c>
      <c r="AK1" s="31" t="s">
        <v>16</v>
      </c>
    </row>
    <row r="2" spans="1:37" s="28" customFormat="1" ht="15">
      <c r="A2" s="32" t="s">
        <v>32</v>
      </c>
      <c r="B2" s="32" t="s">
        <v>33</v>
      </c>
      <c r="C2" s="95" t="s">
        <v>221</v>
      </c>
      <c r="D2" s="383">
        <f>' Demand-Supply Gap'!D$8*'Demand by Application'!V2</f>
        <v>37.259856730199992</v>
      </c>
      <c r="E2" s="383">
        <f>' Demand-Supply Gap'!E$8*'Demand by Application'!W2</f>
        <v>38.375705823300002</v>
      </c>
      <c r="F2" s="383">
        <f>' Demand-Supply Gap'!F$8*'Demand by Application'!X2</f>
        <v>38.745977307000018</v>
      </c>
      <c r="G2" s="383">
        <f>' Demand-Supply Gap'!G$8*'Demand by Application'!Y2</f>
        <v>36.898370526599997</v>
      </c>
      <c r="H2" s="383">
        <f>' Demand-Supply Gap'!H$8*'Demand by Application'!Z2</f>
        <v>40.813147202000003</v>
      </c>
      <c r="I2" s="383">
        <f>' Demand-Supply Gap'!I$8*'Demand by Application'!AA2</f>
        <v>40.654631799999997</v>
      </c>
      <c r="J2" s="383">
        <f>' Demand-Supply Gap'!J$8*'Demand by Application'!AB2</f>
        <v>43.530891365260004</v>
      </c>
      <c r="K2" s="383">
        <f>' Demand-Supply Gap'!K$8*'Demand by Application'!AC2</f>
        <v>46.113705044775706</v>
      </c>
      <c r="L2" s="383">
        <f>' Demand-Supply Gap'!L$8*'Demand by Application'!AD2</f>
        <v>49.822385883331599</v>
      </c>
      <c r="M2" s="383">
        <f>' Demand-Supply Gap'!M$8*'Demand by Application'!AE2</f>
        <v>53.16262186878506</v>
      </c>
      <c r="N2" s="383">
        <f>' Demand-Supply Gap'!N$8*'Demand by Application'!AF2</f>
        <v>56.569340314184103</v>
      </c>
      <c r="O2" s="383">
        <f>' Demand-Supply Gap'!O$8*'Demand by Application'!AG2</f>
        <v>60.306791369654647</v>
      </c>
      <c r="P2" s="383">
        <f>' Demand-Supply Gap'!P$8*'Demand by Application'!AH2</f>
        <v>64.215449425822712</v>
      </c>
      <c r="Q2" s="383">
        <f>' Demand-Supply Gap'!Q$8*'Demand by Application'!AI2</f>
        <v>68.009195735850938</v>
      </c>
      <c r="R2" s="383">
        <f>' Demand-Supply Gap'!R$8*'Demand by Application'!AJ2</f>
        <v>71.824774207846573</v>
      </c>
      <c r="S2" s="383">
        <f>' Demand-Supply Gap'!S$8*'Demand by Application'!AK2</f>
        <v>75.879635715274276</v>
      </c>
      <c r="T2" s="384"/>
      <c r="U2" s="384"/>
      <c r="V2" s="385">
        <v>0.44069999999999998</v>
      </c>
      <c r="W2" s="385">
        <v>0.44270000000000004</v>
      </c>
      <c r="X2" s="385">
        <v>0.44150000000000006</v>
      </c>
      <c r="Y2" s="385">
        <v>0.44109999999999999</v>
      </c>
      <c r="Z2" s="385">
        <v>0.43850000000000006</v>
      </c>
      <c r="AA2" s="385">
        <v>0.44209999999999999</v>
      </c>
      <c r="AB2" s="385">
        <v>0.44570000000000004</v>
      </c>
      <c r="AC2" s="385">
        <v>0.43990000000000001</v>
      </c>
      <c r="AD2" s="385">
        <v>0.44175000000000003</v>
      </c>
      <c r="AE2" s="385">
        <v>0.44090000000000001</v>
      </c>
      <c r="AF2" s="385">
        <v>0.43990000000000001</v>
      </c>
      <c r="AG2" s="385">
        <v>0.44029999999999997</v>
      </c>
      <c r="AH2" s="385">
        <v>0.44129999999999997</v>
      </c>
      <c r="AI2" s="385">
        <v>0.44075000000000003</v>
      </c>
      <c r="AJ2" s="385">
        <v>0.43954464285714295</v>
      </c>
      <c r="AK2" s="385">
        <v>0.43915178571428598</v>
      </c>
    </row>
    <row r="3" spans="1:37" s="28" customFormat="1" ht="15">
      <c r="A3" s="32" t="s">
        <v>32</v>
      </c>
      <c r="B3" s="32" t="s">
        <v>33</v>
      </c>
      <c r="C3" s="95" t="s">
        <v>245</v>
      </c>
      <c r="D3" s="383">
        <f>' Demand-Supply Gap'!D$8*'Demand by Application'!V3</f>
        <v>21.703211306199996</v>
      </c>
      <c r="E3" s="383">
        <f>' Demand-Supply Gap'!E$8*'Demand by Application'!W3</f>
        <v>22.0788169713</v>
      </c>
      <c r="F3" s="383">
        <f>' Demand-Supply Gap'!F$8*'Demand by Application'!X3</f>
        <v>22.457747662200006</v>
      </c>
      <c r="G3" s="383">
        <f>' Demand-Supply Gap'!G$8*'Demand by Application'!Y3</f>
        <v>21.439701577799998</v>
      </c>
      <c r="H3" s="383">
        <f>' Demand-Supply Gap'!H$8*'Demand by Application'!Z3</f>
        <v>24.096975622799999</v>
      </c>
      <c r="I3" s="383">
        <f>' Demand-Supply Gap'!I$8*'Demand by Application'!AA3</f>
        <v>23.292961400000003</v>
      </c>
      <c r="J3" s="383">
        <f>' Demand-Supply Gap'!J$8*'Demand by Application'!AB3</f>
        <v>25.25709783948</v>
      </c>
      <c r="K3" s="383">
        <f>' Demand-Supply Gap'!K$8*'Demand by Application'!AC3</f>
        <v>26.993132641577052</v>
      </c>
      <c r="L3" s="383">
        <f>' Demand-Supply Gap'!L$8*'Demand by Application'!AD3</f>
        <v>28.940405699293461</v>
      </c>
      <c r="M3" s="383">
        <f>' Demand-Supply Gap'!M$8*'Demand by Application'!AE3</f>
        <v>30.879898980711843</v>
      </c>
      <c r="N3" s="383">
        <f>' Demand-Supply Gap'!N$8*'Demand by Application'!AF3</f>
        <v>33.062008171804344</v>
      </c>
      <c r="O3" s="383">
        <f>' Demand-Supply Gap'!O$8*'Demand by Application'!AG3</f>
        <v>35.269131904805981</v>
      </c>
      <c r="P3" s="383">
        <f>' Demand-Supply Gap'!P$8*'Demand by Application'!AH3</f>
        <v>37.413175168532248</v>
      </c>
      <c r="Q3" s="383">
        <f>' Demand-Supply Gap'!Q$8*'Demand by Application'!AI3</f>
        <v>39.680646115556272</v>
      </c>
      <c r="R3" s="383">
        <f>' Demand-Supply Gap'!R$8*'Demand by Application'!AJ3</f>
        <v>42.085750933856154</v>
      </c>
      <c r="S3" s="383">
        <f>' Demand-Supply Gap'!S$8*'Demand by Application'!AK3</f>
        <v>44.532229089459484</v>
      </c>
      <c r="T3" s="384"/>
      <c r="U3" s="384"/>
      <c r="V3" s="386">
        <v>0.25669999999999998</v>
      </c>
      <c r="W3" s="386">
        <v>0.25469999999999998</v>
      </c>
      <c r="X3" s="386">
        <v>0.25590000000000002</v>
      </c>
      <c r="Y3" s="386">
        <v>0.25629999999999997</v>
      </c>
      <c r="Z3" s="386">
        <v>0.25890000000000002</v>
      </c>
      <c r="AA3" s="386">
        <v>0.25330000000000003</v>
      </c>
      <c r="AB3" s="386">
        <f>((25.86%)+0.0183)-0.0183</f>
        <v>0.2586</v>
      </c>
      <c r="AC3" s="386">
        <v>0.25750000000000001</v>
      </c>
      <c r="AD3" s="386">
        <v>0.25659999999999999</v>
      </c>
      <c r="AE3" s="386">
        <v>0.25609999999999999</v>
      </c>
      <c r="AF3" s="386">
        <v>0.2571</v>
      </c>
      <c r="AG3" s="386">
        <v>0.25750000000000001</v>
      </c>
      <c r="AH3" s="386">
        <v>0.25711000000000001</v>
      </c>
      <c r="AI3" s="386">
        <v>0.25716</v>
      </c>
      <c r="AJ3" s="386">
        <v>0.25755133333333302</v>
      </c>
      <c r="AK3" s="386">
        <v>0.25772933333333298</v>
      </c>
    </row>
    <row r="4" spans="1:37" s="28" customFormat="1" ht="15">
      <c r="A4" s="32" t="s">
        <v>32</v>
      </c>
      <c r="B4" s="32" t="s">
        <v>33</v>
      </c>
      <c r="C4" s="95" t="s">
        <v>413</v>
      </c>
      <c r="D4" s="383">
        <f>' Demand-Supply Gap'!D$8*'Demand by Application'!V4</f>
        <v>9.4946265277999977</v>
      </c>
      <c r="E4" s="383">
        <f>' Demand-Supply Gap'!E$8*'Demand by Application'!W4</f>
        <v>9.7781333111999995</v>
      </c>
      <c r="F4" s="383">
        <f>' Demand-Supply Gap'!F$8*'Demand by Application'!X4</f>
        <v>9.8554320534000031</v>
      </c>
      <c r="G4" s="383">
        <f>' Demand-Supply Gap'!G$8*'Demand by Application'!Y4</f>
        <v>9.4525410780000012</v>
      </c>
      <c r="H4" s="383">
        <f>' Demand-Supply Gap'!H$8*'Demand by Application'!Z4</f>
        <v>10.563950302</v>
      </c>
      <c r="I4" s="383">
        <f>' Demand-Supply Gap'!I$8*'Demand by Application'!AA4</f>
        <v>10.464820399999999</v>
      </c>
      <c r="J4" s="383">
        <f>' Demand-Supply Gap'!J$8*'Demand by Application'!AB4</f>
        <v>11.132266093364001</v>
      </c>
      <c r="K4" s="383">
        <f>' Demand-Supply Gap'!K$8*'Demand by Application'!AC4</f>
        <v>11.979110492455128</v>
      </c>
      <c r="L4" s="383">
        <f>' Demand-Supply Gap'!L$8*'Demand by Application'!AD4</f>
        <v>12.921515734728475</v>
      </c>
      <c r="M4" s="383">
        <f>' Demand-Supply Gap'!M$8*'Demand by Application'!AE4</f>
        <v>13.849876709126749</v>
      </c>
      <c r="N4" s="383">
        <f>' Demand-Supply Gap'!N$8*'Demand by Application'!AF4</f>
        <v>14.808737449181262</v>
      </c>
      <c r="O4" s="383">
        <f>' Demand-Supply Gap'!O$8*'Demand by Application'!AG4</f>
        <v>15.813093836442777</v>
      </c>
      <c r="P4" s="383">
        <f>' Demand-Supply Gap'!P$8*'Demand by Application'!AH4</f>
        <v>16.842653664106034</v>
      </c>
      <c r="Q4" s="383">
        <f>' Demand-Supply Gap'!Q$8*'Demand by Application'!AI4</f>
        <v>17.905359213131867</v>
      </c>
      <c r="R4" s="383">
        <f>' Demand-Supply Gap'!R$8*'Demand by Application'!AJ4</f>
        <v>19.009863821216079</v>
      </c>
      <c r="S4" s="383">
        <f>' Demand-Supply Gap'!S$8*'Demand by Application'!AK4</f>
        <v>20.151878694056158</v>
      </c>
      <c r="T4" s="384"/>
      <c r="U4" s="384"/>
      <c r="V4" s="385">
        <v>0.1123</v>
      </c>
      <c r="W4" s="385">
        <v>0.1128</v>
      </c>
      <c r="X4" s="385">
        <v>0.1123</v>
      </c>
      <c r="Y4" s="385">
        <v>0.113</v>
      </c>
      <c r="Z4" s="385">
        <v>0.1135</v>
      </c>
      <c r="AA4" s="385">
        <v>0.1138</v>
      </c>
      <c r="AB4" s="385">
        <v>0.11398000000000001</v>
      </c>
      <c r="AC4" s="385">
        <v>0.11427428571428601</v>
      </c>
      <c r="AD4" s="385">
        <v>0.11456857142857101</v>
      </c>
      <c r="AE4" s="385">
        <v>0.114862857142857</v>
      </c>
      <c r="AF4" s="385">
        <v>0.115157142857143</v>
      </c>
      <c r="AG4" s="385">
        <v>0.115451428571429</v>
      </c>
      <c r="AH4" s="385">
        <v>0.11574571428571399</v>
      </c>
      <c r="AI4" s="385">
        <v>0.11603999999999599</v>
      </c>
      <c r="AJ4" s="385">
        <v>0.11633428571428099</v>
      </c>
      <c r="AK4" s="385">
        <v>0.11662857142856602</v>
      </c>
    </row>
    <row r="5" spans="1:37" s="28" customFormat="1" ht="15">
      <c r="A5" s="32" t="s">
        <v>32</v>
      </c>
      <c r="B5" s="32" t="s">
        <v>33</v>
      </c>
      <c r="C5" s="95" t="s">
        <v>414</v>
      </c>
      <c r="D5" s="383">
        <f>' Demand-Supply Gap'!D$8*'Demand by Application'!V5</f>
        <v>7.0343092351999985</v>
      </c>
      <c r="E5" s="383">
        <f>' Demand-Supply Gap'!E$8*'Demand by Application'!W5</f>
        <v>7.2555829623000001</v>
      </c>
      <c r="F5" s="383">
        <f>' Demand-Supply Gap'!F$8*'Demand by Application'!X5</f>
        <v>7.3016201856000018</v>
      </c>
      <c r="G5" s="383">
        <f>' Demand-Supply Gap'!G$8*'Demand by Application'!Y5</f>
        <v>7.0183026234000003</v>
      </c>
      <c r="H5" s="383">
        <f>' Demand-Supply Gap'!H$8*'Demand by Application'!Z5</f>
        <v>7.8554837487999993</v>
      </c>
      <c r="I5" s="383">
        <f>' Demand-Supply Gap'!I$8*'Demand by Application'!AA5</f>
        <v>7.7888425999999997</v>
      </c>
      <c r="J5" s="383">
        <f>' Demand-Supply Gap'!J$8*'Demand by Application'!AB5</f>
        <v>8.2901100719840013</v>
      </c>
      <c r="K5" s="383">
        <f>' Demand-Supply Gap'!K$8*'Demand by Application'!AC5</f>
        <v>8.9286244347079737</v>
      </c>
      <c r="L5" s="383">
        <f>' Demand-Supply Gap'!L$8*'Demand by Application'!AD5</f>
        <v>9.6394977851983121</v>
      </c>
      <c r="M5" s="383">
        <f>' Demand-Supply Gap'!M$8*'Demand by Application'!AE5</f>
        <v>10.341071319284051</v>
      </c>
      <c r="N5" s="383">
        <f>' Demand-Supply Gap'!N$8*'Demand by Application'!AF5</f>
        <v>11.066596500914025</v>
      </c>
      <c r="O5" s="383">
        <f>' Demand-Supply Gap'!O$8*'Demand by Application'!AG5</f>
        <v>11.827339512443345</v>
      </c>
      <c r="P5" s="383">
        <f>' Demand-Supply Gap'!P$8*'Demand by Application'!AH5</f>
        <v>12.608188270289038</v>
      </c>
      <c r="Q5" s="383">
        <f>' Demand-Supply Gap'!Q$8*'Demand by Application'!AI5</f>
        <v>13.41513210952832</v>
      </c>
      <c r="R5" s="383">
        <f>' Demand-Supply Gap'!R$8*'Demand by Application'!AJ5</f>
        <v>14.254713318499924</v>
      </c>
      <c r="S5" s="383">
        <f>' Demand-Supply Gap'!S$8*'Demand by Application'!AK5</f>
        <v>15.123782552484098</v>
      </c>
      <c r="T5" s="384"/>
      <c r="U5" s="384"/>
      <c r="V5" s="385">
        <v>8.3199999999999996E-2</v>
      </c>
      <c r="W5" s="385">
        <v>8.3699999999999997E-2</v>
      </c>
      <c r="X5" s="385">
        <v>8.3199999999999996E-2</v>
      </c>
      <c r="Y5" s="385">
        <v>8.3900000000000002E-2</v>
      </c>
      <c r="Z5" s="385">
        <v>8.4400000000000003E-2</v>
      </c>
      <c r="AA5" s="385">
        <v>8.4699999999999998E-2</v>
      </c>
      <c r="AB5" s="385">
        <v>8.4880000000000011E-2</v>
      </c>
      <c r="AC5" s="385">
        <v>8.5174285714286008E-2</v>
      </c>
      <c r="AD5" s="385">
        <v>8.5468571428571005E-2</v>
      </c>
      <c r="AE5" s="385">
        <v>8.5762857142857002E-2</v>
      </c>
      <c r="AF5" s="385">
        <v>8.6057142857142999E-2</v>
      </c>
      <c r="AG5" s="385">
        <v>8.6351428571428995E-2</v>
      </c>
      <c r="AH5" s="385">
        <v>8.6645714285713993E-2</v>
      </c>
      <c r="AI5" s="385">
        <v>8.6939999999995993E-2</v>
      </c>
      <c r="AJ5" s="385">
        <v>8.723428571428099E-2</v>
      </c>
      <c r="AK5" s="385">
        <v>8.7528571428566015E-2</v>
      </c>
    </row>
    <row r="6" spans="1:37" s="28" customFormat="1" ht="15">
      <c r="A6" s="32" t="s">
        <v>32</v>
      </c>
      <c r="B6" s="32" t="s">
        <v>33</v>
      </c>
      <c r="C6" s="95" t="s">
        <v>246</v>
      </c>
      <c r="D6" s="383">
        <f>' Demand-Supply Gap'!D$8*'Demand by Application'!V6</f>
        <v>5.1658208445999998</v>
      </c>
      <c r="E6" s="383">
        <f>' Demand-Supply Gap'!E$8*'Demand by Application'!W6</f>
        <v>5.3398316664000003</v>
      </c>
      <c r="F6" s="383">
        <f>' Demand-Supply Gap'!F$8*'Demand by Application'!X6</f>
        <v>5.3621273238000011</v>
      </c>
      <c r="G6" s="383">
        <f>' Demand-Supply Gap'!G$8*'Demand by Application'!Y6</f>
        <v>5.1696198108000004</v>
      </c>
      <c r="H6" s="383">
        <f>' Demand-Supply Gap'!H$8*'Demand by Application'!Z6</f>
        <v>5.7985383596000002</v>
      </c>
      <c r="I6" s="383">
        <f>' Demand-Supply Gap'!I$8*'Demand by Application'!AA6</f>
        <v>5.7565708000000004</v>
      </c>
      <c r="J6" s="383">
        <f>' Demand-Supply Gap'!J$8*'Demand by Application'!AB6</f>
        <v>6.1316341932040013</v>
      </c>
      <c r="K6" s="383">
        <f>' Demand-Supply Gap'!K$8*'Demand by Application'!AC6</f>
        <v>6.6119322740134008</v>
      </c>
      <c r="L6" s="383">
        <f>' Demand-Supply Gap'!L$8*'Demand by Application'!AD6</f>
        <v>7.1469686895070197</v>
      </c>
      <c r="M6" s="383">
        <f>' Demand-Supply Gap'!M$8*'Demand by Application'!AE6</f>
        <v>7.6763084630804919</v>
      </c>
      <c r="N6" s="383">
        <f>' Demand-Supply Gap'!N$8*'Demand by Application'!AF6</f>
        <v>8.2246269147729283</v>
      </c>
      <c r="O6" s="383">
        <f>' Demand-Supply Gap'!O$8*'Demand by Application'!AG6</f>
        <v>8.800357706244462</v>
      </c>
      <c r="P6" s="383">
        <f>' Demand-Supply Gap'!P$8*'Demand by Application'!AH6</f>
        <v>9.3923227993833454</v>
      </c>
      <c r="Q6" s="383">
        <f>' Demand-Supply Gap'!Q$8*'Demand by Application'!AI6</f>
        <v>10.005028364179926</v>
      </c>
      <c r="R6" s="383">
        <f>' Demand-Supply Gap'!R$8*'Demand by Application'!AJ6</f>
        <v>10.643413452175974</v>
      </c>
      <c r="S6" s="383">
        <f>' Demand-Supply Gap'!S$8*'Demand by Application'!AK6</f>
        <v>11.305194073833153</v>
      </c>
      <c r="T6" s="384"/>
      <c r="U6" s="384"/>
      <c r="V6" s="385">
        <v>6.1100000000000002E-2</v>
      </c>
      <c r="W6" s="385">
        <v>6.1600000000000002E-2</v>
      </c>
      <c r="X6" s="385">
        <v>6.1100000000000002E-2</v>
      </c>
      <c r="Y6" s="385">
        <v>6.1800000000000008E-2</v>
      </c>
      <c r="Z6" s="385">
        <v>6.2300000000000008E-2</v>
      </c>
      <c r="AA6" s="385">
        <v>6.2600000000000003E-2</v>
      </c>
      <c r="AB6" s="385">
        <v>6.2780000000000016E-2</v>
      </c>
      <c r="AC6" s="385">
        <v>6.3074285714286013E-2</v>
      </c>
      <c r="AD6" s="385">
        <v>6.3368571428571011E-2</v>
      </c>
      <c r="AE6" s="385">
        <v>6.3662857142857007E-2</v>
      </c>
      <c r="AF6" s="385">
        <v>6.3957142857143004E-2</v>
      </c>
      <c r="AG6" s="385">
        <v>6.4251428571429001E-2</v>
      </c>
      <c r="AH6" s="385">
        <v>6.4545714285713998E-2</v>
      </c>
      <c r="AI6" s="385">
        <v>6.4839999999995998E-2</v>
      </c>
      <c r="AJ6" s="385">
        <v>6.5134285714280996E-2</v>
      </c>
      <c r="AK6" s="385">
        <v>6.5428571428566021E-2</v>
      </c>
    </row>
    <row r="7" spans="1:37" s="28" customFormat="1" ht="15">
      <c r="A7" s="32" t="s">
        <v>32</v>
      </c>
      <c r="B7" s="32" t="s">
        <v>33</v>
      </c>
      <c r="C7" s="95" t="s">
        <v>12</v>
      </c>
      <c r="D7" s="383">
        <f>' Demand-Supply Gap'!D$8*'Demand by Application'!V7</f>
        <v>3.8891613559999936</v>
      </c>
      <c r="E7" s="383">
        <f>' Demand-Supply Gap'!E$8*'Demand by Application'!W7</f>
        <v>3.8575082654999986</v>
      </c>
      <c r="F7" s="383">
        <f>' Demand-Supply Gap'!F$8*'Demand by Application'!X7</f>
        <v>4.0369534679999948</v>
      </c>
      <c r="G7" s="383">
        <f>' Demand-Supply Gap'!G$8*'Demand by Application'!Y7</f>
        <v>3.6722703834000043</v>
      </c>
      <c r="H7" s="383">
        <f>' Demand-Supply Gap'!H$8*'Demand by Application'!Z7</f>
        <v>3.9463567647999889</v>
      </c>
      <c r="I7" s="383">
        <f>' Demand-Supply Gap'!I$8*'Demand by Application'!AA7</f>
        <v>4.0001729999999984</v>
      </c>
      <c r="J7" s="383">
        <f>' Demand-Supply Gap'!J$8*'Demand by Application'!AB7</f>
        <v>3.3265922367079979</v>
      </c>
      <c r="K7" s="383">
        <f>' Demand-Supply Gap'!K$8*'Demand by Application'!AC7</f>
        <v>4.2011946914107465</v>
      </c>
      <c r="L7" s="383">
        <f>' Demand-Supply Gap'!L$8*'Demand by Application'!AD7</f>
        <v>4.3133481849226722</v>
      </c>
      <c r="M7" s="383">
        <f>' Demand-Supply Gap'!M$8*'Demand by Application'!AE7</f>
        <v>4.667727464602752</v>
      </c>
      <c r="N7" s="383">
        <f>' Demand-Supply Gap'!N$8*'Demand by Application'!AF7</f>
        <v>4.8645995243060867</v>
      </c>
      <c r="O7" s="383">
        <f>' Demand-Supply Gap'!O$8*'Demand by Application'!AG7</f>
        <v>4.9507882133446435</v>
      </c>
      <c r="P7" s="383">
        <f>' Demand-Supply Gap'!P$8*'Demand by Application'!AH7</f>
        <v>5.0424853734816679</v>
      </c>
      <c r="Q7" s="383">
        <f>' Demand-Supply Gap'!Q$8*'Demand by Application'!AI7</f>
        <v>5.2879753553452549</v>
      </c>
      <c r="R7" s="383">
        <f>' Demand-Supply Gap'!R$8*'Demand by Application'!AJ7</f>
        <v>5.5887180367198219</v>
      </c>
      <c r="S7" s="383">
        <f>' Demand-Supply Gap'!S$8*'Demand by Application'!AK7</f>
        <v>5.7940888636234122</v>
      </c>
      <c r="T7" s="387"/>
      <c r="U7" s="387"/>
      <c r="V7" s="386">
        <f>V8-(SUM(V2:V6))</f>
        <v>4.599999999999993E-2</v>
      </c>
      <c r="W7" s="386">
        <f t="shared" ref="W7:AK7" si="0">W8-(SUM(W2:W6))</f>
        <v>4.4499999999999984E-2</v>
      </c>
      <c r="X7" s="386">
        <f t="shared" si="0"/>
        <v>4.599999999999993E-2</v>
      </c>
      <c r="Y7" s="386">
        <f t="shared" si="0"/>
        <v>4.390000000000005E-2</v>
      </c>
      <c r="Z7" s="386">
        <f t="shared" si="0"/>
        <v>4.2399999999999882E-2</v>
      </c>
      <c r="AA7" s="386">
        <f t="shared" si="0"/>
        <v>4.3499999999999983E-2</v>
      </c>
      <c r="AB7" s="386">
        <f t="shared" si="0"/>
        <v>3.4059999999999979E-2</v>
      </c>
      <c r="AC7" s="386">
        <f t="shared" si="0"/>
        <v>4.0077142857142034E-2</v>
      </c>
      <c r="AD7" s="386">
        <f t="shared" si="0"/>
        <v>3.8244285714286952E-2</v>
      </c>
      <c r="AE7" s="386">
        <f t="shared" si="0"/>
        <v>3.8711428571428841E-2</v>
      </c>
      <c r="AF7" s="386">
        <f t="shared" si="0"/>
        <v>3.7828571428570879E-2</v>
      </c>
      <c r="AG7" s="386">
        <f t="shared" si="0"/>
        <v>3.6145714285713115E-2</v>
      </c>
      <c r="AH7" s="386">
        <f t="shared" si="0"/>
        <v>3.465285714285804E-2</v>
      </c>
      <c r="AI7" s="386">
        <f t="shared" si="0"/>
        <v>3.4270000000011902E-2</v>
      </c>
      <c r="AJ7" s="386">
        <f t="shared" si="0"/>
        <v>3.4201166666680938E-2</v>
      </c>
      <c r="AK7" s="386">
        <f t="shared" si="0"/>
        <v>3.3533166666682934E-2</v>
      </c>
    </row>
    <row r="8" spans="1:37" s="28" customFormat="1" ht="15">
      <c r="A8" s="32" t="s">
        <v>32</v>
      </c>
      <c r="B8" s="32" t="s">
        <v>33</v>
      </c>
      <c r="C8" s="188" t="s">
        <v>60</v>
      </c>
      <c r="D8" s="383">
        <f>SUM(D2:D7)</f>
        <v>84.546985999999976</v>
      </c>
      <c r="E8" s="383">
        <f t="shared" ref="E8:S8" si="1">SUM(E2:E7)</f>
        <v>86.685579000000004</v>
      </c>
      <c r="F8" s="383">
        <f t="shared" si="1"/>
        <v>87.759858000000023</v>
      </c>
      <c r="G8" s="383">
        <f t="shared" si="1"/>
        <v>83.650806000000003</v>
      </c>
      <c r="H8" s="383">
        <f t="shared" si="1"/>
        <v>93.07445199999998</v>
      </c>
      <c r="I8" s="383">
        <f t="shared" si="1"/>
        <v>91.957999999999998</v>
      </c>
      <c r="J8" s="383">
        <f t="shared" si="1"/>
        <v>97.668591800000002</v>
      </c>
      <c r="K8" s="383">
        <f t="shared" si="1"/>
        <v>104.82769957894</v>
      </c>
      <c r="L8" s="383">
        <f t="shared" si="1"/>
        <v>112.78412197698154</v>
      </c>
      <c r="M8" s="383">
        <f t="shared" si="1"/>
        <v>120.57750480559093</v>
      </c>
      <c r="N8" s="383">
        <f t="shared" si="1"/>
        <v>128.59590887516276</v>
      </c>
      <c r="O8" s="383">
        <f t="shared" si="1"/>
        <v>136.96750254293585</v>
      </c>
      <c r="P8" s="383">
        <f t="shared" si="1"/>
        <v>145.51427470161505</v>
      </c>
      <c r="Q8" s="383">
        <f t="shared" si="1"/>
        <v>154.30333689359259</v>
      </c>
      <c r="R8" s="383">
        <f t="shared" si="1"/>
        <v>163.40723377031452</v>
      </c>
      <c r="S8" s="383">
        <f t="shared" si="1"/>
        <v>172.7868089887306</v>
      </c>
      <c r="T8" s="388"/>
      <c r="U8" s="388"/>
      <c r="V8" s="386">
        <v>1</v>
      </c>
      <c r="W8" s="386">
        <v>1</v>
      </c>
      <c r="X8" s="386">
        <v>1</v>
      </c>
      <c r="Y8" s="386">
        <v>1</v>
      </c>
      <c r="Z8" s="386">
        <v>1</v>
      </c>
      <c r="AA8" s="386">
        <v>1</v>
      </c>
      <c r="AB8" s="386">
        <v>1</v>
      </c>
      <c r="AC8" s="386">
        <v>1</v>
      </c>
      <c r="AD8" s="386">
        <v>1</v>
      </c>
      <c r="AE8" s="386">
        <v>1</v>
      </c>
      <c r="AF8" s="386">
        <v>1</v>
      </c>
      <c r="AG8" s="386">
        <v>1</v>
      </c>
      <c r="AH8" s="386">
        <v>1</v>
      </c>
      <c r="AI8" s="386">
        <v>1</v>
      </c>
      <c r="AJ8" s="386">
        <v>1</v>
      </c>
      <c r="AK8" s="386">
        <v>1</v>
      </c>
    </row>
    <row r="9" spans="1:37" s="28" customFormat="1" ht="15">
      <c r="A9" s="32" t="s">
        <v>32</v>
      </c>
      <c r="B9" s="32" t="s">
        <v>35</v>
      </c>
      <c r="C9" s="95" t="s">
        <v>221</v>
      </c>
      <c r="D9" s="383">
        <f>' Demand-Supply Gap'!D$21*'Demand by Application'!V9</f>
        <v>486.39067462962959</v>
      </c>
      <c r="E9" s="383">
        <f>' Demand-Supply Gap'!E$21*'Demand by Application'!W9</f>
        <v>507.5835865095741</v>
      </c>
      <c r="F9" s="383">
        <f>' Demand-Supply Gap'!F$21*'Demand by Application'!X9</f>
        <v>515.267765797111</v>
      </c>
      <c r="G9" s="383">
        <f>' Demand-Supply Gap'!G$21*'Demand by Application'!Y9</f>
        <v>560.92928777025452</v>
      </c>
      <c r="H9" s="383">
        <f>' Demand-Supply Gap'!H$21*'Demand by Application'!Z9</f>
        <v>587.8552626375141</v>
      </c>
      <c r="I9" s="383">
        <f>' Demand-Supply Gap'!I$21*'Demand by Application'!AA9</f>
        <v>576.91452248000007</v>
      </c>
      <c r="J9" s="383">
        <f>' Demand-Supply Gap'!J$21*'Demand by Application'!AB9</f>
        <v>624.58938599400005</v>
      </c>
      <c r="K9" s="383">
        <f>' Demand-Supply Gap'!K$21*'Demand by Application'!AC9</f>
        <v>682.98964177755181</v>
      </c>
      <c r="L9" s="383">
        <f>' Demand-Supply Gap'!L$21*'Demand by Application'!AD9</f>
        <v>735.22403251211153</v>
      </c>
      <c r="M9" s="383">
        <f>' Demand-Supply Gap'!M$21*'Demand by Application'!AE9</f>
        <v>787.33321780255415</v>
      </c>
      <c r="N9" s="383">
        <f>' Demand-Supply Gap'!N$21*'Demand by Application'!AF9</f>
        <v>845.16029110731631</v>
      </c>
      <c r="O9" s="383">
        <f>' Demand-Supply Gap'!O$21*'Demand by Application'!AG9</f>
        <v>903.08732151923641</v>
      </c>
      <c r="P9" s="383">
        <f>' Demand-Supply Gap'!P$21*'Demand by Application'!AH9</f>
        <v>961.39605317012536</v>
      </c>
      <c r="Q9" s="383">
        <f>' Demand-Supply Gap'!Q$21*'Demand by Application'!AI9</f>
        <v>1024.0111531740984</v>
      </c>
      <c r="R9" s="383">
        <f>' Demand-Supply Gap'!R$21*'Demand by Application'!AJ9</f>
        <v>1086.9181096635082</v>
      </c>
      <c r="S9" s="383">
        <f>' Demand-Supply Gap'!S$21*'Demand by Application'!AK9</f>
        <v>1151.5082836355889</v>
      </c>
      <c r="T9" s="384"/>
      <c r="U9" s="384"/>
      <c r="V9" s="389">
        <v>0.45250000000000001</v>
      </c>
      <c r="W9" s="389">
        <v>0.45550000000000002</v>
      </c>
      <c r="X9" s="389">
        <v>0.45430000000000004</v>
      </c>
      <c r="Y9" s="389">
        <v>0.45330000000000004</v>
      </c>
      <c r="Z9" s="389">
        <v>0.45370000000000005</v>
      </c>
      <c r="AA9" s="389">
        <v>0.45040000000000002</v>
      </c>
      <c r="AB9" s="389">
        <v>0.45150000000000001</v>
      </c>
      <c r="AC9" s="389">
        <v>0.45320000000000005</v>
      </c>
      <c r="AD9" s="389">
        <v>0.45450000000000002</v>
      </c>
      <c r="AE9" s="389">
        <v>0.4536</v>
      </c>
      <c r="AF9" s="389">
        <v>0.45570000000000005</v>
      </c>
      <c r="AG9" s="389">
        <v>0.45670000000000005</v>
      </c>
      <c r="AH9" s="385">
        <v>0.45690000000000003</v>
      </c>
      <c r="AI9" s="385">
        <v>0.45760000000000001</v>
      </c>
      <c r="AJ9" s="385">
        <v>0.4577</v>
      </c>
      <c r="AK9" s="385">
        <v>0.45810000000000001</v>
      </c>
    </row>
    <row r="10" spans="1:37" s="28" customFormat="1" ht="15">
      <c r="A10" s="32" t="s">
        <v>32</v>
      </c>
      <c r="B10" s="32" t="s">
        <v>35</v>
      </c>
      <c r="C10" s="95" t="s">
        <v>245</v>
      </c>
      <c r="D10" s="383">
        <f>' Demand-Supply Gap'!D$21*'Demand by Application'!V10</f>
        <v>313.11735584444443</v>
      </c>
      <c r="E10" s="383">
        <f>' Demand-Supply Gap'!E$21*'Demand by Application'!W10</f>
        <v>325.1655116212815</v>
      </c>
      <c r="F10" s="383">
        <f>' Demand-Supply Gap'!F$21*'Demand by Application'!X10</f>
        <v>331.64053427047156</v>
      </c>
      <c r="G10" s="383">
        <f>' Demand-Supply Gap'!G$21*'Demand by Application'!Y10</f>
        <v>361.4547649629194</v>
      </c>
      <c r="H10" s="383">
        <f>' Demand-Supply Gap'!H$21*'Demand by Application'!Z10</f>
        <v>378.98978250269533</v>
      </c>
      <c r="I10" s="383">
        <f>' Demand-Supply Gap'!I$21*'Demand by Application'!AA10</f>
        <v>373.63669229000004</v>
      </c>
      <c r="J10" s="383">
        <f>' Demand-Supply Gap'!J$21*'Demand by Application'!AB10</f>
        <v>403.94263723200004</v>
      </c>
      <c r="K10" s="383">
        <f>' Demand-Supply Gap'!K$21*'Demand by Application'!AC10</f>
        <v>440.50722041389758</v>
      </c>
      <c r="L10" s="383">
        <f>' Demand-Supply Gap'!L$21*'Demand by Application'!AD10</f>
        <v>473.48751224707382</v>
      </c>
      <c r="M10" s="383">
        <f>' Demand-Supply Gap'!M$21*'Demand by Application'!AE10</f>
        <v>508.39924932620829</v>
      </c>
      <c r="N10" s="383">
        <f>' Demand-Supply Gap'!N$21*'Demand by Application'!AF10</f>
        <v>543.4100620900673</v>
      </c>
      <c r="O10" s="383">
        <f>' Demand-Supply Gap'!O$21*'Demand by Application'!AG10</f>
        <v>579.38380820042971</v>
      </c>
      <c r="P10" s="383">
        <f>' Demand-Supply Gap'!P$21*'Demand by Application'!AH10</f>
        <v>616.94314464758315</v>
      </c>
      <c r="Q10" s="383">
        <f>' Demand-Supply Gap'!Q$21*'Demand by Application'!AI10</f>
        <v>655.89525567160899</v>
      </c>
      <c r="R10" s="383">
        <f>' Demand-Supply Gap'!R$21*'Demand by Application'!AJ10</f>
        <v>696.74846706417577</v>
      </c>
      <c r="S10" s="383">
        <f>' Demand-Supply Gap'!S$21*'Demand by Application'!AK10</f>
        <v>737.50825238743016</v>
      </c>
      <c r="T10" s="384"/>
      <c r="U10" s="384"/>
      <c r="V10" s="386">
        <v>0.2913</v>
      </c>
      <c r="W10" s="386">
        <v>0.2918</v>
      </c>
      <c r="X10" s="386">
        <v>0.29239999999999999</v>
      </c>
      <c r="Y10" s="386">
        <v>0.29210000000000003</v>
      </c>
      <c r="Z10" s="386">
        <v>0.29249999999999998</v>
      </c>
      <c r="AA10" s="386">
        <v>0.29170000000000001</v>
      </c>
      <c r="AB10" s="386">
        <v>0.29199999999999998</v>
      </c>
      <c r="AC10" s="386">
        <v>0.2923</v>
      </c>
      <c r="AD10" s="386">
        <v>0.29270000000000002</v>
      </c>
      <c r="AE10" s="386">
        <v>0.29289999999999999</v>
      </c>
      <c r="AF10" s="386">
        <v>0.29299999999999998</v>
      </c>
      <c r="AG10" s="386">
        <v>0.29299999999999998</v>
      </c>
      <c r="AH10" s="386">
        <v>0.29320000000000002</v>
      </c>
      <c r="AI10" s="386">
        <v>0.29310000000000003</v>
      </c>
      <c r="AJ10" s="386">
        <v>0.29339999999999999</v>
      </c>
      <c r="AK10" s="386">
        <v>0.29339999999999999</v>
      </c>
    </row>
    <row r="11" spans="1:37" s="28" customFormat="1" ht="15">
      <c r="A11" s="32" t="s">
        <v>32</v>
      </c>
      <c r="B11" s="32" t="s">
        <v>35</v>
      </c>
      <c r="C11" s="95" t="s">
        <v>413</v>
      </c>
      <c r="D11" s="383">
        <f>' Demand-Supply Gap'!D$21*'Demand by Application'!V11</f>
        <v>93.193528155555541</v>
      </c>
      <c r="E11" s="383">
        <f>' Demand-Supply Gap'!E$21*'Demand by Application'!W11</f>
        <v>96.836473474603707</v>
      </c>
      <c r="F11" s="383">
        <f>' Demand-Supply Gap'!F$21*'Demand by Application'!X11</f>
        <v>98.675535162554823</v>
      </c>
      <c r="G11" s="383">
        <f>' Demand-Supply Gap'!G$21*'Demand by Application'!Y11</f>
        <v>108.64679343972722</v>
      </c>
      <c r="H11" s="383">
        <f>' Demand-Supply Gap'!H$21*'Demand by Application'!Z11</f>
        <v>114.53913426748126</v>
      </c>
      <c r="I11" s="383">
        <f>' Demand-Supply Gap'!I$21*'Demand by Application'!AA11</f>
        <v>110.66921568000001</v>
      </c>
      <c r="J11" s="383">
        <f>' Demand-Supply Gap'!J$21*'Demand by Application'!AB11</f>
        <v>119.93776249320001</v>
      </c>
      <c r="K11" s="383">
        <f>' Demand-Supply Gap'!K$21*'Demand by Application'!AC11</f>
        <v>130.81090226454435</v>
      </c>
      <c r="L11" s="383">
        <f>' Demand-Supply Gap'!L$21*'Demand by Application'!AD11</f>
        <v>140.57418795446094</v>
      </c>
      <c r="M11" s="383">
        <f>' Demand-Supply Gap'!M$21*'Demand by Application'!AE11</f>
        <v>150.8361036751366</v>
      </c>
      <c r="N11" s="383">
        <f>' Demand-Supply Gap'!N$21*'Demand by Application'!AF11</f>
        <v>161.53930514691078</v>
      </c>
      <c r="O11" s="383">
        <f>' Demand-Supply Gap'!O$21*'Demand by Application'!AG11</f>
        <v>172.43094906169785</v>
      </c>
      <c r="P11" s="383">
        <f>' Demand-Supply Gap'!P$21*'Demand by Application'!AH11</f>
        <v>183.90460723805856</v>
      </c>
      <c r="Q11" s="383">
        <f>' Demand-Supply Gap'!Q$21*'Demand by Application'!AI11</f>
        <v>195.58254979767528</v>
      </c>
      <c r="R11" s="383">
        <f>' Demand-Supply Gap'!R$21*'Demand by Application'!AJ11</f>
        <v>208.0271496756026</v>
      </c>
      <c r="S11" s="383">
        <f>' Demand-Supply Gap'!S$21*'Demand by Application'!AK11</f>
        <v>220.44810407081673</v>
      </c>
      <c r="T11" s="387"/>
      <c r="U11" s="387"/>
      <c r="V11" s="385">
        <v>8.6699999999999999E-2</v>
      </c>
      <c r="W11" s="385">
        <v>8.6900000000000005E-2</v>
      </c>
      <c r="X11" s="385">
        <v>8.7000000000000008E-2</v>
      </c>
      <c r="Y11" s="385">
        <v>8.7800000000000003E-2</v>
      </c>
      <c r="Z11" s="385">
        <v>8.8400000000000006E-2</v>
      </c>
      <c r="AA11" s="385">
        <v>8.6400000000000005E-2</v>
      </c>
      <c r="AB11" s="385">
        <v>8.6699999999999999E-2</v>
      </c>
      <c r="AC11" s="385">
        <v>8.6800000000000002E-2</v>
      </c>
      <c r="AD11" s="385">
        <v>8.6900000000000005E-2</v>
      </c>
      <c r="AE11" s="385">
        <v>8.6900000000000005E-2</v>
      </c>
      <c r="AF11" s="385">
        <v>8.7099999999999997E-2</v>
      </c>
      <c r="AG11" s="385">
        <v>8.72E-2</v>
      </c>
      <c r="AH11" s="385">
        <v>8.7400000000000005E-2</v>
      </c>
      <c r="AI11" s="385">
        <v>8.7400000000000005E-2</v>
      </c>
      <c r="AJ11" s="385">
        <v>8.7599999999999997E-2</v>
      </c>
      <c r="AK11" s="385">
        <v>8.77E-2</v>
      </c>
    </row>
    <row r="12" spans="1:37" s="28" customFormat="1" ht="15">
      <c r="A12" s="32" t="s">
        <v>32</v>
      </c>
      <c r="B12" s="32" t="s">
        <v>35</v>
      </c>
      <c r="C12" s="95" t="s">
        <v>414</v>
      </c>
      <c r="D12" s="383">
        <f>' Demand-Supply Gap'!D$21*'Demand by Application'!V12</f>
        <v>90.936245466666648</v>
      </c>
      <c r="E12" s="383">
        <f>' Demand-Supply Gap'!E$21*'Demand by Application'!W12</f>
        <v>94.496351560948156</v>
      </c>
      <c r="F12" s="383">
        <f>' Demand-Supply Gap'!F$21*'Demand by Application'!X12</f>
        <v>96.407132055369658</v>
      </c>
      <c r="G12" s="383">
        <f>' Demand-Supply Gap'!G$21*'Demand by Application'!Y12</f>
        <v>105.30571892620485</v>
      </c>
      <c r="H12" s="383">
        <f>' Demand-Supply Gap'!H$21*'Demand by Application'!Z12</f>
        <v>110.39292126232355</v>
      </c>
      <c r="I12" s="383">
        <f>' Demand-Supply Gap'!I$21*'Demand by Application'!AA12</f>
        <v>107.97933891000001</v>
      </c>
      <c r="J12" s="383">
        <f>' Demand-Supply Gap'!J$21*'Demand by Application'!AB12</f>
        <v>117.10186384140002</v>
      </c>
      <c r="K12" s="383">
        <f>' Demand-Supply Gap'!K$21*'Demand by Application'!AC12</f>
        <v>127.79682617549955</v>
      </c>
      <c r="L12" s="383">
        <f>' Demand-Supply Gap'!L$21*'Demand by Application'!AD12</f>
        <v>137.50064414417929</v>
      </c>
      <c r="M12" s="383">
        <f>' Demand-Supply Gap'!M$21*'Demand by Application'!AE12</f>
        <v>148.05891419435156</v>
      </c>
      <c r="N12" s="383">
        <f>' Demand-Supply Gap'!N$21*'Demand by Application'!AF12</f>
        <v>158.01548563165096</v>
      </c>
      <c r="O12" s="383">
        <f>' Demand-Supply Gap'!O$21*'Demand by Application'!AG12</f>
        <v>168.47611078046626</v>
      </c>
      <c r="P12" s="383">
        <f>' Demand-Supply Gap'!P$21*'Demand by Application'!AH12</f>
        <v>179.69626382300001</v>
      </c>
      <c r="Q12" s="383">
        <f>' Demand-Supply Gap'!Q$21*'Demand by Application'!AI12</f>
        <v>191.33075523685625</v>
      </c>
      <c r="R12" s="383">
        <f>' Demand-Supply Gap'!R$21*'Demand by Application'!AJ12</f>
        <v>203.51514528766145</v>
      </c>
      <c r="S12" s="383">
        <f>' Demand-Supply Gap'!S$21*'Demand by Application'!AK12</f>
        <v>215.67214742618103</v>
      </c>
      <c r="T12" s="388"/>
      <c r="U12" s="388"/>
      <c r="V12" s="386">
        <v>8.4599999999999995E-2</v>
      </c>
      <c r="W12" s="386">
        <v>8.48E-2</v>
      </c>
      <c r="X12" s="386">
        <v>8.5000000000000006E-2</v>
      </c>
      <c r="Y12" s="386">
        <v>8.5099999999999995E-2</v>
      </c>
      <c r="Z12" s="386">
        <v>8.5199999999999998E-2</v>
      </c>
      <c r="AA12" s="386">
        <v>8.43E-2</v>
      </c>
      <c r="AB12" s="386">
        <v>8.4650000000000003E-2</v>
      </c>
      <c r="AC12" s="386">
        <v>8.48E-2</v>
      </c>
      <c r="AD12" s="386">
        <v>8.5000000000000006E-2</v>
      </c>
      <c r="AE12" s="386">
        <v>8.5300000000000001E-2</v>
      </c>
      <c r="AF12" s="386">
        <v>8.5199999999999998E-2</v>
      </c>
      <c r="AG12" s="386">
        <v>8.5199999999999998E-2</v>
      </c>
      <c r="AH12" s="386">
        <v>8.5400000000000004E-2</v>
      </c>
      <c r="AI12" s="386">
        <v>8.5500000000000007E-2</v>
      </c>
      <c r="AJ12" s="386">
        <v>8.5699999999999998E-2</v>
      </c>
      <c r="AK12" s="386">
        <v>8.5800000000000001E-2</v>
      </c>
    </row>
    <row r="13" spans="1:37" s="28" customFormat="1" ht="15">
      <c r="A13" s="32" t="s">
        <v>32</v>
      </c>
      <c r="B13" s="32" t="s">
        <v>35</v>
      </c>
      <c r="C13" s="95" t="s">
        <v>246</v>
      </c>
      <c r="D13" s="383">
        <f>' Demand-Supply Gap'!D$21*'Demand by Application'!V13</f>
        <v>66.9660531037037</v>
      </c>
      <c r="E13" s="383">
        <f>' Demand-Supply Gap'!E$21*'Demand by Application'!W13</f>
        <v>69.089313641259267</v>
      </c>
      <c r="F13" s="383">
        <f>' Demand-Supply Gap'!F$21*'Demand by Application'!X13</f>
        <v>70.433916478099476</v>
      </c>
      <c r="G13" s="383">
        <f>' Demand-Supply Gap'!G$21*'Demand by Application'!Y13</f>
        <v>77.092200812016003</v>
      </c>
      <c r="H13" s="383">
        <f>' Demand-Supply Gap'!H$21*'Demand by Application'!Z13</f>
        <v>80.073738662107942</v>
      </c>
      <c r="I13" s="383">
        <f>' Demand-Supply Gap'!I$21*'Demand by Application'!AA13</f>
        <v>79.415409400000001</v>
      </c>
      <c r="J13" s="383">
        <f>' Demand-Supply Gap'!J$21*'Demand by Application'!AB13</f>
        <v>85.768642152000012</v>
      </c>
      <c r="K13" s="383">
        <f>' Demand-Supply Gap'!K$21*'Demand by Application'!AC13</f>
        <v>93.587062564841062</v>
      </c>
      <c r="L13" s="383">
        <f>' Demand-Supply Gap'!L$21*'Demand by Application'!AD13</f>
        <v>100.77988388449846</v>
      </c>
      <c r="M13" s="383">
        <f>' Demand-Supply Gap'!M$21*'Demand by Application'!AE13</f>
        <v>108.3103897506159</v>
      </c>
      <c r="N13" s="383">
        <f>' Demand-Supply Gap'!N$21*'Demand by Application'!AF13</f>
        <v>116.10057981856046</v>
      </c>
      <c r="O13" s="383">
        <f>' Demand-Supply Gap'!O$21*'Demand by Application'!AG13</f>
        <v>123.98418011661074</v>
      </c>
      <c r="P13" s="383">
        <f>' Demand-Supply Gap'!P$21*'Demand by Application'!AH13</f>
        <v>131.72114889133258</v>
      </c>
      <c r="Q13" s="383">
        <f>' Demand-Supply Gap'!Q$21*'Demand by Application'!AI13</f>
        <v>140.53299916812364</v>
      </c>
      <c r="R13" s="383">
        <f>' Demand-Supply Gap'!R$21*'Demand by Application'!AJ13</f>
        <v>149.37109263236761</v>
      </c>
      <c r="S13" s="383">
        <f>' Demand-Supply Gap'!S$21*'Demand by Application'!AK13</f>
        <v>158.3606676905525</v>
      </c>
      <c r="T13" s="388"/>
      <c r="U13" s="388"/>
      <c r="V13" s="386">
        <v>6.2300000000000001E-2</v>
      </c>
      <c r="W13" s="386">
        <v>6.2E-2</v>
      </c>
      <c r="X13" s="386">
        <v>6.2100000000000002E-2</v>
      </c>
      <c r="Y13" s="386">
        <v>6.2300000000000001E-2</v>
      </c>
      <c r="Z13" s="386">
        <v>6.1800000000000001E-2</v>
      </c>
      <c r="AA13" s="386">
        <v>6.2E-2</v>
      </c>
      <c r="AB13" s="386">
        <v>6.2E-2</v>
      </c>
      <c r="AC13" s="386">
        <v>6.2100000000000002E-2</v>
      </c>
      <c r="AD13" s="386">
        <v>6.2300000000000001E-2</v>
      </c>
      <c r="AE13" s="386">
        <v>6.2399999999999997E-2</v>
      </c>
      <c r="AF13" s="386">
        <v>6.2600000000000003E-2</v>
      </c>
      <c r="AG13" s="386">
        <v>6.2700000000000006E-2</v>
      </c>
      <c r="AH13" s="386">
        <v>6.2600000000000003E-2</v>
      </c>
      <c r="AI13" s="386">
        <v>6.2799999999999995E-2</v>
      </c>
      <c r="AJ13" s="386">
        <v>6.2899999999999998E-2</v>
      </c>
      <c r="AK13" s="386">
        <v>6.3E-2</v>
      </c>
    </row>
    <row r="14" spans="1:37" s="28" customFormat="1" ht="15">
      <c r="A14" s="32" t="s">
        <v>32</v>
      </c>
      <c r="B14" s="32" t="s">
        <v>35</v>
      </c>
      <c r="C14" s="95" t="s">
        <v>12</v>
      </c>
      <c r="D14" s="383">
        <f>' Demand-Supply Gap'!D$21*'Demand by Application'!V14</f>
        <v>24.292661318518466</v>
      </c>
      <c r="E14" s="383">
        <f>' Demand-Supply Gap'!E$21*'Demand by Application'!W14</f>
        <v>21.172531599740637</v>
      </c>
      <c r="F14" s="383">
        <f>' Demand-Supply Gap'!F$21*'Demand by Application'!X14</f>
        <v>21.77666982897761</v>
      </c>
      <c r="G14" s="383">
        <f>' Demand-Supply Gap'!G$21*'Demand by Application'!Y14</f>
        <v>24.006239097160648</v>
      </c>
      <c r="H14" s="383">
        <f>' Demand-Supply Gap'!H$21*'Demand by Application'!Z14</f>
        <v>23.840724779656838</v>
      </c>
      <c r="I14" s="383">
        <f>' Demand-Supply Gap'!I$21*'Demand by Application'!AA14</f>
        <v>32.278521239999861</v>
      </c>
      <c r="J14" s="383">
        <f>' Demand-Supply Gap'!J$21*'Demand by Application'!AB14</f>
        <v>32.024904287400012</v>
      </c>
      <c r="K14" s="383">
        <f>' Demand-Supply Gap'!K$21*'Demand by Application'!AC14</f>
        <v>31.34639132606582</v>
      </c>
      <c r="L14" s="383">
        <f>' Demand-Supply Gap'!L$21*'Demand by Application'!AD14</f>
        <v>30.088376248020325</v>
      </c>
      <c r="M14" s="383">
        <f>' Demand-Supply Gap'!M$21*'Demand by Application'!AE14</f>
        <v>32.805550741773139</v>
      </c>
      <c r="N14" s="383">
        <f>' Demand-Supply Gap'!N$21*'Demand by Application'!AF14</f>
        <v>30.41612634224262</v>
      </c>
      <c r="O14" s="383">
        <f>' Demand-Supply Gap'!O$21*'Demand by Application'!AG14</f>
        <v>30.05677093736038</v>
      </c>
      <c r="P14" s="383">
        <f>' Demand-Supply Gap'!P$21*'Demand by Application'!AH14</f>
        <v>30.510489759174384</v>
      </c>
      <c r="Q14" s="383">
        <f>' Demand-Supply Gap'!Q$21*'Demand by Application'!AI14</f>
        <v>30.433897909020285</v>
      </c>
      <c r="R14" s="383">
        <f>' Demand-Supply Gap'!R$21*'Demand by Application'!AJ14</f>
        <v>30.159187224659387</v>
      </c>
      <c r="S14" s="383">
        <f>' Demand-Supply Gap'!S$21*'Demand by Application'!AK14</f>
        <v>30.163936702962406</v>
      </c>
      <c r="T14" s="384"/>
      <c r="U14" s="384"/>
      <c r="V14" s="385">
        <f>V15-SUM(V9:V13)</f>
        <v>2.2599999999999953E-2</v>
      </c>
      <c r="W14" s="385">
        <f t="shared" ref="W14:AK14" si="2">W15-SUM(W9:W13)</f>
        <v>1.8999999999999906E-2</v>
      </c>
      <c r="X14" s="385">
        <f t="shared" si="2"/>
        <v>1.9199999999999995E-2</v>
      </c>
      <c r="Y14" s="385">
        <f t="shared" si="2"/>
        <v>1.9399999999999973E-2</v>
      </c>
      <c r="Z14" s="385">
        <f t="shared" si="2"/>
        <v>1.8400000000000083E-2</v>
      </c>
      <c r="AA14" s="385">
        <f t="shared" si="2"/>
        <v>2.5199999999999889E-2</v>
      </c>
      <c r="AB14" s="385">
        <f t="shared" si="2"/>
        <v>2.3150000000000004E-2</v>
      </c>
      <c r="AC14" s="385">
        <f t="shared" si="2"/>
        <v>2.079999999999993E-2</v>
      </c>
      <c r="AD14" s="385">
        <f t="shared" si="2"/>
        <v>1.859999999999995E-2</v>
      </c>
      <c r="AE14" s="385">
        <f t="shared" si="2"/>
        <v>1.8900000000000028E-2</v>
      </c>
      <c r="AF14" s="385">
        <f t="shared" si="2"/>
        <v>1.639999999999997E-2</v>
      </c>
      <c r="AG14" s="385">
        <f t="shared" si="2"/>
        <v>1.5200000000000102E-2</v>
      </c>
      <c r="AH14" s="385">
        <f t="shared" si="2"/>
        <v>1.4499999999999957E-2</v>
      </c>
      <c r="AI14" s="385">
        <f t="shared" si="2"/>
        <v>1.3599999999999945E-2</v>
      </c>
      <c r="AJ14" s="385">
        <f t="shared" si="2"/>
        <v>1.2700000000000045E-2</v>
      </c>
      <c r="AK14" s="385">
        <f t="shared" si="2"/>
        <v>1.2000000000000011E-2</v>
      </c>
    </row>
    <row r="15" spans="1:37" s="28" customFormat="1" ht="15">
      <c r="A15" s="32" t="s">
        <v>32</v>
      </c>
      <c r="B15" s="32" t="s">
        <v>35</v>
      </c>
      <c r="C15" s="188" t="s">
        <v>60</v>
      </c>
      <c r="D15" s="383">
        <f>SUM(D9:D14)</f>
        <v>1074.8965185185184</v>
      </c>
      <c r="E15" s="383">
        <f t="shared" ref="E15:S15" si="3">SUM(E9:E14)</f>
        <v>1114.3437684074074</v>
      </c>
      <c r="F15" s="383">
        <f t="shared" si="3"/>
        <v>1134.2015535925843</v>
      </c>
      <c r="G15" s="383">
        <f t="shared" si="3"/>
        <v>1237.4350050082828</v>
      </c>
      <c r="H15" s="383">
        <f t="shared" si="3"/>
        <v>1295.6915641117789</v>
      </c>
      <c r="I15" s="383">
        <f t="shared" si="3"/>
        <v>1280.8937000000001</v>
      </c>
      <c r="J15" s="383">
        <f t="shared" si="3"/>
        <v>1383.365196</v>
      </c>
      <c r="K15" s="383">
        <f t="shared" si="3"/>
        <v>1507.0380445224002</v>
      </c>
      <c r="L15" s="383">
        <f t="shared" si="3"/>
        <v>1617.6546369903444</v>
      </c>
      <c r="M15" s="383">
        <f t="shared" si="3"/>
        <v>1735.7434254906398</v>
      </c>
      <c r="N15" s="383">
        <f t="shared" si="3"/>
        <v>1854.6418501367484</v>
      </c>
      <c r="O15" s="383">
        <f t="shared" si="3"/>
        <v>1977.4191406158016</v>
      </c>
      <c r="P15" s="383">
        <f t="shared" si="3"/>
        <v>2104.171707529274</v>
      </c>
      <c r="Q15" s="383">
        <f t="shared" si="3"/>
        <v>2237.7866109573829</v>
      </c>
      <c r="R15" s="383">
        <f t="shared" si="3"/>
        <v>2374.7391515479753</v>
      </c>
      <c r="S15" s="383">
        <f t="shared" si="3"/>
        <v>2513.6613919135316</v>
      </c>
      <c r="T15" s="384"/>
      <c r="U15" s="384"/>
      <c r="V15" s="386">
        <v>1</v>
      </c>
      <c r="W15" s="386">
        <v>1</v>
      </c>
      <c r="X15" s="386">
        <v>1</v>
      </c>
      <c r="Y15" s="386">
        <v>1</v>
      </c>
      <c r="Z15" s="386">
        <v>1</v>
      </c>
      <c r="AA15" s="386">
        <v>1</v>
      </c>
      <c r="AB15" s="386">
        <v>1</v>
      </c>
      <c r="AC15" s="386">
        <v>1</v>
      </c>
      <c r="AD15" s="386">
        <v>1</v>
      </c>
      <c r="AE15" s="386">
        <v>1</v>
      </c>
      <c r="AF15" s="386">
        <v>1</v>
      </c>
      <c r="AG15" s="386">
        <v>1</v>
      </c>
      <c r="AH15" s="386">
        <v>1</v>
      </c>
      <c r="AI15" s="386">
        <v>1</v>
      </c>
      <c r="AJ15" s="386">
        <v>1</v>
      </c>
      <c r="AK15" s="386">
        <v>1</v>
      </c>
    </row>
    <row r="16" spans="1:37" s="28" customFormat="1" ht="15">
      <c r="A16" s="32" t="s">
        <v>32</v>
      </c>
      <c r="B16" s="32" t="s">
        <v>43</v>
      </c>
      <c r="C16" s="95" t="s">
        <v>221</v>
      </c>
      <c r="D16" s="383">
        <f>' Demand-Supply Gap'!D$30*'Demand by Application'!V16</f>
        <v>38.085341567499988</v>
      </c>
      <c r="E16" s="383">
        <f>' Demand-Supply Gap'!E$30*'Demand by Application'!W16</f>
        <v>39.140596885000008</v>
      </c>
      <c r="F16" s="383">
        <f>' Demand-Supply Gap'!F$30*'Demand by Application'!X16</f>
        <v>39.2766092488</v>
      </c>
      <c r="G16" s="383">
        <f>' Demand-Supply Gap'!G$30*'Demand by Application'!Y16</f>
        <v>38.270835118800001</v>
      </c>
      <c r="H16" s="383">
        <f>' Demand-Supply Gap'!H$30*'Demand by Application'!Z16</f>
        <v>39.716265115799992</v>
      </c>
      <c r="I16" s="383">
        <f>' Demand-Supply Gap'!I$30*'Demand by Application'!AA16</f>
        <v>36.226146</v>
      </c>
      <c r="J16" s="383">
        <f>' Demand-Supply Gap'!J$30*'Demand by Application'!AB16</f>
        <v>37.629193140000005</v>
      </c>
      <c r="K16" s="383">
        <f>' Demand-Supply Gap'!K$30*'Demand by Application'!AC16</f>
        <v>39.221543704912811</v>
      </c>
      <c r="L16" s="383">
        <f>' Demand-Supply Gap'!L$30*'Demand by Application'!AD16</f>
        <v>41.192001578264929</v>
      </c>
      <c r="M16" s="383">
        <f>' Demand-Supply Gap'!M$30*'Demand by Application'!AE16</f>
        <v>43.529185906959675</v>
      </c>
      <c r="N16" s="383">
        <f>' Demand-Supply Gap'!N$30*'Demand by Application'!AF16</f>
        <v>45.403503975347654</v>
      </c>
      <c r="O16" s="383">
        <f>' Demand-Supply Gap'!O$30*'Demand by Application'!AG16</f>
        <v>47.381415734153734</v>
      </c>
      <c r="P16" s="383">
        <f>' Demand-Supply Gap'!P$30*'Demand by Application'!AH16</f>
        <v>49.442143878416807</v>
      </c>
      <c r="Q16" s="383">
        <f>' Demand-Supply Gap'!Q$30*'Demand by Application'!AI16</f>
        <v>51.737502697743459</v>
      </c>
      <c r="R16" s="383">
        <f>' Demand-Supply Gap'!R$30*'Demand by Application'!AJ16</f>
        <v>54.181923017736771</v>
      </c>
      <c r="S16" s="383">
        <f>' Demand-Supply Gap'!S$30*'Demand by Application'!AK16</f>
        <v>56.88494523089139</v>
      </c>
      <c r="T16" s="390"/>
      <c r="U16" s="390"/>
      <c r="V16" s="389">
        <v>0.41949999999999998</v>
      </c>
      <c r="W16" s="389">
        <v>0.42249999999999999</v>
      </c>
      <c r="X16" s="389">
        <v>0.42130000000000001</v>
      </c>
      <c r="Y16" s="389">
        <v>0.42030000000000001</v>
      </c>
      <c r="Z16" s="389">
        <v>0.42070000000000002</v>
      </c>
      <c r="AA16" s="389">
        <v>0.41739999999999999</v>
      </c>
      <c r="AB16" s="389">
        <v>0.41849999999999998</v>
      </c>
      <c r="AC16" s="389">
        <v>0.42020000000000002</v>
      </c>
      <c r="AD16" s="389">
        <v>0.42149999999999999</v>
      </c>
      <c r="AE16" s="389">
        <v>0.42059999999999997</v>
      </c>
      <c r="AF16" s="389">
        <v>0.42270000000000002</v>
      </c>
      <c r="AG16" s="389">
        <v>0.42370000000000002</v>
      </c>
      <c r="AH16" s="385">
        <v>0.4239</v>
      </c>
      <c r="AI16" s="385">
        <v>0.42459999999999998</v>
      </c>
      <c r="AJ16" s="385">
        <v>0.42469999999999997</v>
      </c>
      <c r="AK16" s="385">
        <v>0.42509999999999998</v>
      </c>
    </row>
    <row r="17" spans="1:37" s="28" customFormat="1" ht="15">
      <c r="A17" s="32" t="s">
        <v>32</v>
      </c>
      <c r="B17" s="32" t="s">
        <v>43</v>
      </c>
      <c r="C17" s="95" t="s">
        <v>245</v>
      </c>
      <c r="D17" s="383">
        <f>' Demand-Supply Gap'!D$30*'Demand by Application'!V17</f>
        <v>24.467221817499997</v>
      </c>
      <c r="E17" s="383">
        <f>' Demand-Supply Gap'!E$30*'Demand by Application'!W17</f>
        <v>25.012925820000007</v>
      </c>
      <c r="F17" s="383">
        <f>' Demand-Supply Gap'!F$30*'Demand by Application'!X17</f>
        <v>25.227273825600001</v>
      </c>
      <c r="G17" s="383">
        <f>' Demand-Supply Gap'!G$30*'Demand by Application'!Y17</f>
        <v>24.612435718800004</v>
      </c>
      <c r="H17" s="383">
        <f>' Demand-Supply Gap'!H$30*'Demand by Application'!Z17</f>
        <v>25.555486015799993</v>
      </c>
      <c r="I17" s="383">
        <f>' Demand-Supply Gap'!I$30*'Demand by Application'!AA17</f>
        <v>23.424621000000005</v>
      </c>
      <c r="J17" s="383">
        <f>' Demand-Supply Gap'!J$30*'Demand by Application'!AB17</f>
        <v>24.294881688000004</v>
      </c>
      <c r="K17" s="383">
        <f>' Demand-Supply Gap'!K$30*'Demand by Application'!AC17</f>
        <v>25.248518734362005</v>
      </c>
      <c r="L17" s="383">
        <f>' Demand-Supply Gap'!L$30*'Demand by Application'!AD17</f>
        <v>26.474289982329708</v>
      </c>
      <c r="M17" s="383">
        <f>' Demand-Supply Gap'!M$30*'Demand by Application'!AE17</f>
        <v>28.056971705603353</v>
      </c>
      <c r="N17" s="383">
        <f>' Demand-Supply Gap'!N$30*'Demand by Application'!AF17</f>
        <v>29.130424126127945</v>
      </c>
      <c r="O17" s="383">
        <f>' Demand-Supply Gap'!O$30*'Demand by Application'!AG17</f>
        <v>30.327684557711805</v>
      </c>
      <c r="P17" s="383">
        <f>' Demand-Supply Gap'!P$30*'Demand by Application'!AH17</f>
        <v>31.655102261387881</v>
      </c>
      <c r="Q17" s="383">
        <f>' Demand-Supply Gap'!Q$30*'Demand by Application'!AI17</f>
        <v>33.057900334191714</v>
      </c>
      <c r="R17" s="383">
        <f>' Demand-Supply Gap'!R$30*'Demand by Application'!AJ17</f>
        <v>34.649894729496843</v>
      </c>
      <c r="S17" s="383">
        <f>' Demand-Supply Gap'!S$30*'Demand by Application'!AK17</f>
        <v>36.344274581769241</v>
      </c>
      <c r="T17" s="390"/>
      <c r="U17" s="390"/>
      <c r="V17" s="386">
        <v>0.26950000000000002</v>
      </c>
      <c r="W17" s="386">
        <v>0.27</v>
      </c>
      <c r="X17" s="386">
        <v>0.27060000000000001</v>
      </c>
      <c r="Y17" s="386">
        <v>0.27030000000000004</v>
      </c>
      <c r="Z17" s="386">
        <v>0.2707</v>
      </c>
      <c r="AA17" s="386">
        <v>0.26990000000000003</v>
      </c>
      <c r="AB17" s="386">
        <v>0.2702</v>
      </c>
      <c r="AC17" s="386">
        <v>0.27050000000000002</v>
      </c>
      <c r="AD17" s="386">
        <v>0.27090000000000003</v>
      </c>
      <c r="AE17" s="386">
        <v>0.27110000000000001</v>
      </c>
      <c r="AF17" s="386">
        <v>0.2712</v>
      </c>
      <c r="AG17" s="386">
        <v>0.2712</v>
      </c>
      <c r="AH17" s="386">
        <v>0.27140000000000003</v>
      </c>
      <c r="AI17" s="386">
        <v>0.27130000000000004</v>
      </c>
      <c r="AJ17" s="386">
        <v>0.27160000000000001</v>
      </c>
      <c r="AK17" s="386">
        <v>0.27160000000000001</v>
      </c>
    </row>
    <row r="18" spans="1:37" s="28" customFormat="1" ht="15">
      <c r="A18" s="32" t="s">
        <v>32</v>
      </c>
      <c r="B18" s="32" t="s">
        <v>43</v>
      </c>
      <c r="C18" s="95" t="s">
        <v>413</v>
      </c>
      <c r="D18" s="383">
        <f>' Demand-Supply Gap'!D$30*'Demand by Application'!V18</f>
        <v>9.5326838249999977</v>
      </c>
      <c r="E18" s="383">
        <f>' Demand-Supply Gap'!E$30*'Demand by Application'!W18</f>
        <v>9.7457770232000023</v>
      </c>
      <c r="F18" s="383">
        <f>' Demand-Supply Gap'!F$30*'Demand by Application'!X18</f>
        <v>9.8168216328000018</v>
      </c>
      <c r="G18" s="383">
        <f>' Demand-Supply Gap'!G$30*'Demand by Application'!Y18</f>
        <v>9.6610411756000012</v>
      </c>
      <c r="H18" s="383">
        <f>' Demand-Supply Gap'!H$30*'Demand by Application'!Z18</f>
        <v>10.073034199799999</v>
      </c>
      <c r="I18" s="383">
        <f>' Demand-Supply Gap'!I$30*'Demand by Application'!AA18</f>
        <v>9.0869130000000009</v>
      </c>
      <c r="J18" s="383">
        <f>' Demand-Supply Gap'!J$30*'Demand by Application'!AB18</f>
        <v>9.4410162000000017</v>
      </c>
      <c r="K18" s="383">
        <f>' Demand-Supply Gap'!K$30*'Demand by Application'!AC18</f>
        <v>9.8100529352364028</v>
      </c>
      <c r="L18" s="383">
        <f>' Demand-Supply Gap'!L$30*'Demand by Application'!AD18</f>
        <v>10.280898140055685</v>
      </c>
      <c r="M18" s="383">
        <f>' Demand-Supply Gap'!M$30*'Demand by Application'!AE18</f>
        <v>10.88747113031897</v>
      </c>
      <c r="N18" s="383">
        <f>' Demand-Supply Gap'!N$30*'Demand by Application'!AF18</f>
        <v>11.321337400051201</v>
      </c>
      <c r="O18" s="383">
        <f>' Demand-Supply Gap'!O$30*'Demand by Application'!AG18</f>
        <v>11.797827141735233</v>
      </c>
      <c r="P18" s="383">
        <f>' Demand-Supply Gap'!P$30*'Demand by Application'!AH18</f>
        <v>12.328460976524314</v>
      </c>
      <c r="Q18" s="383">
        <f>' Demand-Supply Gap'!Q$30*'Demand by Application'!AI18</f>
        <v>12.879543182174949</v>
      </c>
      <c r="R18" s="383">
        <f>' Demand-Supply Gap'!R$30*'Demand by Application'!AJ18</f>
        <v>13.51039709813592</v>
      </c>
      <c r="S18" s="383">
        <f>' Demand-Supply Gap'!S$30*'Demand by Application'!AK18</f>
        <v>14.184437060631588</v>
      </c>
      <c r="T18" s="390"/>
      <c r="U18" s="390"/>
      <c r="V18" s="385">
        <v>0.105</v>
      </c>
      <c r="W18" s="385">
        <v>0.1052</v>
      </c>
      <c r="X18" s="385">
        <v>0.10530000000000002</v>
      </c>
      <c r="Y18" s="385">
        <v>0.10610000000000001</v>
      </c>
      <c r="Z18" s="385">
        <v>0.1067</v>
      </c>
      <c r="AA18" s="385">
        <v>0.1047</v>
      </c>
      <c r="AB18" s="385">
        <v>0.105</v>
      </c>
      <c r="AC18" s="385">
        <v>0.10510000000000001</v>
      </c>
      <c r="AD18" s="385">
        <v>0.1052</v>
      </c>
      <c r="AE18" s="385">
        <v>0.1052</v>
      </c>
      <c r="AF18" s="385">
        <v>0.10540000000000001</v>
      </c>
      <c r="AG18" s="385">
        <v>0.1055</v>
      </c>
      <c r="AH18" s="385">
        <v>0.1057</v>
      </c>
      <c r="AI18" s="385">
        <v>0.1057</v>
      </c>
      <c r="AJ18" s="385">
        <v>0.10590000000000001</v>
      </c>
      <c r="AK18" s="385">
        <v>0.106</v>
      </c>
    </row>
    <row r="19" spans="1:37" s="28" customFormat="1" ht="15">
      <c r="A19" s="32" t="s">
        <v>32</v>
      </c>
      <c r="B19" s="32" t="s">
        <v>43</v>
      </c>
      <c r="C19" s="95" t="s">
        <v>414</v>
      </c>
      <c r="D19" s="383">
        <f>' Demand-Supply Gap'!D$30*'Demand by Application'!V19</f>
        <v>10.004778642999998</v>
      </c>
      <c r="E19" s="383">
        <f>' Demand-Supply Gap'!E$30*'Demand by Application'!W19</f>
        <v>10.227507446400002</v>
      </c>
      <c r="F19" s="383">
        <f>' Demand-Supply Gap'!F$30*'Demand by Application'!X19</f>
        <v>10.310925665600001</v>
      </c>
      <c r="G19" s="383">
        <f>' Demand-Supply Gap'!G$30*'Demand by Application'!Y19</f>
        <v>10.079898757200001</v>
      </c>
      <c r="H19" s="383">
        <f>' Demand-Supply Gap'!H$30*'Demand by Application'!Z19</f>
        <v>10.460095495199997</v>
      </c>
      <c r="I19" s="383">
        <f>' Demand-Supply Gap'!I$30*'Demand by Application'!AA19</f>
        <v>9.5382210000000001</v>
      </c>
      <c r="J19" s="383">
        <f>' Demand-Supply Gap'!J$30*'Demand by Application'!AB19</f>
        <v>9.9130670100000007</v>
      </c>
      <c r="K19" s="383">
        <f>' Demand-Supply Gap'!K$30*'Demand by Application'!AC19</f>
        <v>10.304755890105602</v>
      </c>
      <c r="L19" s="383">
        <f>' Demand-Supply Gap'!L$30*'Demand by Application'!AD19</f>
        <v>10.808624850666908</v>
      </c>
      <c r="M19" s="383">
        <f>' Demand-Supply Gap'!M$30*'Demand by Application'!AE19</f>
        <v>11.477381638330549</v>
      </c>
      <c r="N19" s="383">
        <f>' Demand-Supply Gap'!N$30*'Demand by Application'!AF19</f>
        <v>11.901367968934277</v>
      </c>
      <c r="O19" s="383">
        <f>' Demand-Supply Gap'!O$30*'Demand by Application'!AG19</f>
        <v>12.390514192457477</v>
      </c>
      <c r="P19" s="383">
        <f>' Demand-Supply Gap'!P$30*'Demand by Application'!AH19</f>
        <v>12.946633570427613</v>
      </c>
      <c r="Q19" s="383">
        <f>' Demand-Supply Gap'!Q$30*'Demand by Application'!AI19</f>
        <v>13.537533089305931</v>
      </c>
      <c r="R19" s="383">
        <f>' Demand-Supply Gap'!R$30*'Demand by Application'!AJ19</f>
        <v>14.199312530902056</v>
      </c>
      <c r="S19" s="383">
        <f>' Demand-Supply Gap'!S$30*'Demand by Application'!AK19</f>
        <v>14.907040458059988</v>
      </c>
      <c r="T19" s="390"/>
      <c r="U19" s="390"/>
      <c r="V19" s="386">
        <v>0.11019999999999999</v>
      </c>
      <c r="W19" s="386">
        <v>0.1104</v>
      </c>
      <c r="X19" s="386">
        <v>0.1106</v>
      </c>
      <c r="Y19" s="386">
        <v>0.11069999999999999</v>
      </c>
      <c r="Z19" s="386">
        <v>0.1108</v>
      </c>
      <c r="AA19" s="386">
        <v>0.1099</v>
      </c>
      <c r="AB19" s="386">
        <v>0.11025</v>
      </c>
      <c r="AC19" s="386">
        <v>0.1104</v>
      </c>
      <c r="AD19" s="386">
        <v>0.1106</v>
      </c>
      <c r="AE19" s="386">
        <v>0.1109</v>
      </c>
      <c r="AF19" s="386">
        <v>0.1108</v>
      </c>
      <c r="AG19" s="386">
        <v>0.1108</v>
      </c>
      <c r="AH19" s="386">
        <v>0.111</v>
      </c>
      <c r="AI19" s="386">
        <v>0.1111</v>
      </c>
      <c r="AJ19" s="386">
        <v>0.1113</v>
      </c>
      <c r="AK19" s="386">
        <v>0.1114</v>
      </c>
    </row>
    <row r="20" spans="1:37" s="28" customFormat="1" ht="15">
      <c r="A20" s="32" t="s">
        <v>32</v>
      </c>
      <c r="B20" s="32" t="s">
        <v>43</v>
      </c>
      <c r="C20" s="95" t="s">
        <v>246</v>
      </c>
      <c r="D20" s="383">
        <f>' Demand-Supply Gap'!D$30*'Demand by Application'!V20</f>
        <v>5.9738151969999986</v>
      </c>
      <c r="E20" s="383">
        <f>' Demand-Supply Gap'!E$30*'Demand by Application'!W20</f>
        <v>6.0679505230000013</v>
      </c>
      <c r="F20" s="383">
        <f>' Demand-Supply Gap'!F$30*'Demand by Application'!X20</f>
        <v>6.1157027456000002</v>
      </c>
      <c r="G20" s="383">
        <f>' Demand-Supply Gap'!G$30*'Demand by Application'!Y20</f>
        <v>5.9914845367999998</v>
      </c>
      <c r="H20" s="383">
        <f>' Demand-Supply Gap'!H$30*'Demand by Application'!Z20</f>
        <v>6.1646591681999983</v>
      </c>
      <c r="I20" s="383">
        <f>' Demand-Supply Gap'!I$30*'Demand by Application'!AA20</f>
        <v>5.6847450000000004</v>
      </c>
      <c r="J20" s="383">
        <f>' Demand-Supply Gap'!J$30*'Demand by Application'!AB20</f>
        <v>5.8893958200000007</v>
      </c>
      <c r="K20" s="383">
        <f>' Demand-Supply Gap'!K$30*'Demand by Application'!AC20</f>
        <v>6.1231158187584018</v>
      </c>
      <c r="L20" s="383">
        <f>' Demand-Supply Gap'!L$30*'Demand by Application'!AD20</f>
        <v>6.4304476959663877</v>
      </c>
      <c r="M20" s="383">
        <f>' Demand-Supply Gap'!M$30*'Demand by Application'!AE20</f>
        <v>6.8201934171865028</v>
      </c>
      <c r="N20" s="383">
        <f>' Demand-Supply Gap'!N$30*'Demand by Application'!AF20</f>
        <v>7.100003815402129</v>
      </c>
      <c r="O20" s="383">
        <f>' Demand-Supply Gap'!O$30*'Demand by Application'!AG20</f>
        <v>7.4029967467570863</v>
      </c>
      <c r="P20" s="383">
        <f>' Demand-Supply Gap'!P$30*'Demand by Application'!AH20</f>
        <v>7.7096619730204088</v>
      </c>
      <c r="Q20" s="383">
        <f>' Demand-Supply Gap'!Q$30*'Demand by Application'!AI20</f>
        <v>8.0786538597748265</v>
      </c>
      <c r="R20" s="383">
        <f>' Demand-Supply Gap'!R$30*'Demand by Application'!AJ20</f>
        <v>8.4711082843836163</v>
      </c>
      <c r="S20" s="383">
        <f>' Demand-Supply Gap'!S$30*'Demand by Application'!AK20</f>
        <v>8.8987270238867975</v>
      </c>
      <c r="T20" s="390"/>
      <c r="U20" s="390"/>
      <c r="V20" s="386">
        <v>6.5799999999999997E-2</v>
      </c>
      <c r="W20" s="386">
        <v>6.5500000000000003E-2</v>
      </c>
      <c r="X20" s="386">
        <v>6.5600000000000006E-2</v>
      </c>
      <c r="Y20" s="386">
        <v>6.5799999999999997E-2</v>
      </c>
      <c r="Z20" s="386">
        <v>6.5299999999999997E-2</v>
      </c>
      <c r="AA20" s="386">
        <v>6.5500000000000003E-2</v>
      </c>
      <c r="AB20" s="386">
        <v>6.5500000000000003E-2</v>
      </c>
      <c r="AC20" s="386">
        <v>6.5600000000000006E-2</v>
      </c>
      <c r="AD20" s="386">
        <v>6.5799999999999997E-2</v>
      </c>
      <c r="AE20" s="386">
        <v>6.59E-2</v>
      </c>
      <c r="AF20" s="386">
        <v>6.6100000000000006E-2</v>
      </c>
      <c r="AG20" s="386">
        <v>6.6200000000000009E-2</v>
      </c>
      <c r="AH20" s="386">
        <v>6.6100000000000006E-2</v>
      </c>
      <c r="AI20" s="386">
        <v>6.6299999999999998E-2</v>
      </c>
      <c r="AJ20" s="386">
        <v>6.6400000000000001E-2</v>
      </c>
      <c r="AK20" s="386">
        <v>6.6500000000000004E-2</v>
      </c>
    </row>
    <row r="21" spans="1:37" s="28" customFormat="1" ht="15">
      <c r="A21" s="32" t="s">
        <v>32</v>
      </c>
      <c r="B21" s="32" t="s">
        <v>43</v>
      </c>
      <c r="C21" s="95" t="s">
        <v>12</v>
      </c>
      <c r="D21" s="383">
        <f>' Demand-Supply Gap'!D$30*'Demand by Application'!V21</f>
        <v>2.7236239500000021</v>
      </c>
      <c r="E21" s="383">
        <f>' Demand-Supply Gap'!E$30*'Demand by Application'!W21</f>
        <v>2.4457083024000088</v>
      </c>
      <c r="F21" s="383">
        <f>' Demand-Supply Gap'!F$30*'Demand by Application'!X21</f>
        <v>2.4798428815999958</v>
      </c>
      <c r="G21" s="383">
        <f>' Demand-Supply Gap'!G$30*'Demand by Application'!Y21</f>
        <v>2.4403006927999944</v>
      </c>
      <c r="H21" s="383">
        <f>' Demand-Supply Gap'!H$30*'Demand by Application'!Z21</f>
        <v>2.4356540051999933</v>
      </c>
      <c r="I21" s="383">
        <f>' Demand-Supply Gap'!I$30*'Demand by Application'!AA21</f>
        <v>2.8293539999999968</v>
      </c>
      <c r="J21" s="383">
        <f>' Demand-Supply Gap'!J$30*'Demand by Application'!AB21</f>
        <v>2.7468861420000072</v>
      </c>
      <c r="K21" s="383">
        <f>' Demand-Supply Gap'!K$30*'Demand by Application'!AC21</f>
        <v>2.6321930806247904</v>
      </c>
      <c r="L21" s="383">
        <f>' Demand-Supply Gap'!L$30*'Demand by Application'!AD21</f>
        <v>2.5409063844244111</v>
      </c>
      <c r="M21" s="383">
        <f>' Demand-Supply Gap'!M$30*'Demand by Application'!AE21</f>
        <v>2.7218677825797526</v>
      </c>
      <c r="N21" s="383">
        <f>' Demand-Supply Gap'!N$30*'Demand by Application'!AF21</f>
        <v>2.5564310258180059</v>
      </c>
      <c r="O21" s="383">
        <f>' Demand-Supply Gap'!O$30*'Demand by Application'!AG21</f>
        <v>2.5273070464759662</v>
      </c>
      <c r="P21" s="383">
        <f>' Demand-Supply Gap'!P$30*'Demand by Application'!AH21</f>
        <v>2.5543358125438171</v>
      </c>
      <c r="Q21" s="383">
        <f>' Demand-Supply Gap'!Q$30*'Demand by Application'!AI21</f>
        <v>2.5588496388427076</v>
      </c>
      <c r="R21" s="383">
        <f>' Demand-Supply Gap'!R$30*'Demand by Application'!AJ21</f>
        <v>2.5642963330739712</v>
      </c>
      <c r="S21" s="383">
        <f>' Demand-Supply Gap'!S$30*'Demand by Application'!AK21</f>
        <v>2.596019612983528</v>
      </c>
      <c r="T21" s="390"/>
      <c r="U21" s="390"/>
      <c r="V21" s="385">
        <f>V22-SUM(V16:V20)</f>
        <v>3.0000000000000027E-2</v>
      </c>
      <c r="W21" s="385">
        <f t="shared" ref="W21:AK21" si="4">W22-SUM(W16:W20)</f>
        <v>2.640000000000009E-2</v>
      </c>
      <c r="X21" s="385">
        <f t="shared" si="4"/>
        <v>2.6599999999999957E-2</v>
      </c>
      <c r="Y21" s="385">
        <f t="shared" si="4"/>
        <v>2.6799999999999935E-2</v>
      </c>
      <c r="Z21" s="385">
        <f t="shared" si="4"/>
        <v>2.5799999999999934E-2</v>
      </c>
      <c r="AA21" s="385">
        <f t="shared" si="4"/>
        <v>3.2599999999999962E-2</v>
      </c>
      <c r="AB21" s="385">
        <f t="shared" si="4"/>
        <v>3.0550000000000077E-2</v>
      </c>
      <c r="AC21" s="385">
        <f t="shared" si="4"/>
        <v>2.8199999999999892E-2</v>
      </c>
      <c r="AD21" s="385">
        <f t="shared" si="4"/>
        <v>2.6000000000000023E-2</v>
      </c>
      <c r="AE21" s="385">
        <f t="shared" si="4"/>
        <v>2.6300000000000101E-2</v>
      </c>
      <c r="AF21" s="385">
        <f t="shared" si="4"/>
        <v>2.3799999999999932E-2</v>
      </c>
      <c r="AG21" s="385">
        <f t="shared" si="4"/>
        <v>2.2599999999999842E-2</v>
      </c>
      <c r="AH21" s="385">
        <f t="shared" si="4"/>
        <v>2.189999999999992E-2</v>
      </c>
      <c r="AI21" s="385">
        <f t="shared" si="4"/>
        <v>2.1000000000000019E-2</v>
      </c>
      <c r="AJ21" s="385">
        <f t="shared" si="4"/>
        <v>2.0100000000000118E-2</v>
      </c>
      <c r="AK21" s="385">
        <f t="shared" si="4"/>
        <v>1.9400000000000084E-2</v>
      </c>
    </row>
    <row r="22" spans="1:37" s="28" customFormat="1" ht="15">
      <c r="A22" s="32" t="s">
        <v>32</v>
      </c>
      <c r="B22" s="32" t="s">
        <v>43</v>
      </c>
      <c r="C22" s="188" t="s">
        <v>60</v>
      </c>
      <c r="D22" s="383">
        <f>SUM(D16:D21)</f>
        <v>90.787464999999969</v>
      </c>
      <c r="E22" s="383">
        <f t="shared" ref="E22:S22" si="5">SUM(E16:E21)</f>
        <v>92.640466000000032</v>
      </c>
      <c r="F22" s="383">
        <f t="shared" si="5"/>
        <v>93.227175999999986</v>
      </c>
      <c r="G22" s="383">
        <f t="shared" si="5"/>
        <v>91.055996000000007</v>
      </c>
      <c r="H22" s="383">
        <f t="shared" si="5"/>
        <v>94.405193999999966</v>
      </c>
      <c r="I22" s="383">
        <f t="shared" si="5"/>
        <v>86.79</v>
      </c>
      <c r="J22" s="383">
        <f t="shared" si="5"/>
        <v>89.914440000000027</v>
      </c>
      <c r="K22" s="383">
        <f t="shared" si="5"/>
        <v>93.340180164000003</v>
      </c>
      <c r="L22" s="383">
        <f t="shared" si="5"/>
        <v>97.727168631708025</v>
      </c>
      <c r="M22" s="383">
        <f t="shared" si="5"/>
        <v>103.49307158097879</v>
      </c>
      <c r="N22" s="383">
        <f t="shared" si="5"/>
        <v>107.41306831168122</v>
      </c>
      <c r="O22" s="383">
        <f t="shared" si="5"/>
        <v>111.82774541929129</v>
      </c>
      <c r="P22" s="383">
        <f t="shared" si="5"/>
        <v>116.63633847232083</v>
      </c>
      <c r="Q22" s="383">
        <f t="shared" si="5"/>
        <v>121.84998280203358</v>
      </c>
      <c r="R22" s="383">
        <f t="shared" si="5"/>
        <v>127.57693199372919</v>
      </c>
      <c r="S22" s="383">
        <f t="shared" si="5"/>
        <v>133.81544396822252</v>
      </c>
      <c r="T22" s="391"/>
      <c r="U22" s="391"/>
      <c r="V22" s="386">
        <v>1</v>
      </c>
      <c r="W22" s="386">
        <v>1</v>
      </c>
      <c r="X22" s="386">
        <v>1</v>
      </c>
      <c r="Y22" s="386">
        <v>1</v>
      </c>
      <c r="Z22" s="386">
        <v>1</v>
      </c>
      <c r="AA22" s="386">
        <v>1</v>
      </c>
      <c r="AB22" s="386">
        <v>1</v>
      </c>
      <c r="AC22" s="386">
        <v>1</v>
      </c>
      <c r="AD22" s="386">
        <v>1</v>
      </c>
      <c r="AE22" s="386">
        <v>1</v>
      </c>
      <c r="AF22" s="386">
        <v>1</v>
      </c>
      <c r="AG22" s="386">
        <v>1</v>
      </c>
      <c r="AH22" s="386">
        <v>1</v>
      </c>
      <c r="AI22" s="386">
        <v>1</v>
      </c>
      <c r="AJ22" s="386">
        <v>1</v>
      </c>
      <c r="AK22" s="386">
        <v>1</v>
      </c>
    </row>
    <row r="23" spans="1:37" s="28" customFormat="1" ht="15">
      <c r="A23" s="32" t="s">
        <v>32</v>
      </c>
      <c r="B23" s="32" t="s">
        <v>51</v>
      </c>
      <c r="C23" s="95" t="s">
        <v>221</v>
      </c>
      <c r="D23" s="383">
        <f>' Demand-Supply Gap'!D$39*'Demand by Application'!V23</f>
        <v>0.35942232420000064</v>
      </c>
      <c r="E23" s="383">
        <f>' Demand-Supply Gap'!E$39*'Demand by Application'!W23</f>
        <v>-5.8405141848000062</v>
      </c>
      <c r="F23" s="383">
        <f>' Demand-Supply Gap'!F$39*'Demand by Application'!X23</f>
        <v>-11.754762874766369</v>
      </c>
      <c r="G23" s="383">
        <f>' Demand-Supply Gap'!G$39*'Demand by Application'!Y23</f>
        <v>-27.195612142803753</v>
      </c>
      <c r="H23" s="383">
        <f>' Demand-Supply Gap'!H$39*'Demand by Application'!Z23</f>
        <v>-18.465122832000006</v>
      </c>
      <c r="I23" s="383">
        <f>' Demand-Supply Gap'!I$39*'Demand by Application'!AA23</f>
        <v>-29.474600593873301</v>
      </c>
      <c r="J23" s="383">
        <f>' Demand-Supply Gap'!J$39*'Demand by Application'!AB23</f>
        <v>-31.238218099878424</v>
      </c>
      <c r="K23" s="383">
        <f>' Demand-Supply Gap'!K$39*'Demand by Application'!AC23</f>
        <v>-33.152167465614127</v>
      </c>
      <c r="L23" s="383">
        <f>' Demand-Supply Gap'!L$39*'Demand by Application'!AD23</f>
        <v>-35.651017106524343</v>
      </c>
      <c r="M23" s="383">
        <f>' Demand-Supply Gap'!M$39*'Demand by Application'!AE23</f>
        <v>-38.241568741878311</v>
      </c>
      <c r="N23" s="383">
        <f>' Demand-Supply Gap'!N$39*'Demand by Application'!AF23</f>
        <v>-41.483841239892548</v>
      </c>
      <c r="O23" s="383">
        <f>' Demand-Supply Gap'!O$39*'Demand by Application'!AG23</f>
        <v>-44.702484001475931</v>
      </c>
      <c r="P23" s="383">
        <f>' Demand-Supply Gap'!P$39*'Demand by Application'!AH23</f>
        <v>-48.105085928294898</v>
      </c>
      <c r="Q23" s="383">
        <f>' Demand-Supply Gap'!Q$39*'Demand by Application'!AI23</f>
        <v>-51.944416806989679</v>
      </c>
      <c r="R23" s="383">
        <f>' Demand-Supply Gap'!R$39*'Demand by Application'!AJ23</f>
        <v>-55.28210387743276</v>
      </c>
      <c r="S23" s="383">
        <f>' Demand-Supply Gap'!S$39*'Demand by Application'!AK23</f>
        <v>-58.987196832752375</v>
      </c>
      <c r="T23" s="391"/>
      <c r="U23" s="391"/>
      <c r="V23" s="389">
        <v>0.41220000000000001</v>
      </c>
      <c r="W23" s="389">
        <v>0.41520000000000001</v>
      </c>
      <c r="X23" s="389">
        <v>0.41400000000000003</v>
      </c>
      <c r="Y23" s="389">
        <v>0.41300000000000003</v>
      </c>
      <c r="Z23" s="389">
        <v>0.41340000000000005</v>
      </c>
      <c r="AA23" s="389">
        <v>0.41010000000000002</v>
      </c>
      <c r="AB23" s="389">
        <v>0.41120000000000001</v>
      </c>
      <c r="AC23" s="389">
        <v>0.41290000000000004</v>
      </c>
      <c r="AD23" s="389">
        <v>0.41420000000000001</v>
      </c>
      <c r="AE23" s="389">
        <v>0.4133</v>
      </c>
      <c r="AF23" s="389">
        <v>0.41540000000000005</v>
      </c>
      <c r="AG23" s="389">
        <v>0.41640000000000005</v>
      </c>
      <c r="AH23" s="385">
        <v>0.41660000000000003</v>
      </c>
      <c r="AI23" s="385">
        <v>0.4173</v>
      </c>
      <c r="AJ23" s="385">
        <v>0.41739999999999999</v>
      </c>
      <c r="AK23" s="385">
        <v>0.4178</v>
      </c>
    </row>
    <row r="24" spans="1:37" s="28" customFormat="1" ht="15">
      <c r="A24" s="32" t="s">
        <v>32</v>
      </c>
      <c r="B24" s="32" t="s">
        <v>51</v>
      </c>
      <c r="C24" s="95" t="s">
        <v>245</v>
      </c>
      <c r="D24" s="383">
        <f>' Demand-Supply Gap'!D$39*'Demand by Application'!V24</f>
        <v>0.23098246890000043</v>
      </c>
      <c r="E24" s="383">
        <f>' Demand-Supply Gap'!E$39*'Demand by Application'!W24</f>
        <v>-3.7333151846000039</v>
      </c>
      <c r="F24" s="383">
        <f>' Demand-Supply Gap'!F$39*'Demand by Application'!X24</f>
        <v>-7.5525771127725942</v>
      </c>
      <c r="G24" s="383">
        <f>' Demand-Supply Gap'!G$39*'Demand by Application'!Y24</f>
        <v>-17.49606330833646</v>
      </c>
      <c r="H24" s="383">
        <f>' Demand-Supply Gap'!H$39*'Demand by Application'!Z24</f>
        <v>-11.885750328000002</v>
      </c>
      <c r="I24" s="383">
        <f>' Demand-Supply Gap'!I$39*'Demand by Application'!AA24</f>
        <v>-19.067572634856347</v>
      </c>
      <c r="J24" s="383">
        <f>' Demand-Supply Gap'!J$39*'Demand by Application'!AB24</f>
        <v>-20.177214803812522</v>
      </c>
      <c r="K24" s="383">
        <f>' Demand-Supply Gap'!K$39*'Demand by Application'!AC24</f>
        <v>-21.349385636005803</v>
      </c>
      <c r="L24" s="383">
        <f>' Demand-Supply Gap'!L$39*'Demand by Application'!AD24</f>
        <v>-22.920970196686223</v>
      </c>
      <c r="M24" s="383">
        <f>' Demand-Supply Gap'!M$39*'Demand by Application'!AE24</f>
        <v>-24.658548438689987</v>
      </c>
      <c r="N24" s="383">
        <f>' Demand-Supply Gap'!N$39*'Demand by Application'!AF24</f>
        <v>-26.623957810677304</v>
      </c>
      <c r="O24" s="383">
        <f>' Demand-Supply Gap'!O$39*'Demand by Application'!AG24</f>
        <v>-28.620754646478101</v>
      </c>
      <c r="P24" s="383">
        <f>' Demand-Supply Gap'!P$39*'Demand by Application'!AH24</f>
        <v>-30.807577834059241</v>
      </c>
      <c r="Q24" s="383">
        <f>' Demand-Supply Gap'!Q$39*'Demand by Application'!AI24</f>
        <v>-33.198121165646178</v>
      </c>
      <c r="R24" s="383">
        <f>' Demand-Supply Gap'!R$39*'Demand by Application'!AJ24</f>
        <v>-35.362534104634761</v>
      </c>
      <c r="S24" s="383">
        <f>' Demand-Supply Gap'!S$39*'Demand by Application'!AK24</f>
        <v>-37.696461355540656</v>
      </c>
      <c r="T24" s="391"/>
      <c r="U24" s="391"/>
      <c r="V24" s="386">
        <v>0.26490000000000002</v>
      </c>
      <c r="W24" s="386">
        <v>0.26540000000000002</v>
      </c>
      <c r="X24" s="386">
        <v>0.26600000000000001</v>
      </c>
      <c r="Y24" s="386">
        <v>0.26570000000000005</v>
      </c>
      <c r="Z24" s="386">
        <v>0.2661</v>
      </c>
      <c r="AA24" s="386">
        <v>0.26530000000000004</v>
      </c>
      <c r="AB24" s="386">
        <v>0.2656</v>
      </c>
      <c r="AC24" s="386">
        <v>0.26590000000000003</v>
      </c>
      <c r="AD24" s="386">
        <v>0.26630000000000004</v>
      </c>
      <c r="AE24" s="386">
        <v>0.26650000000000001</v>
      </c>
      <c r="AF24" s="386">
        <v>0.2666</v>
      </c>
      <c r="AG24" s="386">
        <v>0.2666</v>
      </c>
      <c r="AH24" s="386">
        <v>0.26680000000000004</v>
      </c>
      <c r="AI24" s="386">
        <v>0.26670000000000005</v>
      </c>
      <c r="AJ24" s="386">
        <v>0.26700000000000002</v>
      </c>
      <c r="AK24" s="386">
        <v>0.26700000000000002</v>
      </c>
    </row>
    <row r="25" spans="1:37" s="28" customFormat="1" ht="15">
      <c r="A25" s="32" t="s">
        <v>32</v>
      </c>
      <c r="B25" s="32" t="s">
        <v>51</v>
      </c>
      <c r="C25" s="95" t="s">
        <v>413</v>
      </c>
      <c r="D25" s="383">
        <f>' Demand-Supply Gap'!D$39*'Demand by Application'!V25</f>
        <v>9.155590500000016E-2</v>
      </c>
      <c r="E25" s="383">
        <f>' Demand-Supply Gap'!E$39*'Demand by Application'!W25</f>
        <v>-1.4798219948000015</v>
      </c>
      <c r="F25" s="383">
        <f>' Demand-Supply Gap'!F$39*'Demand by Application'!X25</f>
        <v>-2.9897983833644899</v>
      </c>
      <c r="G25" s="383">
        <f>' Demand-Supply Gap'!G$39*'Demand by Application'!Y25</f>
        <v>-6.9865725141682278</v>
      </c>
      <c r="H25" s="383">
        <f>' Demand-Supply Gap'!H$39*'Demand by Application'!Z25</f>
        <v>-4.7659134160000001</v>
      </c>
      <c r="I25" s="383">
        <f>' Demand-Supply Gap'!I$39*'Demand by Application'!AA25</f>
        <v>-7.5249711830737249</v>
      </c>
      <c r="J25" s="383">
        <f>' Demand-Supply Gap'!J$39*'Demand by Application'!AB25</f>
        <v>-7.976685069278294</v>
      </c>
      <c r="K25" s="383">
        <f>' Demand-Supply Gap'!K$39*'Demand by Application'!AC25</f>
        <v>-8.4385875530056786</v>
      </c>
      <c r="L25" s="383">
        <f>' Demand-Supply Gap'!L$39*'Demand by Application'!AD25</f>
        <v>-9.0547730555440857</v>
      </c>
      <c r="M25" s="383">
        <f>' Demand-Supply Gap'!M$39*'Demand by Application'!AE25</f>
        <v>-9.7338810347098921</v>
      </c>
      <c r="N25" s="383">
        <f>' Demand-Supply Gap'!N$39*'Demand by Application'!AF25</f>
        <v>-10.525750762360795</v>
      </c>
      <c r="O25" s="383">
        <f>' Demand-Supply Gap'!O$39*'Demand by Application'!AG25</f>
        <v>-11.325917536396998</v>
      </c>
      <c r="P25" s="383">
        <f>' Demand-Supply Gap'!P$39*'Demand by Application'!AH25</f>
        <v>-12.205251038456002</v>
      </c>
      <c r="Q25" s="383">
        <f>' Demand-Supply Gap'!Q$39*'Demand by Application'!AI25</f>
        <v>-13.15726061945557</v>
      </c>
      <c r="R25" s="383">
        <f>' Demand-Supply Gap'!R$39*'Demand by Application'!AJ25</f>
        <v>-14.025814088692215</v>
      </c>
      <c r="S25" s="383">
        <f>' Demand-Supply Gap'!S$39*'Demand by Application'!AK25</f>
        <v>-14.965636343398161</v>
      </c>
      <c r="T25" s="391"/>
      <c r="U25" s="391"/>
      <c r="V25" s="385">
        <v>0.105</v>
      </c>
      <c r="W25" s="385">
        <v>0.1052</v>
      </c>
      <c r="X25" s="385">
        <v>0.10530000000000002</v>
      </c>
      <c r="Y25" s="385">
        <v>0.1061</v>
      </c>
      <c r="Z25" s="385">
        <v>0.10669999999999999</v>
      </c>
      <c r="AA25" s="385">
        <v>0.1047</v>
      </c>
      <c r="AB25" s="385">
        <v>0.105</v>
      </c>
      <c r="AC25" s="385">
        <v>0.10510000000000001</v>
      </c>
      <c r="AD25" s="385">
        <v>0.1052</v>
      </c>
      <c r="AE25" s="385">
        <v>0.1052</v>
      </c>
      <c r="AF25" s="385">
        <v>0.10540000000000001</v>
      </c>
      <c r="AG25" s="385">
        <v>0.1055</v>
      </c>
      <c r="AH25" s="385">
        <v>0.1057</v>
      </c>
      <c r="AI25" s="385">
        <v>0.1057</v>
      </c>
      <c r="AJ25" s="385">
        <v>0.10590000000000001</v>
      </c>
      <c r="AK25" s="385">
        <v>0.106</v>
      </c>
    </row>
    <row r="26" spans="1:37" s="28" customFormat="1" ht="15">
      <c r="A26" s="32" t="s">
        <v>32</v>
      </c>
      <c r="B26" s="32" t="s">
        <v>51</v>
      </c>
      <c r="C26" s="95" t="s">
        <v>414</v>
      </c>
      <c r="D26" s="383">
        <f>' Demand-Supply Gap'!D$39*'Demand by Application'!V26</f>
        <v>7.9610039300000129E-2</v>
      </c>
      <c r="E26" s="383">
        <f>' Demand-Supply Gap'!E$39*'Demand by Application'!W26</f>
        <v>-1.2871075335000013</v>
      </c>
      <c r="F26" s="383">
        <f>' Demand-Supply Gap'!F$39*'Demand by Application'!X26</f>
        <v>-2.60365158361371</v>
      </c>
      <c r="G26" s="383">
        <f>' Demand-Supply Gap'!G$39*'Demand by Application'!Y26</f>
        <v>-6.0449326748411236</v>
      </c>
      <c r="H26" s="383">
        <f>' Demand-Supply Gap'!H$39*'Demand by Application'!Z26</f>
        <v>-4.1048495120000004</v>
      </c>
      <c r="I26" s="383">
        <f>' Demand-Supply Gap'!I$39*'Demand by Application'!AA26</f>
        <v>-6.5403283444098275</v>
      </c>
      <c r="J26" s="383">
        <f>' Demand-Supply Gap'!J$39*'Demand by Application'!AB26</f>
        <v>-6.9397160102721154</v>
      </c>
      <c r="K26" s="383">
        <f>' Demand-Supply Gap'!K$39*'Demand by Application'!AC26</f>
        <v>-7.3466295061847706</v>
      </c>
      <c r="L26" s="383">
        <f>' Demand-Supply Gap'!L$39*'Demand by Application'!AD26</f>
        <v>-7.8928012280740756</v>
      </c>
      <c r="M26" s="383">
        <f>' Demand-Supply Gap'!M$39*'Demand by Application'!AE26</f>
        <v>-8.5125195360580808</v>
      </c>
      <c r="N26" s="383">
        <f>' Demand-Supply Gap'!N$39*'Demand by Application'!AF26</f>
        <v>-9.1775758544682819</v>
      </c>
      <c r="O26" s="383">
        <f>' Demand-Supply Gap'!O$39*'Demand by Application'!AG26</f>
        <v>-9.8658940435534035</v>
      </c>
      <c r="P26" s="383">
        <f>' Demand-Supply Gap'!P$39*'Demand by Application'!AH26</f>
        <v>-10.634849769553432</v>
      </c>
      <c r="Q26" s="383">
        <f>' Demand-Supply Gap'!Q$39*'Demand by Application'!AI26</f>
        <v>-11.476815791048283</v>
      </c>
      <c r="R26" s="383">
        <f>' Demand-Supply Gap'!R$39*'Demand by Application'!AJ26</f>
        <v>-12.237820791266859</v>
      </c>
      <c r="S26" s="383">
        <f>' Demand-Supply Gap'!S$39*'Demand by Application'!AK26</f>
        <v>-13.059635488342735</v>
      </c>
      <c r="T26" s="391"/>
      <c r="U26" s="391"/>
      <c r="V26" s="386">
        <v>9.1299999999999992E-2</v>
      </c>
      <c r="W26" s="386">
        <v>9.1499999999999998E-2</v>
      </c>
      <c r="X26" s="386">
        <v>9.1700000000000004E-2</v>
      </c>
      <c r="Y26" s="386">
        <v>9.1799999999999993E-2</v>
      </c>
      <c r="Z26" s="386">
        <v>9.1899999999999996E-2</v>
      </c>
      <c r="AA26" s="386">
        <v>9.0999999999999998E-2</v>
      </c>
      <c r="AB26" s="386">
        <v>9.1350000000000001E-2</v>
      </c>
      <c r="AC26" s="386">
        <v>9.1499999999999998E-2</v>
      </c>
      <c r="AD26" s="386">
        <v>9.1700000000000004E-2</v>
      </c>
      <c r="AE26" s="386">
        <v>9.1999999999999998E-2</v>
      </c>
      <c r="AF26" s="386">
        <v>9.1899999999999996E-2</v>
      </c>
      <c r="AG26" s="386">
        <v>9.1899999999999996E-2</v>
      </c>
      <c r="AH26" s="386">
        <v>9.2100000000000001E-2</v>
      </c>
      <c r="AI26" s="386">
        <v>9.2200000000000004E-2</v>
      </c>
      <c r="AJ26" s="386">
        <v>9.2399999999999996E-2</v>
      </c>
      <c r="AK26" s="386">
        <v>9.2499999999999999E-2</v>
      </c>
    </row>
    <row r="27" spans="1:37" s="28" customFormat="1" ht="15">
      <c r="A27" s="32" t="s">
        <v>32</v>
      </c>
      <c r="B27" s="32" t="s">
        <v>51</v>
      </c>
      <c r="C27" s="95" t="s">
        <v>246</v>
      </c>
      <c r="D27" s="383">
        <f>' Demand-Supply Gap'!D$39*'Demand by Application'!V27</f>
        <v>5.3364013200000095E-2</v>
      </c>
      <c r="E27" s="383">
        <f>' Demand-Supply Gap'!E$39*'Demand by Application'!W27</f>
        <v>-0.85666501410000084</v>
      </c>
      <c r="F27" s="383">
        <f>' Demand-Supply Gap'!F$39*'Demand by Application'!X27</f>
        <v>-1.7319819694704071</v>
      </c>
      <c r="G27" s="383">
        <f>' Demand-Supply Gap'!G$39*'Demand by Application'!Y27</f>
        <v>-4.0299551165607497</v>
      </c>
      <c r="H27" s="383">
        <f>' Demand-Supply Gap'!H$39*'Demand by Application'!Z27</f>
        <v>-2.7112553360000002</v>
      </c>
      <c r="I27" s="383">
        <f>' Demand-Supply Gap'!I$39*'Demand by Application'!AA27</f>
        <v>-4.376988968951192</v>
      </c>
      <c r="J27" s="383">
        <f>' Demand-Supply Gap'!J$39*'Demand by Application'!AB27</f>
        <v>-4.6264773401814105</v>
      </c>
      <c r="K27" s="383">
        <f>' Demand-Supply Gap'!K$39*'Demand by Application'!AC27</f>
        <v>-4.8977530041231816</v>
      </c>
      <c r="L27" s="383">
        <f>' Demand-Supply Gap'!L$39*'Demand by Application'!AD27</f>
        <v>-5.2676056178640502</v>
      </c>
      <c r="M27" s="383">
        <f>' Demand-Supply Gap'!M$39*'Demand by Application'!AE27</f>
        <v>-5.6719287778300043</v>
      </c>
      <c r="N27" s="383">
        <f>' Demand-Supply Gap'!N$39*'Demand by Application'!AF27</f>
        <v>-6.1416856915103315</v>
      </c>
      <c r="O27" s="383">
        <f>' Demand-Supply Gap'!O$39*'Demand by Application'!AG27</f>
        <v>-6.613047585232751</v>
      </c>
      <c r="P27" s="383">
        <f>' Demand-Supply Gap'!P$39*'Demand by Application'!AH27</f>
        <v>-7.1014469145226506</v>
      </c>
      <c r="Q27" s="383">
        <f>' Demand-Supply Gap'!Q$39*'Demand by Application'!AI27</f>
        <v>-7.680255252794784</v>
      </c>
      <c r="R27" s="383">
        <f>' Demand-Supply Gap'!R$39*'Demand by Application'!AJ27</f>
        <v>-8.185035983769394</v>
      </c>
      <c r="S27" s="383">
        <f>' Demand-Supply Gap'!S$39*'Demand by Application'!AK27</f>
        <v>-8.7393668835504368</v>
      </c>
      <c r="T27" s="391"/>
      <c r="U27" s="391"/>
      <c r="V27" s="386">
        <v>6.1199999999999997E-2</v>
      </c>
      <c r="W27" s="386">
        <v>6.0900000000000003E-2</v>
      </c>
      <c r="X27" s="386">
        <v>6.1000000000000006E-2</v>
      </c>
      <c r="Y27" s="386">
        <v>6.1199999999999997E-2</v>
      </c>
      <c r="Z27" s="386">
        <v>6.0699999999999997E-2</v>
      </c>
      <c r="AA27" s="386">
        <v>6.0900000000000003E-2</v>
      </c>
      <c r="AB27" s="386">
        <v>6.0900000000000003E-2</v>
      </c>
      <c r="AC27" s="386">
        <v>6.1000000000000006E-2</v>
      </c>
      <c r="AD27" s="386">
        <v>6.1199999999999997E-2</v>
      </c>
      <c r="AE27" s="386">
        <v>6.13E-2</v>
      </c>
      <c r="AF27" s="386">
        <v>6.1500000000000006E-2</v>
      </c>
      <c r="AG27" s="386">
        <v>6.1600000000000009E-2</v>
      </c>
      <c r="AH27" s="386">
        <v>6.1500000000000006E-2</v>
      </c>
      <c r="AI27" s="386">
        <v>6.1699999999999998E-2</v>
      </c>
      <c r="AJ27" s="386">
        <v>6.1800000000000001E-2</v>
      </c>
      <c r="AK27" s="386">
        <v>6.1900000000000004E-2</v>
      </c>
    </row>
    <row r="28" spans="1:37" s="28" customFormat="1" ht="15">
      <c r="A28" s="32" t="s">
        <v>32</v>
      </c>
      <c r="B28" s="32" t="s">
        <v>51</v>
      </c>
      <c r="C28" s="95" t="s">
        <v>12</v>
      </c>
      <c r="D28" s="383">
        <f>' Demand-Supply Gap'!D$39*'Demand by Application'!V28</f>
        <v>5.7026249400000111E-2</v>
      </c>
      <c r="E28" s="383">
        <f>' Demand-Supply Gap'!E$39*'Demand by Application'!W28</f>
        <v>-0.86932508820000043</v>
      </c>
      <c r="F28" s="383">
        <f>' Demand-Supply Gap'!F$39*'Demand by Application'!X28</f>
        <v>-1.7603751165109005</v>
      </c>
      <c r="G28" s="383">
        <f>' Demand-Supply Gap'!G$39*'Demand by Application'!Y28</f>
        <v>-4.0958040563738285</v>
      </c>
      <c r="H28" s="383">
        <f>' Demand-Supply Gap'!H$39*'Demand by Application'!Z28</f>
        <v>-2.733588576000002</v>
      </c>
      <c r="I28" s="383">
        <f>' Demand-Supply Gap'!I$39*'Demand by Application'!AA28</f>
        <v>-4.8872783232952601</v>
      </c>
      <c r="J28" s="383">
        <f>' Demand-Supply Gap'!J$39*'Demand by Application'!AB28</f>
        <v>-5.010117907799077</v>
      </c>
      <c r="K28" s="383">
        <f>' Demand-Supply Gap'!K$39*'Demand by Application'!AC28</f>
        <v>-5.106509689544815</v>
      </c>
      <c r="L28" s="383">
        <f>' Demand-Supply Gap'!L$39*'Demand by Application'!AD28</f>
        <v>-5.2848200153080418</v>
      </c>
      <c r="M28" s="383">
        <f>' Demand-Supply Gap'!M$39*'Demand by Application'!AE28</f>
        <v>-5.7089397323346125</v>
      </c>
      <c r="N28" s="383">
        <f>' Demand-Supply Gap'!N$39*'Demand by Application'!AF28</f>
        <v>-5.9119966331286351</v>
      </c>
      <c r="O28" s="383">
        <f>' Demand-Supply Gap'!O$39*'Demand by Application'!AG28</f>
        <v>-6.2265707783035564</v>
      </c>
      <c r="P28" s="383">
        <f>' Demand-Supply Gap'!P$39*'Demand by Application'!AH28</f>
        <v>-6.6164700520674469</v>
      </c>
      <c r="Q28" s="383">
        <f>' Demand-Supply Gap'!Q$39*'Demand by Application'!AI28</f>
        <v>-7.0205250609015399</v>
      </c>
      <c r="R28" s="383">
        <f>' Demand-Supply Gap'!R$39*'Demand by Application'!AJ28</f>
        <v>-7.3506391116375616</v>
      </c>
      <c r="S28" s="383">
        <f>' Demand-Supply Gap'!S$39*'Demand by Application'!AK28</f>
        <v>-7.7369516190397984</v>
      </c>
      <c r="T28" s="390"/>
      <c r="U28" s="390"/>
      <c r="V28" s="385">
        <f>V29-SUM(V23:V27)</f>
        <v>6.5400000000000014E-2</v>
      </c>
      <c r="W28" s="385">
        <f t="shared" ref="W28:AK28" si="6">W29-SUM(W23:W27)</f>
        <v>6.1799999999999966E-2</v>
      </c>
      <c r="X28" s="385">
        <f t="shared" si="6"/>
        <v>6.1999999999999833E-2</v>
      </c>
      <c r="Y28" s="385">
        <f t="shared" si="6"/>
        <v>6.2199999999999922E-2</v>
      </c>
      <c r="Z28" s="385">
        <f t="shared" si="6"/>
        <v>6.1200000000000032E-2</v>
      </c>
      <c r="AA28" s="385">
        <f t="shared" si="6"/>
        <v>6.800000000000006E-2</v>
      </c>
      <c r="AB28" s="385">
        <f t="shared" si="6"/>
        <v>6.5949999999999953E-2</v>
      </c>
      <c r="AC28" s="385">
        <f t="shared" si="6"/>
        <v>6.3599999999999879E-2</v>
      </c>
      <c r="AD28" s="385">
        <f t="shared" si="6"/>
        <v>6.1399999999999899E-2</v>
      </c>
      <c r="AE28" s="385">
        <f t="shared" si="6"/>
        <v>6.1700000000000088E-2</v>
      </c>
      <c r="AF28" s="385">
        <f t="shared" si="6"/>
        <v>5.9199999999999919E-2</v>
      </c>
      <c r="AG28" s="385">
        <f t="shared" si="6"/>
        <v>5.799999999999994E-2</v>
      </c>
      <c r="AH28" s="385">
        <f t="shared" si="6"/>
        <v>5.7300000000000018E-2</v>
      </c>
      <c r="AI28" s="385">
        <f t="shared" si="6"/>
        <v>5.6399999999999895E-2</v>
      </c>
      <c r="AJ28" s="385">
        <f t="shared" si="6"/>
        <v>5.5499999999999994E-2</v>
      </c>
      <c r="AK28" s="385">
        <f t="shared" si="6"/>
        <v>5.479999999999996E-2</v>
      </c>
    </row>
    <row r="29" spans="1:37" s="28" customFormat="1" ht="15">
      <c r="A29" s="32" t="s">
        <v>32</v>
      </c>
      <c r="B29" s="32" t="s">
        <v>51</v>
      </c>
      <c r="C29" s="188" t="s">
        <v>60</v>
      </c>
      <c r="D29" s="383">
        <f>SUM(D23:D28)</f>
        <v>0.87196100000000154</v>
      </c>
      <c r="E29" s="383">
        <f t="shared" ref="E29:S29" si="7">SUM(E23:E28)</f>
        <v>-14.066749000000014</v>
      </c>
      <c r="F29" s="383">
        <f t="shared" si="7"/>
        <v>-28.393147040498473</v>
      </c>
      <c r="G29" s="383">
        <f t="shared" si="7"/>
        <v>-65.848939813084144</v>
      </c>
      <c r="H29" s="383">
        <f t="shared" si="7"/>
        <v>-44.666480000000014</v>
      </c>
      <c r="I29" s="383">
        <f t="shared" si="7"/>
        <v>-71.871740048459657</v>
      </c>
      <c r="J29" s="383">
        <f t="shared" si="7"/>
        <v>-75.968429231221833</v>
      </c>
      <c r="K29" s="383">
        <f t="shared" si="7"/>
        <v>-80.291032854478374</v>
      </c>
      <c r="L29" s="383">
        <f t="shared" si="7"/>
        <v>-86.071987220000821</v>
      </c>
      <c r="M29" s="383">
        <f t="shared" si="7"/>
        <v>-92.527386261500894</v>
      </c>
      <c r="N29" s="383">
        <f t="shared" si="7"/>
        <v>-99.86480799203791</v>
      </c>
      <c r="O29" s="383">
        <f t="shared" si="7"/>
        <v>-107.35466859144073</v>
      </c>
      <c r="P29" s="383">
        <f t="shared" si="7"/>
        <v>-115.47068153695366</v>
      </c>
      <c r="Q29" s="383">
        <f t="shared" si="7"/>
        <v>-124.47739469683603</v>
      </c>
      <c r="R29" s="383">
        <f t="shared" si="7"/>
        <v>-132.44394795743355</v>
      </c>
      <c r="S29" s="383">
        <f t="shared" si="7"/>
        <v>-141.18524852262416</v>
      </c>
      <c r="T29" s="390"/>
      <c r="U29" s="390"/>
      <c r="V29" s="386">
        <v>1</v>
      </c>
      <c r="W29" s="386">
        <v>1</v>
      </c>
      <c r="X29" s="386">
        <v>1</v>
      </c>
      <c r="Y29" s="386">
        <v>1</v>
      </c>
      <c r="Z29" s="386">
        <v>1</v>
      </c>
      <c r="AA29" s="386">
        <v>1</v>
      </c>
      <c r="AB29" s="386">
        <v>1</v>
      </c>
      <c r="AC29" s="386">
        <v>1</v>
      </c>
      <c r="AD29" s="386">
        <v>1</v>
      </c>
      <c r="AE29" s="386">
        <v>1</v>
      </c>
      <c r="AF29" s="386">
        <v>1</v>
      </c>
      <c r="AG29" s="386">
        <v>1</v>
      </c>
      <c r="AH29" s="386">
        <v>1</v>
      </c>
      <c r="AI29" s="386">
        <v>1</v>
      </c>
      <c r="AJ29" s="386">
        <v>1</v>
      </c>
      <c r="AK29" s="386">
        <v>1</v>
      </c>
    </row>
    <row r="30" spans="1:37" s="28" customFormat="1" ht="15">
      <c r="A30" s="32" t="s">
        <v>32</v>
      </c>
      <c r="B30" s="32" t="s">
        <v>415</v>
      </c>
      <c r="C30" s="95" t="s">
        <v>221</v>
      </c>
      <c r="D30" s="383">
        <f>' Demand-Supply Gap'!D$48*'Demand by Application'!V30</f>
        <v>2.9231759999999993</v>
      </c>
      <c r="E30" s="383">
        <f>' Demand-Supply Gap'!E$48*'Demand by Application'!W30</f>
        <v>2.6406530000000008</v>
      </c>
      <c r="F30" s="383">
        <f>' Demand-Supply Gap'!F$48*'Demand by Application'!X30</f>
        <v>2.2813660000000007</v>
      </c>
      <c r="G30" s="383">
        <f>' Demand-Supply Gap'!G$48*'Demand by Application'!Y30</f>
        <v>1.9685000000000001</v>
      </c>
      <c r="H30" s="383">
        <f>' Demand-Supply Gap'!H$48*'Demand by Application'!Z30</f>
        <v>2.8493430000000006</v>
      </c>
      <c r="I30" s="383">
        <f>' Demand-Supply Gap'!I$48*'Demand by Application'!AA30</f>
        <v>2.4776720000000001</v>
      </c>
      <c r="J30" s="383">
        <f>' Demand-Supply Gap'!J$48*'Demand by Application'!AB30</f>
        <v>2.6476387776000001</v>
      </c>
      <c r="K30" s="383">
        <f>' Demand-Supply Gap'!K$48*'Demand by Application'!AC30</f>
        <v>2.8771719671808005</v>
      </c>
      <c r="L30" s="383">
        <f>' Demand-Supply Gap'!L$48*'Demand by Application'!AD30</f>
        <v>3.1002887585564931</v>
      </c>
      <c r="M30" s="383">
        <f>' Demand-Supply Gap'!M$48*'Demand by Application'!AE30</f>
        <v>3.3239774580355888</v>
      </c>
      <c r="N30" s="383">
        <f>' Demand-Supply Gap'!N$48*'Demand by Application'!AF30</f>
        <v>3.6090296162896669</v>
      </c>
      <c r="O30" s="383">
        <f>' Demand-Supply Gap'!O$48*'Demand by Application'!AG30</f>
        <v>3.9220648728135097</v>
      </c>
      <c r="P30" s="383">
        <f>' Demand-Supply Gap'!P$48*'Demand by Application'!AH30</f>
        <v>4.2065711228772633</v>
      </c>
      <c r="Q30" s="383">
        <f>' Demand-Supply Gap'!Q$48*'Demand by Application'!AI30</f>
        <v>4.5249745697325725</v>
      </c>
      <c r="R30" s="383">
        <f>' Demand-Supply Gap'!R$48*'Demand by Application'!AJ30</f>
        <v>4.8633068046186478</v>
      </c>
      <c r="S30" s="383">
        <f>' Demand-Supply Gap'!S$48*'Demand by Application'!AK30</f>
        <v>5.2459651241995386</v>
      </c>
      <c r="T30" s="390"/>
      <c r="U30" s="390"/>
      <c r="V30" s="389">
        <v>0.39290000000000003</v>
      </c>
      <c r="W30" s="389">
        <v>0.39590000000000003</v>
      </c>
      <c r="X30" s="389">
        <v>0.39470000000000005</v>
      </c>
      <c r="Y30" s="389">
        <v>0.39370000000000005</v>
      </c>
      <c r="Z30" s="389">
        <v>0.39410000000000006</v>
      </c>
      <c r="AA30" s="389">
        <v>0.39080000000000004</v>
      </c>
      <c r="AB30" s="389">
        <v>0.39190000000000003</v>
      </c>
      <c r="AC30" s="389">
        <v>0.39360000000000006</v>
      </c>
      <c r="AD30" s="389">
        <v>0.39490000000000003</v>
      </c>
      <c r="AE30" s="389">
        <v>0.39400000000000002</v>
      </c>
      <c r="AF30" s="389">
        <v>0.39610000000000006</v>
      </c>
      <c r="AG30" s="389">
        <v>0.39710000000000006</v>
      </c>
      <c r="AH30" s="385">
        <v>0.39730000000000004</v>
      </c>
      <c r="AI30" s="385">
        <v>0.39800000000000002</v>
      </c>
      <c r="AJ30" s="385">
        <v>0.39810000000000001</v>
      </c>
      <c r="AK30" s="385">
        <v>0.39850000000000002</v>
      </c>
    </row>
    <row r="31" spans="1:37" s="28" customFormat="1" ht="15">
      <c r="A31" s="32" t="s">
        <v>32</v>
      </c>
      <c r="B31" s="32" t="s">
        <v>415</v>
      </c>
      <c r="C31" s="95" t="s">
        <v>245</v>
      </c>
      <c r="D31" s="383">
        <f>' Demand-Supply Gap'!D$48*'Demand by Application'!V31</f>
        <v>2.1486719999999995</v>
      </c>
      <c r="E31" s="383">
        <f>' Demand-Supply Gap'!E$48*'Demand by Application'!W31</f>
        <v>1.9296310000000005</v>
      </c>
      <c r="F31" s="383">
        <f>' Demand-Supply Gap'!F$48*'Demand by Application'!X31</f>
        <v>1.6756220000000002</v>
      </c>
      <c r="G31" s="383">
        <f>' Demand-Supply Gap'!G$48*'Demand by Application'!Y31</f>
        <v>1.4480000000000002</v>
      </c>
      <c r="H31" s="383">
        <f>' Demand-Supply Gap'!H$48*'Demand by Application'!Z31</f>
        <v>2.0966999999999998</v>
      </c>
      <c r="I31" s="383">
        <f>' Demand-Supply Gap'!I$48*'Demand by Application'!AA31</f>
        <v>1.833528</v>
      </c>
      <c r="J31" s="383">
        <f>' Demand-Supply Gap'!J$48*'Demand by Application'!AB31</f>
        <v>1.955834208</v>
      </c>
      <c r="K31" s="383">
        <f>' Demand-Supply Gap'!K$48*'Demand by Application'!AC31</f>
        <v>2.1184055794944001</v>
      </c>
      <c r="L31" s="383">
        <f>' Demand-Supply Gap'!L$48*'Demand by Application'!AD31</f>
        <v>2.2783079203167746</v>
      </c>
      <c r="M31" s="383">
        <f>' Demand-Supply Gap'!M$48*'Demand by Application'!AE31</f>
        <v>2.4499569893744542</v>
      </c>
      <c r="N31" s="383">
        <f>' Demand-Supply Gap'!N$48*'Demand by Application'!AF31</f>
        <v>2.6468646895535168</v>
      </c>
      <c r="O31" s="383">
        <f>' Demand-Supply Gap'!O$48*'Demand by Application'!AG31</f>
        <v>2.8692013234760116</v>
      </c>
      <c r="P31" s="383">
        <f>' Demand-Supply Gap'!P$48*'Demand by Application'!AH31</f>
        <v>3.0779013979874663</v>
      </c>
      <c r="Q31" s="383">
        <f>' Demand-Supply Gap'!Q$48*'Demand by Application'!AI31</f>
        <v>3.3039135928750891</v>
      </c>
      <c r="R31" s="383">
        <f>' Demand-Supply Gap'!R$48*'Demand by Application'!AJ31</f>
        <v>3.5537200438672811</v>
      </c>
      <c r="S31" s="383">
        <f>' Demand-Supply Gap'!S$48*'Demand by Application'!AK31</f>
        <v>3.829488719271382</v>
      </c>
      <c r="T31" s="390"/>
      <c r="U31" s="390"/>
      <c r="V31" s="386">
        <v>0.2888</v>
      </c>
      <c r="W31" s="386">
        <v>0.2893</v>
      </c>
      <c r="X31" s="386">
        <v>0.28989999999999999</v>
      </c>
      <c r="Y31" s="386">
        <v>0.28960000000000002</v>
      </c>
      <c r="Z31" s="386">
        <v>0.28999999999999998</v>
      </c>
      <c r="AA31" s="386">
        <v>0.28920000000000001</v>
      </c>
      <c r="AB31" s="386">
        <v>0.28949999999999998</v>
      </c>
      <c r="AC31" s="386">
        <v>0.2898</v>
      </c>
      <c r="AD31" s="386">
        <v>0.29020000000000001</v>
      </c>
      <c r="AE31" s="386">
        <v>0.29039999999999999</v>
      </c>
      <c r="AF31" s="386">
        <v>0.29049999999999998</v>
      </c>
      <c r="AG31" s="386">
        <v>0.29049999999999998</v>
      </c>
      <c r="AH31" s="386">
        <v>0.29070000000000001</v>
      </c>
      <c r="AI31" s="386">
        <v>0.29060000000000002</v>
      </c>
      <c r="AJ31" s="386">
        <v>0.29089999999999999</v>
      </c>
      <c r="AK31" s="386">
        <v>0.29089999999999999</v>
      </c>
    </row>
    <row r="32" spans="1:37" s="28" customFormat="1" ht="15">
      <c r="A32" s="32" t="s">
        <v>32</v>
      </c>
      <c r="B32" s="32" t="s">
        <v>415</v>
      </c>
      <c r="C32" s="95" t="s">
        <v>413</v>
      </c>
      <c r="D32" s="383">
        <f>' Demand-Supply Gap'!D$48*'Demand by Application'!V32</f>
        <v>0.69266399999999972</v>
      </c>
      <c r="E32" s="383">
        <f>' Demand-Supply Gap'!E$48*'Demand by Application'!W32</f>
        <v>0.62231100000000017</v>
      </c>
      <c r="F32" s="383">
        <f>' Demand-Supply Gap'!F$48*'Demand by Application'!X32</f>
        <v>0.53985200000000022</v>
      </c>
      <c r="G32" s="383">
        <f>' Demand-Supply Gap'!G$48*'Demand by Application'!Y32</f>
        <v>0.47100000000000003</v>
      </c>
      <c r="H32" s="383">
        <f>' Demand-Supply Gap'!H$48*'Demand by Application'!Z32</f>
        <v>0.68540400000000001</v>
      </c>
      <c r="I32" s="383">
        <f>' Demand-Supply Gap'!I$48*'Demand by Application'!AA32</f>
        <v>0.58835199999999999</v>
      </c>
      <c r="J32" s="383">
        <f>' Demand-Supply Gap'!J$48*'Demand by Application'!AB32</f>
        <v>0.62897466239999988</v>
      </c>
      <c r="K32" s="383">
        <f>' Demand-Supply Gap'!K$48*'Demand by Application'!AC32</f>
        <v>0.68128157352960006</v>
      </c>
      <c r="L32" s="383">
        <f>' Demand-Supply Gap'!L$48*'Demand by Application'!AD32</f>
        <v>0.73248149195573753</v>
      </c>
      <c r="M32" s="383">
        <f>' Demand-Supply Gap'!M$48*'Demand by Application'!AE32</f>
        <v>0.78712461125563549</v>
      </c>
      <c r="N32" s="383">
        <f>' Demand-Supply Gap'!N$48*'Demand by Application'!AF32</f>
        <v>0.85191686221429885</v>
      </c>
      <c r="O32" s="383">
        <f>' Demand-Supply Gap'!O$48*'Demand by Application'!AG32</f>
        <v>0.92446555551585097</v>
      </c>
      <c r="P32" s="383">
        <f>' Demand-Supply Gap'!P$48*'Demand by Application'!AH32</f>
        <v>0.99314465473417379</v>
      </c>
      <c r="Q32" s="383">
        <f>' Demand-Supply Gap'!Q$48*'Demand by Application'!AI32</f>
        <v>1.0664387302535558</v>
      </c>
      <c r="R32" s="383">
        <f>' Demand-Supply Gap'!R$48*'Demand by Application'!AJ32</f>
        <v>1.1483316745394445</v>
      </c>
      <c r="S32" s="383">
        <f>' Demand-Supply Gap'!S$48*'Demand by Application'!AK32</f>
        <v>1.2387586403693263</v>
      </c>
      <c r="T32" s="390"/>
      <c r="U32" s="390"/>
      <c r="V32" s="385">
        <v>9.3099999999999988E-2</v>
      </c>
      <c r="W32" s="385">
        <v>9.3299999999999994E-2</v>
      </c>
      <c r="X32" s="385">
        <v>9.3400000000000011E-2</v>
      </c>
      <c r="Y32" s="385">
        <v>9.4200000000000006E-2</v>
      </c>
      <c r="Z32" s="385">
        <v>9.4799999999999995E-2</v>
      </c>
      <c r="AA32" s="385">
        <v>9.2799999999999994E-2</v>
      </c>
      <c r="AB32" s="385">
        <v>9.3099999999999988E-2</v>
      </c>
      <c r="AC32" s="385">
        <v>9.3200000000000005E-2</v>
      </c>
      <c r="AD32" s="385">
        <v>9.3299999999999994E-2</v>
      </c>
      <c r="AE32" s="385">
        <v>9.3299999999999994E-2</v>
      </c>
      <c r="AF32" s="385">
        <v>9.35E-2</v>
      </c>
      <c r="AG32" s="385">
        <v>9.3599999999999989E-2</v>
      </c>
      <c r="AH32" s="385">
        <v>9.3799999999999994E-2</v>
      </c>
      <c r="AI32" s="385">
        <v>9.3799999999999994E-2</v>
      </c>
      <c r="AJ32" s="385">
        <v>9.4E-2</v>
      </c>
      <c r="AK32" s="385">
        <v>9.4099999999999989E-2</v>
      </c>
    </row>
    <row r="33" spans="1:37" s="28" customFormat="1" ht="15">
      <c r="A33" s="32" t="s">
        <v>32</v>
      </c>
      <c r="B33" s="32" t="s">
        <v>415</v>
      </c>
      <c r="C33" s="95" t="s">
        <v>414</v>
      </c>
      <c r="D33" s="383">
        <f>' Demand-Supply Gap'!D$48*'Demand by Application'!V33</f>
        <v>0.62123999999999979</v>
      </c>
      <c r="E33" s="383">
        <f>' Demand-Supply Gap'!E$48*'Demand by Application'!W33</f>
        <v>0.55827900000000008</v>
      </c>
      <c r="F33" s="383">
        <f>' Demand-Supply Gap'!F$48*'Demand by Application'!X33</f>
        <v>0.4849420000000001</v>
      </c>
      <c r="G33" s="383">
        <f>' Demand-Supply Gap'!G$48*'Demand by Application'!Y33</f>
        <v>0.41999999999999993</v>
      </c>
      <c r="H33" s="383">
        <f>' Demand-Supply Gap'!H$48*'Demand by Application'!Z33</f>
        <v>0.608043</v>
      </c>
      <c r="I33" s="383">
        <f>' Demand-Supply Gap'!I$48*'Demand by Application'!AA33</f>
        <v>0.52748799999999996</v>
      </c>
      <c r="J33" s="383">
        <f>' Demand-Supply Gap'!J$48*'Demand by Application'!AB33</f>
        <v>0.56445577920000001</v>
      </c>
      <c r="K33" s="383">
        <f>' Demand-Supply Gap'!K$48*'Demand by Application'!AC33</f>
        <v>0.6118376363136</v>
      </c>
      <c r="L33" s="383">
        <f>' Demand-Supply Gap'!L$48*'Demand by Application'!AD33</f>
        <v>0.65868378537070083</v>
      </c>
      <c r="M33" s="383">
        <f>' Demand-Supply Gap'!M$48*'Demand by Application'!AE33</f>
        <v>0.71035254306242779</v>
      </c>
      <c r="N33" s="383">
        <f>' Demand-Supply Gap'!N$48*'Demand by Application'!AF33</f>
        <v>0.7662696054783158</v>
      </c>
      <c r="O33" s="383">
        <f>' Demand-Supply Gap'!O$48*'Demand by Application'!AG33</f>
        <v>0.83063625233849425</v>
      </c>
      <c r="P33" s="383">
        <f>' Demand-Supply Gap'!P$48*'Demand by Application'!AH33</f>
        <v>0.89255964172804747</v>
      </c>
      <c r="Q33" s="383">
        <f>' Demand-Supply Gap'!Q$48*'Demand by Application'!AI33</f>
        <v>0.95956747157142985</v>
      </c>
      <c r="R33" s="383">
        <f>' Demand-Supply Gap'!R$48*'Demand by Application'!AJ33</f>
        <v>1.0334985070855001</v>
      </c>
      <c r="S33" s="383">
        <f>' Demand-Supply Gap'!S$48*'Demand by Application'!AK33</f>
        <v>1.1150144191209559</v>
      </c>
      <c r="T33" s="390"/>
      <c r="U33" s="390"/>
      <c r="V33" s="386">
        <v>8.3499999999999991E-2</v>
      </c>
      <c r="W33" s="386">
        <v>8.3699999999999997E-2</v>
      </c>
      <c r="X33" s="386">
        <v>8.3900000000000002E-2</v>
      </c>
      <c r="Y33" s="386">
        <v>8.3999999999999991E-2</v>
      </c>
      <c r="Z33" s="386">
        <v>8.4099999999999994E-2</v>
      </c>
      <c r="AA33" s="386">
        <v>8.3199999999999996E-2</v>
      </c>
      <c r="AB33" s="386">
        <v>8.3549999999999999E-2</v>
      </c>
      <c r="AC33" s="386">
        <v>8.3699999999999997E-2</v>
      </c>
      <c r="AD33" s="386">
        <v>8.3900000000000002E-2</v>
      </c>
      <c r="AE33" s="386">
        <v>8.4199999999999997E-2</v>
      </c>
      <c r="AF33" s="386">
        <v>8.4099999999999994E-2</v>
      </c>
      <c r="AG33" s="386">
        <v>8.4099999999999994E-2</v>
      </c>
      <c r="AH33" s="386">
        <v>8.43E-2</v>
      </c>
      <c r="AI33" s="386">
        <v>8.4400000000000003E-2</v>
      </c>
      <c r="AJ33" s="386">
        <v>8.4599999999999995E-2</v>
      </c>
      <c r="AK33" s="386">
        <v>8.4699999999999998E-2</v>
      </c>
    </row>
    <row r="34" spans="1:37" s="28" customFormat="1" ht="15">
      <c r="A34" s="32" t="s">
        <v>32</v>
      </c>
      <c r="B34" s="32" t="s">
        <v>415</v>
      </c>
      <c r="C34" s="95" t="s">
        <v>246</v>
      </c>
      <c r="D34" s="383">
        <f>' Demand-Supply Gap'!D$48*'Demand by Application'!V34</f>
        <v>0.47095199999999982</v>
      </c>
      <c r="E34" s="383">
        <f>' Demand-Supply Gap'!E$48*'Demand by Application'!W34</f>
        <v>0.42021000000000008</v>
      </c>
      <c r="F34" s="383">
        <f>' Demand-Supply Gap'!F$48*'Demand by Application'!X34</f>
        <v>0.3647180000000001</v>
      </c>
      <c r="G34" s="383">
        <f>' Demand-Supply Gap'!G$48*'Demand by Application'!Y34</f>
        <v>0.3165</v>
      </c>
      <c r="H34" s="383">
        <f>' Demand-Supply Gap'!H$48*'Demand by Application'!Z34</f>
        <v>0.454044</v>
      </c>
      <c r="I34" s="383">
        <f>' Demand-Supply Gap'!I$48*'Demand by Application'!AA34</f>
        <v>0.39942</v>
      </c>
      <c r="J34" s="383">
        <f>' Demand-Supply Gap'!J$48*'Demand by Application'!AB34</f>
        <v>0.42562195200000003</v>
      </c>
      <c r="K34" s="383">
        <f>' Demand-Supply Gap'!K$48*'Demand by Application'!AC34</f>
        <v>0.46125394087679999</v>
      </c>
      <c r="L34" s="383">
        <f>' Demand-Supply Gap'!L$48*'Demand by Application'!AD34</f>
        <v>0.49695689647157754</v>
      </c>
      <c r="M34" s="383">
        <f>' Demand-Supply Gap'!M$48*'Demand by Application'!AE34</f>
        <v>0.53487353004938154</v>
      </c>
      <c r="N34" s="383">
        <f>' Demand-Supply Gap'!N$48*'Demand by Application'!AF34</f>
        <v>0.57948569451154452</v>
      </c>
      <c r="O34" s="383">
        <f>' Demand-Supply Gap'!O$48*'Demand by Application'!AG34</f>
        <v>0.6291501697260653</v>
      </c>
      <c r="P34" s="383">
        <f>' Demand-Supply Gap'!P$48*'Demand by Application'!AH34</f>
        <v>0.67339019233575115</v>
      </c>
      <c r="Q34" s="383">
        <f>' Demand-Supply Gap'!Q$48*'Demand by Application'!AI34</f>
        <v>0.72536024509783437</v>
      </c>
      <c r="R34" s="383">
        <f>' Demand-Supply Gap'!R$48*'Demand by Application'!AJ34</f>
        <v>0.7806212127986224</v>
      </c>
      <c r="S34" s="383">
        <f>' Demand-Supply Gap'!S$48*'Demand by Application'!AK34</f>
        <v>0.84251384679741648</v>
      </c>
      <c r="T34" s="390"/>
      <c r="U34" s="390"/>
      <c r="V34" s="386">
        <v>6.3299999999999995E-2</v>
      </c>
      <c r="W34" s="386">
        <v>6.3E-2</v>
      </c>
      <c r="X34" s="386">
        <v>6.3100000000000003E-2</v>
      </c>
      <c r="Y34" s="386">
        <v>6.3299999999999995E-2</v>
      </c>
      <c r="Z34" s="386">
        <v>6.2799999999999995E-2</v>
      </c>
      <c r="AA34" s="386">
        <v>6.3E-2</v>
      </c>
      <c r="AB34" s="386">
        <v>6.3E-2</v>
      </c>
      <c r="AC34" s="386">
        <v>6.3100000000000003E-2</v>
      </c>
      <c r="AD34" s="386">
        <v>6.3299999999999995E-2</v>
      </c>
      <c r="AE34" s="386">
        <v>6.3399999999999998E-2</v>
      </c>
      <c r="AF34" s="386">
        <v>6.3600000000000004E-2</v>
      </c>
      <c r="AG34" s="386">
        <v>6.3700000000000007E-2</v>
      </c>
      <c r="AH34" s="386">
        <v>6.3600000000000004E-2</v>
      </c>
      <c r="AI34" s="386">
        <v>6.3799999999999996E-2</v>
      </c>
      <c r="AJ34" s="386">
        <v>6.3899999999999998E-2</v>
      </c>
      <c r="AK34" s="386">
        <v>6.4000000000000001E-2</v>
      </c>
    </row>
    <row r="35" spans="1:37" s="28" customFormat="1" ht="15">
      <c r="A35" s="32" t="s">
        <v>32</v>
      </c>
      <c r="B35" s="32" t="s">
        <v>415</v>
      </c>
      <c r="C35" s="95" t="s">
        <v>12</v>
      </c>
      <c r="D35" s="383">
        <f>' Demand-Supply Gap'!D$48*'Demand by Application'!V35</f>
        <v>0.58329600000000004</v>
      </c>
      <c r="E35" s="383">
        <f>' Demand-Supply Gap'!E$48*'Demand by Application'!W35</f>
        <v>0.49891599999999997</v>
      </c>
      <c r="F35" s="383">
        <f>' Demand-Supply Gap'!F$48*'Demand by Application'!X35</f>
        <v>0.43349999999999916</v>
      </c>
      <c r="G35" s="383">
        <f>' Demand-Supply Gap'!G$48*'Demand by Application'!Y35</f>
        <v>0.37599999999999967</v>
      </c>
      <c r="H35" s="383">
        <f>' Demand-Supply Gap'!H$48*'Demand by Application'!Z35</f>
        <v>0.53646600000000033</v>
      </c>
      <c r="I35" s="383">
        <f>' Demand-Supply Gap'!I$48*'Demand by Application'!AA35</f>
        <v>0.51353999999999977</v>
      </c>
      <c r="J35" s="383">
        <f>' Demand-Supply Gap'!J$48*'Demand by Application'!AB35</f>
        <v>0.53337862080000054</v>
      </c>
      <c r="K35" s="383">
        <f>' Demand-Supply Gap'!K$48*'Demand by Application'!AC35</f>
        <v>0.55993743060479995</v>
      </c>
      <c r="L35" s="383">
        <f>' Demand-Supply Gap'!L$48*'Demand by Application'!AD35</f>
        <v>0.58410099680071692</v>
      </c>
      <c r="M35" s="383">
        <f>' Demand-Supply Gap'!M$48*'Demand by Application'!AE35</f>
        <v>0.63020587846512199</v>
      </c>
      <c r="N35" s="383">
        <f>' Demand-Supply Gap'!N$48*'Demand by Application'!AF35</f>
        <v>0.65784382301467725</v>
      </c>
      <c r="O35" s="383">
        <f>' Demand-Supply Gap'!O$48*'Demand by Application'!AG35</f>
        <v>0.70125058164129783</v>
      </c>
      <c r="P35" s="383">
        <f>' Demand-Supply Gap'!P$48*'Demand by Application'!AH35</f>
        <v>0.74432909624533417</v>
      </c>
      <c r="Q35" s="383">
        <f>' Demand-Supply Gap'!Q$48*'Demand by Application'!AI35</f>
        <v>0.78902822899356806</v>
      </c>
      <c r="R35" s="383">
        <f>' Demand-Supply Gap'!R$48*'Demand by Application'!AJ35</f>
        <v>0.83681616708459539</v>
      </c>
      <c r="S35" s="383">
        <f>' Demand-Supply Gap'!S$48*'Demand by Application'!AK35</f>
        <v>0.89253810645101417</v>
      </c>
      <c r="T35" s="388"/>
      <c r="U35" s="388"/>
      <c r="V35" s="385">
        <f>V36-SUM(V30:V34)</f>
        <v>7.8400000000000025E-2</v>
      </c>
      <c r="W35" s="385">
        <f t="shared" ref="W35:AK35" si="8">W36-SUM(W30:W34)</f>
        <v>7.4799999999999978E-2</v>
      </c>
      <c r="X35" s="385">
        <f t="shared" si="8"/>
        <v>7.4999999999999845E-2</v>
      </c>
      <c r="Y35" s="385">
        <f t="shared" si="8"/>
        <v>7.5199999999999934E-2</v>
      </c>
      <c r="Z35" s="385">
        <f t="shared" si="8"/>
        <v>7.4200000000000044E-2</v>
      </c>
      <c r="AA35" s="385">
        <f t="shared" si="8"/>
        <v>8.0999999999999961E-2</v>
      </c>
      <c r="AB35" s="385">
        <f t="shared" si="8"/>
        <v>7.8950000000000076E-2</v>
      </c>
      <c r="AC35" s="385">
        <f t="shared" si="8"/>
        <v>7.6600000000000001E-2</v>
      </c>
      <c r="AD35" s="385">
        <f t="shared" si="8"/>
        <v>7.4400000000000022E-2</v>
      </c>
      <c r="AE35" s="385">
        <f t="shared" si="8"/>
        <v>7.4699999999999878E-2</v>
      </c>
      <c r="AF35" s="385">
        <f t="shared" si="8"/>
        <v>7.2199999999999931E-2</v>
      </c>
      <c r="AG35" s="385">
        <f t="shared" si="8"/>
        <v>7.1000000000000063E-2</v>
      </c>
      <c r="AH35" s="385">
        <f t="shared" si="8"/>
        <v>7.0299999999999918E-2</v>
      </c>
      <c r="AI35" s="385">
        <f t="shared" si="8"/>
        <v>6.9399999999999906E-2</v>
      </c>
      <c r="AJ35" s="385">
        <f t="shared" si="8"/>
        <v>6.8500000000000005E-2</v>
      </c>
      <c r="AK35" s="385">
        <f t="shared" si="8"/>
        <v>6.7800000000000082E-2</v>
      </c>
    </row>
    <row r="36" spans="1:37" s="28" customFormat="1" ht="15">
      <c r="A36" s="32" t="s">
        <v>32</v>
      </c>
      <c r="B36" s="32" t="s">
        <v>415</v>
      </c>
      <c r="C36" s="188" t="s">
        <v>60</v>
      </c>
      <c r="D36" s="383">
        <f>SUM(D30:D35)</f>
        <v>7.4399999999999977</v>
      </c>
      <c r="E36" s="383">
        <f t="shared" ref="E36:S36" si="9">SUM(E30:E35)</f>
        <v>6.6700000000000008</v>
      </c>
      <c r="F36" s="383">
        <f t="shared" si="9"/>
        <v>5.78</v>
      </c>
      <c r="G36" s="383">
        <f t="shared" si="9"/>
        <v>5</v>
      </c>
      <c r="H36" s="383">
        <f t="shared" si="9"/>
        <v>7.23</v>
      </c>
      <c r="I36" s="383">
        <f t="shared" si="9"/>
        <v>6.34</v>
      </c>
      <c r="J36" s="383">
        <f t="shared" si="9"/>
        <v>6.755904000000001</v>
      </c>
      <c r="K36" s="383">
        <f t="shared" si="9"/>
        <v>7.309888127999999</v>
      </c>
      <c r="L36" s="383">
        <f t="shared" si="9"/>
        <v>7.8508198494720007</v>
      </c>
      <c r="M36" s="383">
        <f t="shared" si="9"/>
        <v>8.4364910102426087</v>
      </c>
      <c r="N36" s="383">
        <f t="shared" si="9"/>
        <v>9.1114102910620201</v>
      </c>
      <c r="O36" s="383">
        <f t="shared" si="9"/>
        <v>9.8767687555112307</v>
      </c>
      <c r="P36" s="383">
        <f t="shared" si="9"/>
        <v>10.587896105908035</v>
      </c>
      <c r="Q36" s="383">
        <f t="shared" si="9"/>
        <v>11.369282838524049</v>
      </c>
      <c r="R36" s="383">
        <f t="shared" si="9"/>
        <v>12.216294409994093</v>
      </c>
      <c r="S36" s="383">
        <f t="shared" si="9"/>
        <v>13.164278856209632</v>
      </c>
      <c r="T36" s="388"/>
      <c r="U36" s="388"/>
      <c r="V36" s="386">
        <v>1</v>
      </c>
      <c r="W36" s="386">
        <v>1</v>
      </c>
      <c r="X36" s="386">
        <v>1</v>
      </c>
      <c r="Y36" s="386">
        <v>1</v>
      </c>
      <c r="Z36" s="386">
        <v>1</v>
      </c>
      <c r="AA36" s="386">
        <v>1</v>
      </c>
      <c r="AB36" s="386">
        <v>1</v>
      </c>
      <c r="AC36" s="386">
        <v>1</v>
      </c>
      <c r="AD36" s="386">
        <v>1</v>
      </c>
      <c r="AE36" s="386">
        <v>1</v>
      </c>
      <c r="AF36" s="386">
        <v>1</v>
      </c>
      <c r="AG36" s="386">
        <v>1</v>
      </c>
      <c r="AH36" s="386">
        <v>1</v>
      </c>
      <c r="AI36" s="386">
        <v>1</v>
      </c>
      <c r="AJ36" s="386">
        <v>1</v>
      </c>
      <c r="AK36" s="386">
        <v>1</v>
      </c>
    </row>
    <row r="37" spans="1:37" s="28" customFormat="1" ht="15">
      <c r="A37" s="32" t="s">
        <v>32</v>
      </c>
      <c r="B37" s="32" t="s">
        <v>53</v>
      </c>
      <c r="C37" s="95" t="s">
        <v>221</v>
      </c>
      <c r="D37" s="383">
        <f>' Demand-Supply Gap'!D$57*'Demand by Application'!V37</f>
        <v>-0.59409000000000001</v>
      </c>
      <c r="E37" s="383">
        <f>' Demand-Supply Gap'!E$57*'Demand by Application'!W37</f>
        <v>-1.5564494388499235</v>
      </c>
      <c r="F37" s="383">
        <f>' Demand-Supply Gap'!F$57*'Demand by Application'!X37</f>
        <v>3.2201781783257784</v>
      </c>
      <c r="G37" s="383">
        <f>' Demand-Supply Gap'!G$57*'Demand by Application'!Y37</f>
        <v>9.8258765999999973</v>
      </c>
      <c r="H37" s="383">
        <f>' Demand-Supply Gap'!H$57*'Demand by Application'!Z37</f>
        <v>19.176483248051998</v>
      </c>
      <c r="I37" s="383">
        <f>' Demand-Supply Gap'!I$57*'Demand by Application'!AA37</f>
        <v>7.2819432000000184</v>
      </c>
      <c r="J37" s="383">
        <f>' Demand-Supply Gap'!J$57*'Demand by Application'!AB37</f>
        <v>7.6598325372000193</v>
      </c>
      <c r="K37" s="383">
        <f>' Demand-Supply Gap'!K$57*'Demand by Application'!AC37</f>
        <v>8.0831175583509332</v>
      </c>
      <c r="L37" s="383">
        <f>' Demand-Supply Gap'!L$57*'Demand by Application'!AD37</f>
        <v>8.7471675981617221</v>
      </c>
      <c r="M37" s="383">
        <f>' Demand-Supply Gap'!M$57*'Demand by Application'!AE37</f>
        <v>9.4761648379051557</v>
      </c>
      <c r="N37" s="383">
        <f>' Demand-Supply Gap'!N$57*'Demand by Application'!AF37</f>
        <v>10.372611129365799</v>
      </c>
      <c r="O37" s="383">
        <f>' Demand-Supply Gap'!O$57*'Demand by Application'!AG37</f>
        <v>11.355087539951462</v>
      </c>
      <c r="P37" s="383">
        <f>' Demand-Supply Gap'!P$57*'Demand by Application'!AH37</f>
        <v>12.386148034960819</v>
      </c>
      <c r="Q37" s="383">
        <f>' Demand-Supply Gap'!Q$57*'Demand by Application'!AI37</f>
        <v>13.495338556465102</v>
      </c>
      <c r="R37" s="383">
        <f>' Demand-Supply Gap'!R$57*'Demand by Application'!AJ37</f>
        <v>14.593159873016411</v>
      </c>
      <c r="S37" s="383">
        <f>' Demand-Supply Gap'!S$57*'Demand by Application'!AK37</f>
        <v>15.856878617369151</v>
      </c>
      <c r="T37" s="388"/>
      <c r="U37" s="388"/>
      <c r="V37" s="389">
        <v>0.43050000000000005</v>
      </c>
      <c r="W37" s="389">
        <v>0.43350000000000005</v>
      </c>
      <c r="X37" s="389">
        <v>0.43230000000000007</v>
      </c>
      <c r="Y37" s="389">
        <v>0.43130000000000007</v>
      </c>
      <c r="Z37" s="389">
        <v>0.43170000000000008</v>
      </c>
      <c r="AA37" s="389">
        <v>0.42840000000000006</v>
      </c>
      <c r="AB37" s="389">
        <v>0.42950000000000005</v>
      </c>
      <c r="AC37" s="389">
        <v>0.43120000000000008</v>
      </c>
      <c r="AD37" s="389">
        <v>0.43250000000000005</v>
      </c>
      <c r="AE37" s="389">
        <v>0.43160000000000004</v>
      </c>
      <c r="AF37" s="389">
        <v>0.43370000000000009</v>
      </c>
      <c r="AG37" s="389">
        <v>0.43470000000000009</v>
      </c>
      <c r="AH37" s="385">
        <v>0.43490000000000006</v>
      </c>
      <c r="AI37" s="385">
        <v>0.43560000000000004</v>
      </c>
      <c r="AJ37" s="385">
        <v>0.43570000000000003</v>
      </c>
      <c r="AK37" s="385">
        <v>0.43610000000000004</v>
      </c>
    </row>
    <row r="38" spans="1:37" s="28" customFormat="1" ht="15">
      <c r="A38" s="32" t="s">
        <v>32</v>
      </c>
      <c r="B38" s="32" t="s">
        <v>53</v>
      </c>
      <c r="C38" s="95" t="s">
        <v>245</v>
      </c>
      <c r="D38" s="383">
        <f>' Demand-Supply Gap'!D$57*'Demand by Application'!V38</f>
        <v>-0.40930799999999995</v>
      </c>
      <c r="E38" s="383">
        <f>' Demand-Supply Gap'!E$57*'Demand by Application'!W38</f>
        <v>-1.0667154054955299</v>
      </c>
      <c r="F38" s="383">
        <f>' Demand-Supply Gap'!F$57*'Demand by Application'!X38</f>
        <v>2.2175504133416237</v>
      </c>
      <c r="G38" s="383">
        <f>' Demand-Supply Gap'!G$57*'Demand by Application'!Y38</f>
        <v>6.7753667999999969</v>
      </c>
      <c r="H38" s="383">
        <f>' Demand-Supply Gap'!H$57*'Demand by Application'!Z38</f>
        <v>13.228530718716431</v>
      </c>
      <c r="I38" s="383">
        <f>' Demand-Supply Gap'!I$57*'Demand by Application'!AA38</f>
        <v>5.0484060000000115</v>
      </c>
      <c r="J38" s="383">
        <f>' Demand-Supply Gap'!J$57*'Demand by Application'!AB38</f>
        <v>5.3021378656800122</v>
      </c>
      <c r="K38" s="383">
        <f>' Demand-Supply Gap'!K$57*'Demand by Application'!AC38</f>
        <v>5.5787008009397887</v>
      </c>
      <c r="L38" s="383">
        <f>' Demand-Supply Gap'!L$57*'Demand by Application'!AD38</f>
        <v>6.026950160120677</v>
      </c>
      <c r="M38" s="383">
        <f>' Demand-Supply Gap'!M$57*'Demand by Application'!AE38</f>
        <v>6.5472482730846089</v>
      </c>
      <c r="N38" s="383">
        <f>' Demand-Supply Gap'!N$57*'Demand by Application'!AF38</f>
        <v>7.1343091996537167</v>
      </c>
      <c r="O38" s="383">
        <f>' Demand-Supply Gap'!O$57*'Demand by Application'!AG38</f>
        <v>7.7920925078617893</v>
      </c>
      <c r="P38" s="383">
        <f>' Demand-Supply Gap'!P$57*'Demand by Application'!AH38</f>
        <v>8.5014145514734505</v>
      </c>
      <c r="Q38" s="383">
        <f>' Demand-Supply Gap'!Q$57*'Demand by Application'!AI38</f>
        <v>9.244740645659288</v>
      </c>
      <c r="R38" s="383">
        <f>' Demand-Supply Gap'!R$57*'Demand by Application'!AJ38</f>
        <v>10.004537190888229</v>
      </c>
      <c r="S38" s="383">
        <f>' Demand-Supply Gap'!S$57*'Demand by Application'!AK38</f>
        <v>10.860925574428261</v>
      </c>
      <c r="T38" s="388"/>
      <c r="U38" s="388"/>
      <c r="V38" s="386">
        <v>0.29659999999999997</v>
      </c>
      <c r="W38" s="386">
        <v>0.29709999999999998</v>
      </c>
      <c r="X38" s="386">
        <v>0.29769999999999996</v>
      </c>
      <c r="Y38" s="386">
        <v>0.2974</v>
      </c>
      <c r="Z38" s="386">
        <v>0.29779999999999995</v>
      </c>
      <c r="AA38" s="386">
        <v>0.29699999999999999</v>
      </c>
      <c r="AB38" s="386">
        <v>0.29729999999999995</v>
      </c>
      <c r="AC38" s="386">
        <v>0.29759999999999998</v>
      </c>
      <c r="AD38" s="386">
        <v>0.29799999999999999</v>
      </c>
      <c r="AE38" s="386">
        <v>0.29819999999999997</v>
      </c>
      <c r="AF38" s="386">
        <v>0.29829999999999995</v>
      </c>
      <c r="AG38" s="386">
        <v>0.29829999999999995</v>
      </c>
      <c r="AH38" s="386">
        <v>0.29849999999999999</v>
      </c>
      <c r="AI38" s="386">
        <v>0.2984</v>
      </c>
      <c r="AJ38" s="386">
        <v>0.29869999999999997</v>
      </c>
      <c r="AK38" s="386">
        <v>0.29869999999999997</v>
      </c>
    </row>
    <row r="39" spans="1:37" s="28" customFormat="1" ht="15">
      <c r="A39" s="32" t="s">
        <v>32</v>
      </c>
      <c r="B39" s="32" t="s">
        <v>53</v>
      </c>
      <c r="C39" s="95" t="s">
        <v>413</v>
      </c>
      <c r="D39" s="383">
        <f>' Demand-Supply Gap'!D$57*'Demand by Application'!V39</f>
        <v>-0.13137599999999999</v>
      </c>
      <c r="E39" s="383">
        <f>' Demand-Supply Gap'!E$57*'Demand by Application'!W39</f>
        <v>-0.34252658931091734</v>
      </c>
      <c r="F39" s="383">
        <f>' Demand-Supply Gap'!F$57*'Demand by Application'!X39</f>
        <v>0.71137408288251636</v>
      </c>
      <c r="G39" s="383">
        <f>' Demand-Supply Gap'!G$57*'Demand by Application'!Y39</f>
        <v>2.1939065999999992</v>
      </c>
      <c r="H39" s="383">
        <f>' Demand-Supply Gap'!H$57*'Demand by Application'!Z39</f>
        <v>4.304380881946348</v>
      </c>
      <c r="I39" s="383">
        <f>' Demand-Supply Gap'!I$57*'Demand by Application'!AA39</f>
        <v>1.6131102000000037</v>
      </c>
      <c r="J39" s="383">
        <f>' Demand-Supply Gap'!J$57*'Demand by Application'!AB39</f>
        <v>1.6978255123200039</v>
      </c>
      <c r="K39" s="383">
        <f>' Demand-Supply Gap'!K$57*'Demand by Application'!AC39</f>
        <v>1.7864589594407323</v>
      </c>
      <c r="L39" s="383">
        <f>' Demand-Supply Gap'!L$57*'Demand by Application'!AD39</f>
        <v>1.9294330378372906</v>
      </c>
      <c r="M39" s="383">
        <f>' Demand-Supply Gap'!M$57*'Demand by Application'!AE39</f>
        <v>2.0945925058761627</v>
      </c>
      <c r="N39" s="383">
        <f>' Demand-Supply Gap'!N$57*'Demand by Application'!AF39</f>
        <v>2.2864229282162101</v>
      </c>
      <c r="O39" s="383">
        <f>' Demand-Supply Gap'!O$57*'Demand by Application'!AG39</f>
        <v>2.4998432886435578</v>
      </c>
      <c r="P39" s="383">
        <f>' Demand-Supply Gap'!P$57*'Demand by Application'!AH39</f>
        <v>2.7312752277598125</v>
      </c>
      <c r="Q39" s="383">
        <f>' Demand-Supply Gap'!Q$57*'Demand by Application'!AI39</f>
        <v>2.9710811927571235</v>
      </c>
      <c r="R39" s="383">
        <f>' Demand-Supply Gap'!R$57*'Demand by Application'!AJ39</f>
        <v>3.2187345967337091</v>
      </c>
      <c r="S39" s="383">
        <f>' Demand-Supply Gap'!S$57*'Demand by Application'!AK39</f>
        <v>3.4978943430197482</v>
      </c>
      <c r="T39" s="390"/>
      <c r="U39" s="390"/>
      <c r="V39" s="385">
        <v>9.5199999999999993E-2</v>
      </c>
      <c r="W39" s="385">
        <v>9.5399999999999999E-2</v>
      </c>
      <c r="X39" s="385">
        <v>9.5500000000000015E-2</v>
      </c>
      <c r="Y39" s="385">
        <v>9.6300000000000011E-2</v>
      </c>
      <c r="Z39" s="385">
        <v>9.69E-2</v>
      </c>
      <c r="AA39" s="385">
        <v>9.4899999999999998E-2</v>
      </c>
      <c r="AB39" s="385">
        <v>9.5199999999999993E-2</v>
      </c>
      <c r="AC39" s="385">
        <v>9.530000000000001E-2</v>
      </c>
      <c r="AD39" s="385">
        <v>9.5399999999999999E-2</v>
      </c>
      <c r="AE39" s="385">
        <v>9.5399999999999999E-2</v>
      </c>
      <c r="AF39" s="385">
        <v>9.5600000000000004E-2</v>
      </c>
      <c r="AG39" s="385">
        <v>9.5699999999999993E-2</v>
      </c>
      <c r="AH39" s="385">
        <v>9.5899999999999999E-2</v>
      </c>
      <c r="AI39" s="385">
        <v>9.5899999999999999E-2</v>
      </c>
      <c r="AJ39" s="385">
        <v>9.6100000000000005E-2</v>
      </c>
      <c r="AK39" s="385">
        <v>9.6199999999999994E-2</v>
      </c>
    </row>
    <row r="40" spans="1:37" s="28" customFormat="1" ht="15">
      <c r="A40" s="32" t="s">
        <v>32</v>
      </c>
      <c r="B40" s="32" t="s">
        <v>53</v>
      </c>
      <c r="C40" s="95" t="s">
        <v>414</v>
      </c>
      <c r="D40" s="383">
        <f>' Demand-Supply Gap'!D$57*'Demand by Application'!V40</f>
        <v>-0.12599399999999997</v>
      </c>
      <c r="E40" s="383">
        <f>' Demand-Supply Gap'!E$57*'Demand by Application'!W40</f>
        <v>-0.32852392999946478</v>
      </c>
      <c r="F40" s="383">
        <f>' Demand-Supply Gap'!F$57*'Demand by Application'!X40</f>
        <v>0.68306809843274086</v>
      </c>
      <c r="G40" s="383">
        <f>' Demand-Supply Gap'!G$57*'Demand by Application'!Y40</f>
        <v>2.0913875999999987</v>
      </c>
      <c r="H40" s="383">
        <f>' Demand-Supply Gap'!H$57*'Demand by Application'!Z40</f>
        <v>4.0822766052721295</v>
      </c>
      <c r="I40" s="383">
        <f>' Demand-Supply Gap'!I$57*'Demand by Application'!AA40</f>
        <v>1.5468180000000036</v>
      </c>
      <c r="J40" s="383">
        <f>' Demand-Supply Gap'!J$57*'Demand by Application'!AB40</f>
        <v>1.6291634511600039</v>
      </c>
      <c r="K40" s="383">
        <f>' Demand-Supply Gap'!K$57*'Demand by Application'!AC40</f>
        <v>1.7152255486760439</v>
      </c>
      <c r="L40" s="383">
        <f>' Demand-Supply Gap'!L$57*'Demand by Application'!AD40</f>
        <v>1.8546017774599535</v>
      </c>
      <c r="M40" s="383">
        <f>' Demand-Supply Gap'!M$57*'Demand by Application'!AE40</f>
        <v>2.0199424584969283</v>
      </c>
      <c r="N40" s="383">
        <f>' Demand-Supply Gap'!N$57*'Demand by Application'!AF40</f>
        <v>2.1979316642580509</v>
      </c>
      <c r="O40" s="383">
        <f>' Demand-Supply Gap'!O$57*'Demand by Application'!AG40</f>
        <v>2.4005809637026432</v>
      </c>
      <c r="P40" s="383">
        <f>' Demand-Supply Gap'!P$57*'Demand by Application'!AH40</f>
        <v>2.6230495148767332</v>
      </c>
      <c r="Q40" s="383">
        <f>' Demand-Supply Gap'!Q$57*'Demand by Application'!AI40</f>
        <v>2.8564513657164423</v>
      </c>
      <c r="R40" s="383">
        <f>' Demand-Supply Gap'!R$57*'Demand by Application'!AJ40</f>
        <v>3.0948082907200281</v>
      </c>
      <c r="S40" s="383">
        <f>' Demand-Supply Gap'!S$57*'Demand by Application'!AK40</f>
        <v>3.3633599452112963</v>
      </c>
      <c r="T40" s="384"/>
      <c r="U40" s="384"/>
      <c r="V40" s="386">
        <v>9.1299999999999992E-2</v>
      </c>
      <c r="W40" s="386">
        <v>9.1499999999999998E-2</v>
      </c>
      <c r="X40" s="386">
        <v>9.1700000000000004E-2</v>
      </c>
      <c r="Y40" s="386">
        <v>9.1799999999999993E-2</v>
      </c>
      <c r="Z40" s="386">
        <v>9.1899999999999996E-2</v>
      </c>
      <c r="AA40" s="386">
        <v>9.0999999999999998E-2</v>
      </c>
      <c r="AB40" s="386">
        <v>9.1350000000000001E-2</v>
      </c>
      <c r="AC40" s="386">
        <v>9.1499999999999998E-2</v>
      </c>
      <c r="AD40" s="386">
        <v>9.1700000000000004E-2</v>
      </c>
      <c r="AE40" s="386">
        <v>9.1999999999999998E-2</v>
      </c>
      <c r="AF40" s="386">
        <v>9.1899999999999996E-2</v>
      </c>
      <c r="AG40" s="386">
        <v>9.1899999999999996E-2</v>
      </c>
      <c r="AH40" s="386">
        <v>9.2100000000000001E-2</v>
      </c>
      <c r="AI40" s="386">
        <v>9.2200000000000004E-2</v>
      </c>
      <c r="AJ40" s="386">
        <v>9.2399999999999996E-2</v>
      </c>
      <c r="AK40" s="386">
        <v>9.2499999999999999E-2</v>
      </c>
    </row>
    <row r="41" spans="1:37" s="28" customFormat="1" ht="15">
      <c r="A41" s="32" t="s">
        <v>32</v>
      </c>
      <c r="B41" s="32" t="s">
        <v>53</v>
      </c>
      <c r="C41" s="95" t="s">
        <v>246</v>
      </c>
      <c r="D41" s="383">
        <f>' Demand-Supply Gap'!D$57*'Demand by Application'!V41</f>
        <v>-8.3903999999999992E-2</v>
      </c>
      <c r="E41" s="383">
        <f>' Demand-Supply Gap'!E$57*'Demand by Application'!W41</f>
        <v>-0.21722074060073901</v>
      </c>
      <c r="F41" s="383">
        <f>' Demand-Supply Gap'!F$57*'Demand by Application'!X41</f>
        <v>0.451405962541157</v>
      </c>
      <c r="G41" s="383">
        <f>' Demand-Supply Gap'!G$57*'Demand by Application'!Y41</f>
        <v>1.3851455999999993</v>
      </c>
      <c r="H41" s="383">
        <f>' Demand-Supply Gap'!H$57*'Demand by Application'!Z41</f>
        <v>2.6785775766910707</v>
      </c>
      <c r="I41" s="383">
        <f>' Demand-Supply Gap'!I$57*'Demand by Application'!AA41</f>
        <v>1.0283790000000026</v>
      </c>
      <c r="J41" s="383">
        <f>' Demand-Supply Gap'!J$57*'Demand by Application'!AB41</f>
        <v>1.0789752468000027</v>
      </c>
      <c r="K41" s="383">
        <f>' Demand-Supply Gap'!K$57*'Demand by Application'!AC41</f>
        <v>1.1359854453526588</v>
      </c>
      <c r="L41" s="383">
        <f>' Demand-Supply Gap'!L$57*'Demand by Application'!AD41</f>
        <v>1.229659629984353</v>
      </c>
      <c r="M41" s="383">
        <f>' Demand-Supply Gap'!M$57*'Demand by Application'!AE41</f>
        <v>1.3371140839398146</v>
      </c>
      <c r="N41" s="383">
        <f>' Demand-Supply Gap'!N$57*'Demand by Application'!AF41</f>
        <v>1.461301683200946</v>
      </c>
      <c r="O41" s="383">
        <f>' Demand-Supply Gap'!O$57*'Demand by Application'!AG41</f>
        <v>1.598645864837887</v>
      </c>
      <c r="P41" s="383">
        <f>' Demand-Supply Gap'!P$57*'Demand by Application'!AH41</f>
        <v>1.7401555413568774</v>
      </c>
      <c r="Q41" s="383">
        <f>' Demand-Supply Gap'!Q$57*'Demand by Application'!AI41</f>
        <v>1.8991374047550749</v>
      </c>
      <c r="R41" s="383">
        <f>' Demand-Supply Gap'!R$57*'Demand by Application'!AJ41</f>
        <v>2.0565068079027031</v>
      </c>
      <c r="S41" s="383">
        <f>' Demand-Supply Gap'!S$57*'Demand by Application'!AK41</f>
        <v>2.2361798554648082</v>
      </c>
      <c r="T41" s="384"/>
      <c r="U41" s="384"/>
      <c r="V41" s="386">
        <v>6.08E-2</v>
      </c>
      <c r="W41" s="386">
        <v>6.0500000000000005E-2</v>
      </c>
      <c r="X41" s="386">
        <v>6.0600000000000008E-2</v>
      </c>
      <c r="Y41" s="386">
        <v>6.08E-2</v>
      </c>
      <c r="Z41" s="386">
        <v>6.0299999999999999E-2</v>
      </c>
      <c r="AA41" s="386">
        <v>6.0500000000000005E-2</v>
      </c>
      <c r="AB41" s="386">
        <v>6.0500000000000005E-2</v>
      </c>
      <c r="AC41" s="386">
        <v>6.0600000000000008E-2</v>
      </c>
      <c r="AD41" s="386">
        <v>6.08E-2</v>
      </c>
      <c r="AE41" s="386">
        <v>6.0900000000000003E-2</v>
      </c>
      <c r="AF41" s="386">
        <v>6.1100000000000008E-2</v>
      </c>
      <c r="AG41" s="386">
        <v>6.1200000000000011E-2</v>
      </c>
      <c r="AH41" s="386">
        <v>6.1100000000000008E-2</v>
      </c>
      <c r="AI41" s="386">
        <v>6.13E-2</v>
      </c>
      <c r="AJ41" s="386">
        <v>6.1400000000000003E-2</v>
      </c>
      <c r="AK41" s="386">
        <v>6.1500000000000006E-2</v>
      </c>
    </row>
    <row r="42" spans="1:37" s="28" customFormat="1" ht="15">
      <c r="A42" s="32" t="s">
        <v>32</v>
      </c>
      <c r="B42" s="32" t="s">
        <v>53</v>
      </c>
      <c r="C42" s="95" t="s">
        <v>12</v>
      </c>
      <c r="D42" s="383">
        <f>' Demand-Supply Gap'!D$57*'Demand by Application'!V42</f>
        <v>-3.5328000000000088E-2</v>
      </c>
      <c r="E42" s="383">
        <f>' Demand-Supply Gap'!E$57*'Demand by Application'!W42</f>
        <v>-7.8989360218450225E-2</v>
      </c>
      <c r="F42" s="383">
        <f>' Demand-Supply Gap'!F$57*'Demand by Application'!X42</f>
        <v>0.16536654073289905</v>
      </c>
      <c r="G42" s="383">
        <f>' Demand-Supply Gap'!G$57*'Demand by Application'!Y42</f>
        <v>0.51031679999999668</v>
      </c>
      <c r="H42" s="383">
        <f>' Demand-Supply Gap'!H$57*'Demand by Application'!Z42</f>
        <v>0.9506063041656525</v>
      </c>
      <c r="I42" s="383">
        <f>' Demand-Supply Gap'!I$57*'Demand by Application'!AA42</f>
        <v>0.4793436000000012</v>
      </c>
      <c r="J42" s="383">
        <f>' Demand-Supply Gap'!J$57*'Demand by Application'!AB42</f>
        <v>0.46636698684000122</v>
      </c>
      <c r="K42" s="383">
        <f>' Demand-Supply Gap'!K$57*'Demand by Application'!AC42</f>
        <v>0.44614609899988567</v>
      </c>
      <c r="L42" s="383">
        <f>' Demand-Supply Gap'!L$57*'Demand by Application'!AD42</f>
        <v>0.43685276328391393</v>
      </c>
      <c r="M42" s="383">
        <f>' Demand-Supply Gap'!M$57*'Demand by Application'!AE42</f>
        <v>0.48083412870742165</v>
      </c>
      <c r="N42" s="383">
        <f>' Demand-Supply Gap'!N$57*'Demand by Application'!AF42</f>
        <v>0.46398122183466955</v>
      </c>
      <c r="O42" s="383">
        <f>' Demand-Supply Gap'!O$57*'Demand by Application'!AG42</f>
        <v>0.47541429313806127</v>
      </c>
      <c r="P42" s="383">
        <f>' Demand-Supply Gap'!P$57*'Demand by Application'!AH42</f>
        <v>0.49840788827733684</v>
      </c>
      <c r="Q42" s="383">
        <f>' Demand-Supply Gap'!Q$57*'Demand by Application'!AI42</f>
        <v>0.51428516996630269</v>
      </c>
      <c r="R42" s="383">
        <f>' Demand-Supply Gap'!R$57*'Demand by Application'!AJ42</f>
        <v>0.52584946065264704</v>
      </c>
      <c r="S42" s="383">
        <f>' Demand-Supply Gap'!S$57*'Demand by Application'!AK42</f>
        <v>0.54540972084507555</v>
      </c>
      <c r="T42" s="388"/>
      <c r="U42" s="388"/>
      <c r="V42" s="385">
        <f>V43-SUM(V37:V41)</f>
        <v>2.5600000000000067E-2</v>
      </c>
      <c r="W42" s="385">
        <f t="shared" ref="W42:AK42" si="10">W43-SUM(W37:W41)</f>
        <v>2.1999999999999909E-2</v>
      </c>
      <c r="X42" s="385">
        <f t="shared" si="10"/>
        <v>2.2199999999999998E-2</v>
      </c>
      <c r="Y42" s="385">
        <f t="shared" si="10"/>
        <v>2.2399999999999864E-2</v>
      </c>
      <c r="Z42" s="385">
        <f t="shared" si="10"/>
        <v>2.1399999999999975E-2</v>
      </c>
      <c r="AA42" s="385">
        <f t="shared" si="10"/>
        <v>2.8200000000000003E-2</v>
      </c>
      <c r="AB42" s="385">
        <f t="shared" si="10"/>
        <v>2.6150000000000007E-2</v>
      </c>
      <c r="AC42" s="385">
        <f t="shared" si="10"/>
        <v>2.3799999999999821E-2</v>
      </c>
      <c r="AD42" s="385">
        <f t="shared" si="10"/>
        <v>2.1599999999999953E-2</v>
      </c>
      <c r="AE42" s="385">
        <f t="shared" si="10"/>
        <v>2.1900000000000031E-2</v>
      </c>
      <c r="AF42" s="385">
        <f t="shared" si="10"/>
        <v>1.9399999999999973E-2</v>
      </c>
      <c r="AG42" s="385">
        <f t="shared" si="10"/>
        <v>1.8199999999999883E-2</v>
      </c>
      <c r="AH42" s="385">
        <f t="shared" si="10"/>
        <v>1.749999999999996E-2</v>
      </c>
      <c r="AI42" s="385">
        <f t="shared" si="10"/>
        <v>1.6600000000000059E-2</v>
      </c>
      <c r="AJ42" s="385">
        <f t="shared" si="10"/>
        <v>1.5700000000000047E-2</v>
      </c>
      <c r="AK42" s="385">
        <f t="shared" si="10"/>
        <v>1.5000000000000013E-2</v>
      </c>
    </row>
    <row r="43" spans="1:37" s="28" customFormat="1" ht="15">
      <c r="A43" s="32" t="s">
        <v>32</v>
      </c>
      <c r="B43" s="32" t="s">
        <v>53</v>
      </c>
      <c r="C43" s="188" t="s">
        <v>60</v>
      </c>
      <c r="D43" s="383">
        <f>SUM(D37:D42)</f>
        <v>-1.38</v>
      </c>
      <c r="E43" s="383">
        <f t="shared" ref="E43:S43" si="11">SUM(E37:E42)</f>
        <v>-3.5904254644750244</v>
      </c>
      <c r="F43" s="383">
        <f t="shared" si="11"/>
        <v>7.4489432762567152</v>
      </c>
      <c r="G43" s="383">
        <f t="shared" si="11"/>
        <v>22.781999999999986</v>
      </c>
      <c r="H43" s="383">
        <f t="shared" si="11"/>
        <v>44.42085533484363</v>
      </c>
      <c r="I43" s="383">
        <f t="shared" si="11"/>
        <v>16.998000000000037</v>
      </c>
      <c r="J43" s="383">
        <f t="shared" si="11"/>
        <v>17.834301600000042</v>
      </c>
      <c r="K43" s="383">
        <f t="shared" si="11"/>
        <v>18.745634411760044</v>
      </c>
      <c r="L43" s="383">
        <f t="shared" si="11"/>
        <v>20.224664966847911</v>
      </c>
      <c r="M43" s="383">
        <f t="shared" si="11"/>
        <v>21.955896288010091</v>
      </c>
      <c r="N43" s="383">
        <f t="shared" si="11"/>
        <v>23.916557826529392</v>
      </c>
      <c r="O43" s="383">
        <f t="shared" si="11"/>
        <v>26.121664458135402</v>
      </c>
      <c r="P43" s="383">
        <f t="shared" si="11"/>
        <v>28.480450758705032</v>
      </c>
      <c r="Q43" s="383">
        <f t="shared" si="11"/>
        <v>30.981034335319332</v>
      </c>
      <c r="R43" s="383">
        <f t="shared" si="11"/>
        <v>33.493596219913726</v>
      </c>
      <c r="S43" s="383">
        <f t="shared" si="11"/>
        <v>36.360648056338341</v>
      </c>
      <c r="T43" s="388"/>
      <c r="U43" s="388"/>
      <c r="V43" s="386">
        <v>1</v>
      </c>
      <c r="W43" s="386">
        <v>1</v>
      </c>
      <c r="X43" s="386">
        <v>1</v>
      </c>
      <c r="Y43" s="386">
        <v>1</v>
      </c>
      <c r="Z43" s="386">
        <v>1</v>
      </c>
      <c r="AA43" s="386">
        <v>1</v>
      </c>
      <c r="AB43" s="386">
        <v>1</v>
      </c>
      <c r="AC43" s="386">
        <v>1</v>
      </c>
      <c r="AD43" s="386">
        <v>1</v>
      </c>
      <c r="AE43" s="386">
        <v>1</v>
      </c>
      <c r="AF43" s="386">
        <v>1</v>
      </c>
      <c r="AG43" s="386">
        <v>1</v>
      </c>
      <c r="AH43" s="386">
        <v>1</v>
      </c>
      <c r="AI43" s="386">
        <v>1</v>
      </c>
      <c r="AJ43" s="386">
        <v>1</v>
      </c>
      <c r="AK43" s="386">
        <v>1</v>
      </c>
    </row>
    <row r="44" spans="1:37" s="28" customFormat="1" ht="15">
      <c r="A44" s="32" t="s">
        <v>32</v>
      </c>
      <c r="B44" s="32" t="s">
        <v>17</v>
      </c>
      <c r="C44" s="95" t="s">
        <v>221</v>
      </c>
      <c r="D44" s="383">
        <f>' Demand-Supply Gap'!D$66*'Demand by Application'!V44</f>
        <v>4.7956585248000003</v>
      </c>
      <c r="E44" s="383">
        <f>' Demand-Supply Gap'!E$66*'Demand by Application'!W44</f>
        <v>2.9427795207000003</v>
      </c>
      <c r="F44" s="383">
        <f>' Demand-Supply Gap'!F$66*'Demand by Application'!X44</f>
        <v>2.8924831488000002</v>
      </c>
      <c r="G44" s="383">
        <f>' Demand-Supply Gap'!G$66*'Demand by Application'!Y44</f>
        <v>4.0518000759000001</v>
      </c>
      <c r="H44" s="383">
        <f>' Demand-Supply Gap'!H$66*'Demand by Application'!Z44</f>
        <v>3.8778375237000007</v>
      </c>
      <c r="I44" s="383">
        <f>' Demand-Supply Gap'!I$66*'Demand by Application'!AA44</f>
        <v>3.6378000000000004</v>
      </c>
      <c r="J44" s="383">
        <f>' Demand-Supply Gap'!J$66*'Demand by Application'!AB44</f>
        <v>3.7854911539999998</v>
      </c>
      <c r="K44" s="383">
        <f>' Demand-Supply Gap'!K$66*'Demand by Application'!AC44</f>
        <v>3.95269186208</v>
      </c>
      <c r="L44" s="383">
        <f>' Demand-Supply Gap'!L$66*'Demand by Application'!AD44</f>
        <v>4.1352444014772791</v>
      </c>
      <c r="M44" s="383">
        <f>' Demand-Supply Gap'!M$66*'Demand by Application'!AE44</f>
        <v>4.3369835243947712</v>
      </c>
      <c r="N44" s="383">
        <f>' Demand-Supply Gap'!N$66*'Demand by Application'!AF44</f>
        <v>4.5666822608575757</v>
      </c>
      <c r="O44" s="383">
        <f>' Demand-Supply Gap'!O$66*'Demand by Application'!AG44</f>
        <v>4.8016344912932034</v>
      </c>
      <c r="P44" s="383">
        <f>' Demand-Supply Gap'!P$66*'Demand by Application'!AH44</f>
        <v>5.0104379236265535</v>
      </c>
      <c r="Q44" s="383">
        <f>' Demand-Supply Gap'!Q$66*'Demand by Application'!AI44</f>
        <v>5.2444411234170651</v>
      </c>
      <c r="R44" s="383">
        <f>' Demand-Supply Gap'!R$66*'Demand by Application'!AJ44</f>
        <v>5.4906325249322183</v>
      </c>
      <c r="S44" s="383">
        <f>' Demand-Supply Gap'!S$66*'Demand by Application'!AK44</f>
        <v>5.7589823088842582</v>
      </c>
      <c r="T44" s="390"/>
      <c r="U44" s="390"/>
      <c r="V44" s="389">
        <v>0.42510000000000003</v>
      </c>
      <c r="W44" s="389">
        <v>0.42810000000000004</v>
      </c>
      <c r="X44" s="389">
        <v>0.42690000000000006</v>
      </c>
      <c r="Y44" s="389">
        <v>0.42590000000000006</v>
      </c>
      <c r="Z44" s="389">
        <v>0.42630000000000007</v>
      </c>
      <c r="AA44" s="389">
        <v>0.42300000000000004</v>
      </c>
      <c r="AB44" s="389">
        <v>0.42410000000000003</v>
      </c>
      <c r="AC44" s="389">
        <v>0.42580000000000007</v>
      </c>
      <c r="AD44" s="389">
        <v>0.42710000000000004</v>
      </c>
      <c r="AE44" s="389">
        <v>0.42620000000000002</v>
      </c>
      <c r="AF44" s="389">
        <v>0.42830000000000007</v>
      </c>
      <c r="AG44" s="389">
        <v>0.42930000000000007</v>
      </c>
      <c r="AH44" s="385">
        <v>0.42950000000000005</v>
      </c>
      <c r="AI44" s="385">
        <v>0.43020000000000003</v>
      </c>
      <c r="AJ44" s="385">
        <v>0.43030000000000002</v>
      </c>
      <c r="AK44" s="385">
        <v>0.43070000000000003</v>
      </c>
    </row>
    <row r="45" spans="1:37" s="28" customFormat="1" ht="15">
      <c r="A45" s="32" t="s">
        <v>32</v>
      </c>
      <c r="B45" s="32" t="s">
        <v>17</v>
      </c>
      <c r="C45" s="95" t="s">
        <v>245</v>
      </c>
      <c r="D45" s="383">
        <f>' Demand-Supply Gap'!D$66*'Demand by Application'!V45</f>
        <v>3.2636650463999999</v>
      </c>
      <c r="E45" s="383">
        <f>' Demand-Supply Gap'!E$66*'Demand by Application'!W45</f>
        <v>1.9920988206000001</v>
      </c>
      <c r="F45" s="383">
        <f>' Demand-Supply Gap'!F$66*'Demand by Application'!X45</f>
        <v>1.9676203007999997</v>
      </c>
      <c r="G45" s="383">
        <f>' Demand-Supply Gap'!G$66*'Demand by Application'!Y45</f>
        <v>2.7598666401000003</v>
      </c>
      <c r="H45" s="383">
        <f>' Demand-Supply Gap'!H$66*'Demand by Application'!Z45</f>
        <v>2.6425329594999996</v>
      </c>
      <c r="I45" s="383">
        <f>' Demand-Supply Gap'!I$66*'Demand by Application'!AA45</f>
        <v>2.4914200000000002</v>
      </c>
      <c r="J45" s="383">
        <f>' Demand-Supply Gap'!J$66*'Demand by Application'!AB45</f>
        <v>2.5885225999999997</v>
      </c>
      <c r="K45" s="383">
        <f>' Demand-Supply Gap'!K$66*'Demand by Application'!AC45</f>
        <v>2.6948483972799995</v>
      </c>
      <c r="L45" s="383">
        <f>' Demand-Supply Gap'!L$66*'Demand by Application'!AD45</f>
        <v>2.8145997366177595</v>
      </c>
      <c r="M45" s="383">
        <f>' Demand-Supply Gap'!M$66*'Demand by Application'!AE45</f>
        <v>2.9601795101981203</v>
      </c>
      <c r="N45" s="383">
        <f>' Demand-Supply Gap'!N$66*'Demand by Application'!AF45</f>
        <v>3.1027423252616257</v>
      </c>
      <c r="O45" s="383">
        <f>' Demand-Supply Gap'!O$66*'Demand by Application'!AG45</f>
        <v>3.2547766991994456</v>
      </c>
      <c r="P45" s="383">
        <f>' Demand-Supply Gap'!P$66*'Demand by Application'!AH45</f>
        <v>3.397065246472764</v>
      </c>
      <c r="Q45" s="383">
        <f>' Demand-Supply Gap'!Q$66*'Demand by Application'!AI45</f>
        <v>3.5487141121029935</v>
      </c>
      <c r="R45" s="383">
        <f>' Demand-Supply Gap'!R$66*'Demand by Application'!AJ45</f>
        <v>3.718267064292931</v>
      </c>
      <c r="S45" s="383">
        <f>' Demand-Supply Gap'!S$66*'Demand by Application'!AK45</f>
        <v>3.8963720566725626</v>
      </c>
      <c r="T45" s="388"/>
      <c r="U45" s="388"/>
      <c r="V45" s="386">
        <v>0.2893</v>
      </c>
      <c r="W45" s="386">
        <v>0.2898</v>
      </c>
      <c r="X45" s="386">
        <v>0.29039999999999999</v>
      </c>
      <c r="Y45" s="386">
        <v>0.29010000000000002</v>
      </c>
      <c r="Z45" s="386">
        <v>0.29049999999999998</v>
      </c>
      <c r="AA45" s="386">
        <v>0.28970000000000001</v>
      </c>
      <c r="AB45" s="386">
        <v>0.28999999999999998</v>
      </c>
      <c r="AC45" s="386">
        <v>0.2903</v>
      </c>
      <c r="AD45" s="386">
        <v>0.29070000000000001</v>
      </c>
      <c r="AE45" s="386">
        <v>0.29089999999999999</v>
      </c>
      <c r="AF45" s="386">
        <v>0.29099999999999998</v>
      </c>
      <c r="AG45" s="386">
        <v>0.29099999999999998</v>
      </c>
      <c r="AH45" s="386">
        <v>0.29120000000000001</v>
      </c>
      <c r="AI45" s="386">
        <v>0.29110000000000003</v>
      </c>
      <c r="AJ45" s="386">
        <v>0.29139999999999999</v>
      </c>
      <c r="AK45" s="386">
        <v>0.29139999999999999</v>
      </c>
    </row>
    <row r="46" spans="1:37" s="28" customFormat="1" ht="15">
      <c r="A46" s="32" t="s">
        <v>32</v>
      </c>
      <c r="B46" s="32" t="s">
        <v>17</v>
      </c>
      <c r="C46" s="95" t="s">
        <v>413</v>
      </c>
      <c r="D46" s="383">
        <f>' Demand-Supply Gap'!D$66*'Demand by Application'!V46</f>
        <v>1.0886404319999998</v>
      </c>
      <c r="E46" s="383">
        <f>' Demand-Supply Gap'!E$66*'Demand by Application'!W46</f>
        <v>0.66472034489999998</v>
      </c>
      <c r="F46" s="383">
        <f>' Demand-Supply Gap'!F$66*'Demand by Application'!X46</f>
        <v>0.65587343360000006</v>
      </c>
      <c r="G46" s="383">
        <f>' Demand-Supply Gap'!G$66*'Demand by Application'!Y46</f>
        <v>0.92851769760000002</v>
      </c>
      <c r="H46" s="383">
        <f>' Demand-Supply Gap'!H$66*'Demand by Application'!Z46</f>
        <v>0.89327620179999989</v>
      </c>
      <c r="I46" s="383">
        <f>' Demand-Supply Gap'!I$66*'Demand by Application'!AA46</f>
        <v>0.82731999999999994</v>
      </c>
      <c r="J46" s="383">
        <f>' Demand-Supply Gap'!J$66*'Demand by Application'!AB46</f>
        <v>0.86135320999999976</v>
      </c>
      <c r="K46" s="383">
        <f>' Demand-Supply Gap'!K$66*'Demand by Application'!AC46</f>
        <v>0.89673563615999996</v>
      </c>
      <c r="L46" s="383">
        <f>' Demand-Supply Gap'!L$66*'Demand by Application'!AD46</f>
        <v>0.93626348307855978</v>
      </c>
      <c r="M46" s="383">
        <f>' Demand-Supply Gap'!M$66*'Demand by Application'!AE46</f>
        <v>0.98401292071556634</v>
      </c>
      <c r="N46" s="383">
        <f>' Demand-Supply Gap'!N$66*'Demand by Application'!AF46</f>
        <v>1.0331812072778404</v>
      </c>
      <c r="O46" s="383">
        <f>' Demand-Supply Gap'!O$66*'Demand by Application'!AG46</f>
        <v>1.0849255663998152</v>
      </c>
      <c r="P46" s="383">
        <f>' Demand-Supply Gap'!P$66*'Demand by Application'!AH46</f>
        <v>1.1339105149627495</v>
      </c>
      <c r="Q46" s="383">
        <f>' Demand-Supply Gap'!Q$66*'Demand by Application'!AI46</f>
        <v>1.1849364881360731</v>
      </c>
      <c r="R46" s="383">
        <f>' Demand-Supply Gap'!R$66*'Demand by Application'!AJ46</f>
        <v>1.2428250242351802</v>
      </c>
      <c r="S46" s="383">
        <f>' Demand-Supply Gap'!S$66*'Demand by Application'!AK46</f>
        <v>1.3036934643979918</v>
      </c>
      <c r="T46" s="384"/>
      <c r="U46" s="384"/>
      <c r="V46" s="385">
        <v>9.6499999999999989E-2</v>
      </c>
      <c r="W46" s="385">
        <v>9.6699999999999994E-2</v>
      </c>
      <c r="X46" s="385">
        <v>9.6800000000000011E-2</v>
      </c>
      <c r="Y46" s="385">
        <v>9.7600000000000006E-2</v>
      </c>
      <c r="Z46" s="385">
        <v>9.8199999999999996E-2</v>
      </c>
      <c r="AA46" s="385">
        <v>9.6199999999999994E-2</v>
      </c>
      <c r="AB46" s="385">
        <v>9.6499999999999989E-2</v>
      </c>
      <c r="AC46" s="385">
        <v>9.6600000000000005E-2</v>
      </c>
      <c r="AD46" s="385">
        <v>9.6699999999999994E-2</v>
      </c>
      <c r="AE46" s="385">
        <v>9.6699999999999994E-2</v>
      </c>
      <c r="AF46" s="385">
        <v>9.69E-2</v>
      </c>
      <c r="AG46" s="385">
        <v>9.6999999999999989E-2</v>
      </c>
      <c r="AH46" s="385">
        <v>9.7199999999999995E-2</v>
      </c>
      <c r="AI46" s="385">
        <v>9.7199999999999995E-2</v>
      </c>
      <c r="AJ46" s="385">
        <v>9.74E-2</v>
      </c>
      <c r="AK46" s="385">
        <v>9.7499999999999989E-2</v>
      </c>
    </row>
    <row r="47" spans="1:37" s="162" customFormat="1" ht="15">
      <c r="A47" s="32" t="s">
        <v>32</v>
      </c>
      <c r="B47" s="32" t="s">
        <v>17</v>
      </c>
      <c r="C47" s="95" t="s">
        <v>414</v>
      </c>
      <c r="D47" s="383">
        <f>' Demand-Supply Gap'!D$66*'Demand by Application'!V47</f>
        <v>1.0660779359999999</v>
      </c>
      <c r="E47" s="383">
        <f>' Demand-Supply Gap'!E$66*'Demand by Application'!W47</f>
        <v>0.65097225089999999</v>
      </c>
      <c r="F47" s="383">
        <f>' Demand-Supply Gap'!F$66*'Demand by Application'!X47</f>
        <v>0.64299988479999992</v>
      </c>
      <c r="G47" s="383">
        <f>' Demand-Supply Gap'!G$66*'Demand by Application'!Y47</f>
        <v>0.90378259499999991</v>
      </c>
      <c r="H47" s="383">
        <f>' Demand-Supply Gap'!H$66*'Demand by Application'!Z47</f>
        <v>0.86507705489999986</v>
      </c>
      <c r="I47" s="383">
        <f>' Demand-Supply Gap'!I$66*'Demand by Application'!AA47</f>
        <v>0.81011999999999995</v>
      </c>
      <c r="J47" s="383">
        <f>' Demand-Supply Gap'!J$66*'Demand by Application'!AB47</f>
        <v>0.84394762699999981</v>
      </c>
      <c r="K47" s="383">
        <f>' Demand-Supply Gap'!K$66*'Demand by Application'!AC47</f>
        <v>0.87909797871999984</v>
      </c>
      <c r="L47" s="383">
        <f>' Demand-Supply Gap'!L$66*'Demand by Application'!AD47</f>
        <v>0.91883562093231974</v>
      </c>
      <c r="M47" s="383">
        <f>' Demand-Supply Gap'!M$66*'Demand by Application'!AE47</f>
        <v>0.96874901811915115</v>
      </c>
      <c r="N47" s="383">
        <f>' Demand-Supply Gap'!N$66*'Demand by Application'!AF47</f>
        <v>1.0139889867092116</v>
      </c>
      <c r="O47" s="383">
        <f>' Demand-Supply Gap'!O$66*'Demand by Application'!AG47</f>
        <v>1.0636744470579631</v>
      </c>
      <c r="P47" s="383">
        <f>' Demand-Supply Gap'!P$66*'Demand by Application'!AH47</f>
        <v>1.1117455974891979</v>
      </c>
      <c r="Q47" s="383">
        <f>' Demand-Supply Gap'!Q$66*'Demand by Application'!AI47</f>
        <v>1.162993219837257</v>
      </c>
      <c r="R47" s="383">
        <f>' Demand-Supply Gap'!R$66*'Demand by Application'!AJ47</f>
        <v>1.2198570053068092</v>
      </c>
      <c r="S47" s="383">
        <f>' Demand-Supply Gap'!S$66*'Demand by Application'!AK47</f>
        <v>1.279625277362952</v>
      </c>
      <c r="T47" s="388"/>
      <c r="U47" s="388"/>
      <c r="V47" s="386">
        <v>9.4499999999999987E-2</v>
      </c>
      <c r="W47" s="386">
        <v>9.4699999999999993E-2</v>
      </c>
      <c r="X47" s="386">
        <v>9.4899999999999998E-2</v>
      </c>
      <c r="Y47" s="386">
        <v>9.4999999999999987E-2</v>
      </c>
      <c r="Z47" s="386">
        <v>9.509999999999999E-2</v>
      </c>
      <c r="AA47" s="386">
        <v>9.4199999999999992E-2</v>
      </c>
      <c r="AB47" s="386">
        <v>9.4549999999999995E-2</v>
      </c>
      <c r="AC47" s="386">
        <v>9.4699999999999993E-2</v>
      </c>
      <c r="AD47" s="386">
        <v>9.4899999999999998E-2</v>
      </c>
      <c r="AE47" s="386">
        <v>9.5199999999999993E-2</v>
      </c>
      <c r="AF47" s="386">
        <v>9.509999999999999E-2</v>
      </c>
      <c r="AG47" s="386">
        <v>9.509999999999999E-2</v>
      </c>
      <c r="AH47" s="386">
        <v>9.5299999999999996E-2</v>
      </c>
      <c r="AI47" s="386">
        <v>9.5399999999999999E-2</v>
      </c>
      <c r="AJ47" s="386">
        <v>9.5599999999999991E-2</v>
      </c>
      <c r="AK47" s="386">
        <v>9.5699999999999993E-2</v>
      </c>
    </row>
    <row r="48" spans="1:37" s="162" customFormat="1" ht="15">
      <c r="A48" s="32" t="s">
        <v>32</v>
      </c>
      <c r="B48" s="32" t="s">
        <v>17</v>
      </c>
      <c r="C48" s="95" t="s">
        <v>246</v>
      </c>
      <c r="D48" s="383">
        <f>' Demand-Supply Gap'!D$66*'Demand by Application'!V48</f>
        <v>0.67461863039999992</v>
      </c>
      <c r="E48" s="383">
        <f>' Demand-Supply Gap'!E$66*'Demand by Application'!W48</f>
        <v>0.40900579650000002</v>
      </c>
      <c r="F48" s="383">
        <f>' Demand-Supply Gap'!F$66*'Demand by Application'!X48</f>
        <v>0.40382289920000003</v>
      </c>
      <c r="G48" s="383">
        <f>' Demand-Supply Gap'!G$66*'Demand by Application'!Y48</f>
        <v>0.56890735979999996</v>
      </c>
      <c r="H48" s="383">
        <f>' Demand-Supply Gap'!H$66*'Demand by Application'!Z48</f>
        <v>0.53942239069999998</v>
      </c>
      <c r="I48" s="383">
        <f>' Demand-Supply Gap'!I$66*'Demand by Application'!AA48</f>
        <v>0.51170000000000004</v>
      </c>
      <c r="J48" s="383">
        <f>' Demand-Supply Gap'!J$66*'Demand by Application'!AB48</f>
        <v>0.53109342999999998</v>
      </c>
      <c r="K48" s="383">
        <f>' Demand-Supply Gap'!K$66*'Demand by Application'!AC48</f>
        <v>0.55326546495999995</v>
      </c>
      <c r="L48" s="383">
        <f>' Demand-Supply Gap'!L$66*'Demand by Application'!AD48</f>
        <v>0.57899230908063981</v>
      </c>
      <c r="M48" s="383">
        <f>' Demand-Supply Gap'!M$66*'Demand by Application'!AE48</f>
        <v>0.60953851035018025</v>
      </c>
      <c r="N48" s="383">
        <f>' Demand-Supply Gap'!N$66*'Demand by Application'!AF48</f>
        <v>0.64080692009698881</v>
      </c>
      <c r="O48" s="383">
        <f>' Demand-Supply Gap'!O$66*'Demand by Application'!AG48</f>
        <v>0.6733249391471019</v>
      </c>
      <c r="P48" s="383">
        <f>' Demand-Supply Gap'!P$66*'Demand by Application'!AH48</f>
        <v>0.70111133692655614</v>
      </c>
      <c r="Q48" s="383">
        <f>' Demand-Supply Gap'!Q$66*'Demand by Application'!AI48</f>
        <v>0.73509948801034175</v>
      </c>
      <c r="R48" s="383">
        <f>' Demand-Supply Gap'!R$66*'Demand by Application'!AJ48</f>
        <v>0.77070463515200083</v>
      </c>
      <c r="S48" s="383">
        <f>' Demand-Supply Gap'!S$66*'Demand by Application'!AK48</f>
        <v>0.80895850867772834</v>
      </c>
      <c r="T48" s="388"/>
      <c r="U48" s="388"/>
      <c r="V48" s="386">
        <v>5.9799999999999999E-2</v>
      </c>
      <c r="W48" s="386">
        <v>5.9500000000000004E-2</v>
      </c>
      <c r="X48" s="386">
        <v>5.9600000000000007E-2</v>
      </c>
      <c r="Y48" s="386">
        <v>5.9799999999999999E-2</v>
      </c>
      <c r="Z48" s="386">
        <v>5.9299999999999999E-2</v>
      </c>
      <c r="AA48" s="386">
        <v>5.9500000000000004E-2</v>
      </c>
      <c r="AB48" s="386">
        <v>5.9500000000000004E-2</v>
      </c>
      <c r="AC48" s="386">
        <v>5.9600000000000007E-2</v>
      </c>
      <c r="AD48" s="386">
        <v>5.9799999999999999E-2</v>
      </c>
      <c r="AE48" s="386">
        <v>5.9900000000000002E-2</v>
      </c>
      <c r="AF48" s="386">
        <v>6.0100000000000008E-2</v>
      </c>
      <c r="AG48" s="386">
        <v>6.020000000000001E-2</v>
      </c>
      <c r="AH48" s="386">
        <v>6.0100000000000008E-2</v>
      </c>
      <c r="AI48" s="386">
        <v>6.0299999999999999E-2</v>
      </c>
      <c r="AJ48" s="386">
        <v>6.0400000000000002E-2</v>
      </c>
      <c r="AK48" s="386">
        <v>6.0499999999999998E-2</v>
      </c>
    </row>
    <row r="49" spans="1:37" s="162" customFormat="1" ht="15">
      <c r="A49" s="32" t="s">
        <v>32</v>
      </c>
      <c r="B49" s="32" t="s">
        <v>17</v>
      </c>
      <c r="C49" s="95" t="s">
        <v>12</v>
      </c>
      <c r="D49" s="383">
        <f>' Demand-Supply Gap'!D$66*'Demand by Application'!V49</f>
        <v>0.39258743039999933</v>
      </c>
      <c r="E49" s="383">
        <f>' Demand-Supply Gap'!E$66*'Demand by Application'!W49</f>
        <v>0.21447026640000003</v>
      </c>
      <c r="F49" s="383">
        <f>' Demand-Supply Gap'!F$66*'Demand by Application'!X49</f>
        <v>0.21275233279999986</v>
      </c>
      <c r="G49" s="383">
        <f>' Demand-Supply Gap'!G$66*'Demand by Application'!Y49</f>
        <v>0.30062663159999964</v>
      </c>
      <c r="H49" s="383">
        <f>' Demand-Supply Gap'!H$66*'Demand by Application'!Z49</f>
        <v>0.27835286939999965</v>
      </c>
      <c r="I49" s="383">
        <f>' Demand-Supply Gap'!I$66*'Demand by Application'!AA49</f>
        <v>0.32163999999999987</v>
      </c>
      <c r="J49" s="383">
        <f>' Demand-Supply Gap'!J$66*'Demand by Application'!AB49</f>
        <v>0.31553197899999991</v>
      </c>
      <c r="K49" s="383">
        <f>' Demand-Supply Gap'!K$66*'Demand by Application'!AC49</f>
        <v>0.30633826079999921</v>
      </c>
      <c r="L49" s="383">
        <f>' Demand-Supply Gap'!L$66*'Demand by Application'!AD49</f>
        <v>0.29821008561344042</v>
      </c>
      <c r="M49" s="383">
        <f>' Demand-Supply Gap'!M$66*'Demand by Application'!AE49</f>
        <v>0.31647158049900859</v>
      </c>
      <c r="N49" s="383">
        <f>' Demand-Supply Gap'!N$66*'Demand by Application'!AF49</f>
        <v>0.30494306014598754</v>
      </c>
      <c r="O49" s="383">
        <f>' Demand-Supply Gap'!O$66*'Demand by Application'!AG49</f>
        <v>0.30646351050881354</v>
      </c>
      <c r="P49" s="383">
        <f>' Demand-Supply Gap'!P$66*'Demand by Application'!AH49</f>
        <v>0.31147541923359418</v>
      </c>
      <c r="Q49" s="383">
        <f>' Demand-Supply Gap'!Q$66*'Demand by Application'!AI49</f>
        <v>0.31452017894969764</v>
      </c>
      <c r="R49" s="383">
        <f>' Demand-Supply Gap'!R$66*'Demand by Application'!AJ49</f>
        <v>0.31772426184246294</v>
      </c>
      <c r="S49" s="383">
        <f>' Demand-Supply Gap'!S$66*'Demand by Application'!AK49</f>
        <v>0.32358340347109132</v>
      </c>
      <c r="T49" s="392">
        <f>(I49/D49)^(1/5)-1</f>
        <v>-3.9081106378164088E-2</v>
      </c>
      <c r="U49" s="392">
        <f>(S49/J49)^(1/9)-1</f>
        <v>2.8035738059322135E-3</v>
      </c>
      <c r="V49" s="385">
        <f>V50-SUM(V44:V48)</f>
        <v>3.4799999999999942E-2</v>
      </c>
      <c r="W49" s="385">
        <f t="shared" ref="W49" si="12">W50-SUM(W44:W48)</f>
        <v>3.1200000000000006E-2</v>
      </c>
      <c r="X49" s="385">
        <f t="shared" ref="X49:AK49" si="13">X50-SUM(X44:X48)</f>
        <v>3.1399999999999983E-2</v>
      </c>
      <c r="Y49" s="385">
        <f t="shared" si="13"/>
        <v>3.1599999999999961E-2</v>
      </c>
      <c r="Z49" s="385">
        <f t="shared" si="13"/>
        <v>3.0599999999999961E-2</v>
      </c>
      <c r="AA49" s="385">
        <f t="shared" si="13"/>
        <v>3.7399999999999989E-2</v>
      </c>
      <c r="AB49" s="385">
        <f t="shared" si="13"/>
        <v>3.5349999999999993E-2</v>
      </c>
      <c r="AC49" s="385">
        <f t="shared" si="13"/>
        <v>3.2999999999999918E-2</v>
      </c>
      <c r="AD49" s="385">
        <f t="shared" si="13"/>
        <v>3.080000000000005E-2</v>
      </c>
      <c r="AE49" s="385">
        <f t="shared" si="13"/>
        <v>3.1100000000000017E-2</v>
      </c>
      <c r="AF49" s="385">
        <f t="shared" si="13"/>
        <v>2.8599999999999959E-2</v>
      </c>
      <c r="AG49" s="385">
        <f t="shared" si="13"/>
        <v>2.739999999999998E-2</v>
      </c>
      <c r="AH49" s="385">
        <f t="shared" si="13"/>
        <v>2.6699999999999946E-2</v>
      </c>
      <c r="AI49" s="385">
        <f t="shared" si="13"/>
        <v>2.5799999999999934E-2</v>
      </c>
      <c r="AJ49" s="385">
        <f t="shared" si="13"/>
        <v>2.4899999999999922E-2</v>
      </c>
      <c r="AK49" s="385">
        <f t="shared" si="13"/>
        <v>2.4199999999999999E-2</v>
      </c>
    </row>
    <row r="50" spans="1:37" s="162" customFormat="1" ht="15">
      <c r="A50" s="32" t="s">
        <v>32</v>
      </c>
      <c r="B50" s="32" t="s">
        <v>17</v>
      </c>
      <c r="C50" s="188" t="s">
        <v>60</v>
      </c>
      <c r="D50" s="383">
        <f>SUM(D44:D49)</f>
        <v>11.281247999999998</v>
      </c>
      <c r="E50" s="383">
        <f t="shared" ref="E50:S50" si="14">SUM(E44:E49)</f>
        <v>6.874047</v>
      </c>
      <c r="F50" s="383">
        <f t="shared" si="14"/>
        <v>6.7755520000000002</v>
      </c>
      <c r="G50" s="383">
        <f t="shared" si="14"/>
        <v>9.5135010000000015</v>
      </c>
      <c r="H50" s="383">
        <f t="shared" si="14"/>
        <v>9.0964989999999997</v>
      </c>
      <c r="I50" s="383">
        <f t="shared" si="14"/>
        <v>8.6</v>
      </c>
      <c r="J50" s="383">
        <f t="shared" si="14"/>
        <v>8.9259399999999989</v>
      </c>
      <c r="K50" s="383">
        <f t="shared" si="14"/>
        <v>9.2829775999999971</v>
      </c>
      <c r="L50" s="383">
        <f t="shared" si="14"/>
        <v>9.6821456367999978</v>
      </c>
      <c r="M50" s="383">
        <f t="shared" si="14"/>
        <v>10.175935064276798</v>
      </c>
      <c r="N50" s="383">
        <f t="shared" si="14"/>
        <v>10.66234476034923</v>
      </c>
      <c r="O50" s="383">
        <f t="shared" si="14"/>
        <v>11.184799653606342</v>
      </c>
      <c r="P50" s="383">
        <f t="shared" si="14"/>
        <v>11.665746038711417</v>
      </c>
      <c r="Q50" s="383">
        <f t="shared" si="14"/>
        <v>12.190704610453428</v>
      </c>
      <c r="R50" s="383">
        <f t="shared" si="14"/>
        <v>12.760010515761602</v>
      </c>
      <c r="S50" s="383">
        <f t="shared" si="14"/>
        <v>13.371215019466582</v>
      </c>
      <c r="T50" s="392">
        <f t="shared" ref="T50:T59" si="15">(I50/D50)^(1/5)-1</f>
        <v>-5.2829287108822065E-2</v>
      </c>
      <c r="U50" s="392">
        <f t="shared" ref="U50:U59" si="16">(S50/J50)^(1/9)-1</f>
        <v>4.5928215309127607E-2</v>
      </c>
      <c r="V50" s="386">
        <v>1</v>
      </c>
      <c r="W50" s="386">
        <v>1</v>
      </c>
      <c r="X50" s="386">
        <v>1</v>
      </c>
      <c r="Y50" s="386">
        <v>1</v>
      </c>
      <c r="Z50" s="386">
        <v>1</v>
      </c>
      <c r="AA50" s="386">
        <v>1</v>
      </c>
      <c r="AB50" s="386">
        <v>1</v>
      </c>
      <c r="AC50" s="386">
        <v>1</v>
      </c>
      <c r="AD50" s="386">
        <v>1</v>
      </c>
      <c r="AE50" s="386">
        <v>1</v>
      </c>
      <c r="AF50" s="386">
        <v>1</v>
      </c>
      <c r="AG50" s="386">
        <v>1</v>
      </c>
      <c r="AH50" s="386">
        <v>1</v>
      </c>
      <c r="AI50" s="386">
        <v>1</v>
      </c>
      <c r="AJ50" s="386">
        <v>1</v>
      </c>
      <c r="AK50" s="386">
        <v>1</v>
      </c>
    </row>
    <row r="51" spans="1:37" s="162" customFormat="1" ht="15">
      <c r="A51" s="32" t="s">
        <v>32</v>
      </c>
      <c r="B51" s="32" t="s">
        <v>416</v>
      </c>
      <c r="C51" s="95" t="s">
        <v>221</v>
      </c>
      <c r="D51" s="383">
        <f>' Demand-Supply Gap'!D$75*'Demand by Application'!V51</f>
        <v>4.0144124999999988</v>
      </c>
      <c r="E51" s="383">
        <f>' Demand-Supply Gap'!E$75*'Demand by Application'!W51</f>
        <v>6.6401362499999994</v>
      </c>
      <c r="F51" s="383">
        <f>' Demand-Supply Gap'!F$75*'Demand by Application'!X51</f>
        <v>27.710430000000002</v>
      </c>
      <c r="G51" s="383">
        <f>' Demand-Supply Gap'!G$75*'Demand by Application'!Y51</f>
        <v>22.255080000000003</v>
      </c>
      <c r="H51" s="383">
        <f>' Demand-Supply Gap'!H$75*'Demand by Application'!Z51</f>
        <v>25.253586600000006</v>
      </c>
      <c r="I51" s="383">
        <f>' Demand-Supply Gap'!I$75*'Demand by Application'!AA51</f>
        <v>25.614036000000013</v>
      </c>
      <c r="J51" s="383">
        <f>' Demand-Supply Gap'!J$75*'Demand by Application'!AB51</f>
        <v>26.308960222500012</v>
      </c>
      <c r="K51" s="383">
        <f>' Demand-Supply Gap'!K$75*'Demand by Application'!AC51</f>
        <v>27.147377474632815</v>
      </c>
      <c r="L51" s="383">
        <f>' Demand-Supply Gap'!L$75*'Demand by Application'!AD51</f>
        <v>28.155016102836658</v>
      </c>
      <c r="M51" s="383">
        <f>' Demand-Supply Gap'!M$75*'Demand by Application'!AE51</f>
        <v>29.164091879962321</v>
      </c>
      <c r="N51" s="383">
        <f>' Demand-Supply Gap'!N$75*'Demand by Application'!AF51</f>
        <v>30.478232887565444</v>
      </c>
      <c r="O51" s="383">
        <f>' Demand-Supply Gap'!O$75*'Demand by Application'!AG51</f>
        <v>31.804051478656987</v>
      </c>
      <c r="P51" s="383">
        <f>' Demand-Supply Gap'!P$75*'Demand by Application'!AH51</f>
        <v>33.059612803318544</v>
      </c>
      <c r="Q51" s="383">
        <f>' Demand-Supply Gap'!Q$75*'Demand by Application'!AI51</f>
        <v>34.477072778604573</v>
      </c>
      <c r="R51" s="383">
        <f>' Demand-Supply Gap'!R$75*'Demand by Application'!AJ51</f>
        <v>35.981636088375353</v>
      </c>
      <c r="S51" s="383">
        <f>' Demand-Supply Gap'!S$75*'Demand by Application'!AK51</f>
        <v>37.656938421977735</v>
      </c>
      <c r="T51" s="392"/>
      <c r="U51" s="392"/>
      <c r="V51" s="389">
        <v>0.43050000000000005</v>
      </c>
      <c r="W51" s="389">
        <v>0.43350000000000005</v>
      </c>
      <c r="X51" s="389">
        <v>0.43230000000000007</v>
      </c>
      <c r="Y51" s="389">
        <v>0.43130000000000007</v>
      </c>
      <c r="Z51" s="389">
        <v>0.43170000000000008</v>
      </c>
      <c r="AA51" s="389">
        <v>0.42840000000000006</v>
      </c>
      <c r="AB51" s="389">
        <v>0.42950000000000005</v>
      </c>
      <c r="AC51" s="389">
        <v>0.43120000000000008</v>
      </c>
      <c r="AD51" s="389">
        <v>0.43250000000000005</v>
      </c>
      <c r="AE51" s="389">
        <v>0.43160000000000004</v>
      </c>
      <c r="AF51" s="389">
        <v>0.43370000000000009</v>
      </c>
      <c r="AG51" s="389">
        <v>0.43470000000000009</v>
      </c>
      <c r="AH51" s="385">
        <v>0.43490000000000006</v>
      </c>
      <c r="AI51" s="385">
        <v>0.43560000000000004</v>
      </c>
      <c r="AJ51" s="385">
        <v>0.43570000000000003</v>
      </c>
      <c r="AK51" s="385">
        <v>0.43610000000000004</v>
      </c>
    </row>
    <row r="52" spans="1:37" s="28" customFormat="1" ht="15">
      <c r="A52" s="32" t="s">
        <v>32</v>
      </c>
      <c r="B52" s="32" t="s">
        <v>416</v>
      </c>
      <c r="C52" s="95" t="s">
        <v>245</v>
      </c>
      <c r="D52" s="383">
        <f>' Demand-Supply Gap'!D$75*'Demand by Application'!V52</f>
        <v>2.6678824999999988</v>
      </c>
      <c r="E52" s="383">
        <f>' Demand-Supply Gap'!E$75*'Demand by Application'!W52</f>
        <v>4.3899954999999995</v>
      </c>
      <c r="F52" s="383">
        <f>' Demand-Supply Gap'!F$75*'Demand by Application'!X52</f>
        <v>18.409520000000001</v>
      </c>
      <c r="G52" s="383">
        <f>' Demand-Supply Gap'!G$75*'Demand by Application'!Y52</f>
        <v>14.804040000000002</v>
      </c>
      <c r="H52" s="383">
        <f>' Demand-Supply Gap'!H$75*'Demand by Application'!Z52</f>
        <v>16.8064754</v>
      </c>
      <c r="I52" s="383">
        <f>' Demand-Supply Gap'!I$75*'Demand by Application'!AA52</f>
        <v>17.129835000000007</v>
      </c>
      <c r="J52" s="383">
        <f>' Demand-Supply Gap'!J$75*'Demand by Application'!AB52</f>
        <v>17.567892414000006</v>
      </c>
      <c r="K52" s="383">
        <f>' Demand-Supply Gap'!K$75*'Demand by Application'!AC52</f>
        <v>18.075167145099908</v>
      </c>
      <c r="L52" s="383">
        <f>' Demand-Supply Gap'!L$75*'Demand by Application'!AD52</f>
        <v>18.715762149284483</v>
      </c>
      <c r="M52" s="383">
        <f>' Demand-Supply Gap'!M$75*'Demand by Application'!AE52</f>
        <v>19.440475518686654</v>
      </c>
      <c r="N52" s="383">
        <f>' Demand-Supply Gap'!N$75*'Demand by Application'!AF52</f>
        <v>20.225122031453385</v>
      </c>
      <c r="O52" s="383">
        <f>' Demand-Supply Gap'!O$75*'Demand by Application'!AG52</f>
        <v>21.05637454694612</v>
      </c>
      <c r="P52" s="383">
        <f>' Demand-Supply Gap'!P$75*'Demand by Application'!AH52</f>
        <v>21.89277647127096</v>
      </c>
      <c r="Q52" s="383">
        <f>' Demand-Supply Gap'!Q$75*'Demand by Application'!AI52</f>
        <v>22.786844015060279</v>
      </c>
      <c r="R52" s="383">
        <f>' Demand-Supply Gap'!R$75*'Demand by Application'!AJ52</f>
        <v>23.800568098851908</v>
      </c>
      <c r="S52" s="383">
        <f>' Demand-Supply Gap'!S$75*'Demand by Application'!AK52</f>
        <v>24.885874004159554</v>
      </c>
      <c r="T52" s="392"/>
      <c r="U52" s="392"/>
      <c r="V52" s="386">
        <v>0.28610000000000002</v>
      </c>
      <c r="W52" s="386">
        <v>0.28660000000000002</v>
      </c>
      <c r="X52" s="386">
        <v>0.28720000000000001</v>
      </c>
      <c r="Y52" s="386">
        <v>0.28690000000000004</v>
      </c>
      <c r="Z52" s="386">
        <v>0.2873</v>
      </c>
      <c r="AA52" s="386">
        <v>0.28650000000000003</v>
      </c>
      <c r="AB52" s="386">
        <v>0.2868</v>
      </c>
      <c r="AC52" s="386">
        <v>0.28710000000000002</v>
      </c>
      <c r="AD52" s="386">
        <v>0.28750000000000003</v>
      </c>
      <c r="AE52" s="386">
        <v>0.28770000000000001</v>
      </c>
      <c r="AF52" s="386">
        <v>0.2878</v>
      </c>
      <c r="AG52" s="386">
        <v>0.2878</v>
      </c>
      <c r="AH52" s="386">
        <v>0.28800000000000003</v>
      </c>
      <c r="AI52" s="386">
        <v>0.28790000000000004</v>
      </c>
      <c r="AJ52" s="386">
        <v>0.28820000000000001</v>
      </c>
      <c r="AK52" s="386">
        <v>0.28820000000000001</v>
      </c>
    </row>
    <row r="53" spans="1:37" s="28" customFormat="1" ht="15">
      <c r="A53" s="32" t="s">
        <v>32</v>
      </c>
      <c r="B53" s="32" t="s">
        <v>416</v>
      </c>
      <c r="C53" s="95" t="s">
        <v>413</v>
      </c>
      <c r="D53" s="383">
        <f>' Demand-Supply Gap'!D$75*'Demand by Application'!V53</f>
        <v>0.96793499999999943</v>
      </c>
      <c r="E53" s="383">
        <f>' Demand-Supply Gap'!E$75*'Demand by Application'!W53</f>
        <v>1.5930199999999997</v>
      </c>
      <c r="F53" s="383">
        <f>' Demand-Supply Gap'!F$75*'Demand by Application'!X53</f>
        <v>6.6728100000000001</v>
      </c>
      <c r="G53" s="383">
        <f>' Demand-Supply Gap'!G$75*'Demand by Application'!Y53</f>
        <v>5.4128400000000001</v>
      </c>
      <c r="H53" s="383">
        <f>' Demand-Supply Gap'!H$75*'Demand by Application'!Z53</f>
        <v>6.1715389999999992</v>
      </c>
      <c r="I53" s="383">
        <f>' Demand-Supply Gap'!I$75*'Demand by Application'!AA53</f>
        <v>6.1882650000000021</v>
      </c>
      <c r="J53" s="383">
        <f>' Demand-Supply Gap'!J$75*'Demand by Application'!AB53</f>
        <v>6.3582539490000016</v>
      </c>
      <c r="K53" s="383">
        <f>' Demand-Supply Gap'!K$75*'Demand by Application'!AC53</f>
        <v>6.541309182779103</v>
      </c>
      <c r="L53" s="383">
        <f>' Demand-Supply Gap'!L$75*'Demand by Application'!AD53</f>
        <v>6.7702235253063865</v>
      </c>
      <c r="M53" s="383">
        <f>' Demand-Supply Gap'!M$75*'Demand by Application'!AE53</f>
        <v>7.0274920192680286</v>
      </c>
      <c r="N53" s="383">
        <f>' Demand-Supply Gap'!N$75*'Demand by Application'!AF53</f>
        <v>7.3226466840772853</v>
      </c>
      <c r="O53" s="383">
        <f>' Demand-Supply Gap'!O$75*'Demand by Application'!AG53</f>
        <v>7.6309237847341214</v>
      </c>
      <c r="P53" s="383">
        <f>' Demand-Supply Gap'!P$75*'Demand by Application'!AH53</f>
        <v>7.9437331293326912</v>
      </c>
      <c r="Q53" s="383">
        <f>' Demand-Supply Gap'!Q$75*'Demand by Application'!AI53</f>
        <v>8.2710149342611974</v>
      </c>
      <c r="R53" s="383">
        <f>' Demand-Supply Gap'!R$75*'Demand by Application'!AJ53</f>
        <v>8.6464936847668099</v>
      </c>
      <c r="S53" s="383">
        <f>' Demand-Supply Gap'!S$75*'Demand by Application'!AK53</f>
        <v>9.0494087287852913</v>
      </c>
      <c r="T53" s="392"/>
      <c r="U53" s="392"/>
      <c r="V53" s="385">
        <v>0.10379999999999999</v>
      </c>
      <c r="W53" s="385">
        <v>0.104</v>
      </c>
      <c r="X53" s="385">
        <v>0.10410000000000001</v>
      </c>
      <c r="Y53" s="385">
        <v>0.10490000000000001</v>
      </c>
      <c r="Z53" s="385">
        <v>0.1055</v>
      </c>
      <c r="AA53" s="385">
        <v>0.10349999999999999</v>
      </c>
      <c r="AB53" s="385">
        <v>0.10379999999999999</v>
      </c>
      <c r="AC53" s="385">
        <v>0.10390000000000001</v>
      </c>
      <c r="AD53" s="385">
        <v>0.104</v>
      </c>
      <c r="AE53" s="385">
        <v>0.104</v>
      </c>
      <c r="AF53" s="385">
        <v>0.1042</v>
      </c>
      <c r="AG53" s="385">
        <v>0.10429999999999999</v>
      </c>
      <c r="AH53" s="385">
        <v>0.1045</v>
      </c>
      <c r="AI53" s="385">
        <v>0.1045</v>
      </c>
      <c r="AJ53" s="385">
        <v>0.1047</v>
      </c>
      <c r="AK53" s="385">
        <v>0.10479999999999999</v>
      </c>
    </row>
    <row r="54" spans="1:37" s="28" customFormat="1" ht="15">
      <c r="A54" s="32" t="s">
        <v>32</v>
      </c>
      <c r="B54" s="32" t="s">
        <v>416</v>
      </c>
      <c r="C54" s="95" t="s">
        <v>414</v>
      </c>
      <c r="D54" s="383">
        <f>' Demand-Supply Gap'!D$75*'Demand by Application'!V54</f>
        <v>0.92130999999999941</v>
      </c>
      <c r="E54" s="383">
        <f>' Demand-Supply Gap'!E$75*'Demand by Application'!W54</f>
        <v>1.5164324999999996</v>
      </c>
      <c r="F54" s="383">
        <f>' Demand-Supply Gap'!F$75*'Demand by Application'!X54</f>
        <v>6.358719999999999</v>
      </c>
      <c r="G54" s="383">
        <f>' Demand-Supply Gap'!G$75*'Demand by Application'!Y54</f>
        <v>5.1238799999999998</v>
      </c>
      <c r="H54" s="383">
        <f>' Demand-Supply Gap'!H$75*'Demand by Application'!Z54</f>
        <v>5.8147011999999991</v>
      </c>
      <c r="I54" s="383">
        <f>' Demand-Supply Gap'!I$75*'Demand by Application'!AA54</f>
        <v>5.8893150000000016</v>
      </c>
      <c r="J54" s="383">
        <f>' Demand-Supply Gap'!J$75*'Demand by Application'!AB54</f>
        <v>6.0550424167500019</v>
      </c>
      <c r="K54" s="383">
        <f>' Demand-Supply Gap'!K$75*'Demand by Application'!AC54</f>
        <v>6.2328162569310015</v>
      </c>
      <c r="L54" s="383">
        <f>' Demand-Supply Gap'!L$75*'Demand by Application'!AD54</f>
        <v>6.4577516702922457</v>
      </c>
      <c r="M54" s="383">
        <f>' Demand-Supply Gap'!M$75*'Demand by Application'!AE54</f>
        <v>6.7234178453573925</v>
      </c>
      <c r="N54" s="383">
        <f>' Demand-Supply Gap'!N$75*'Demand by Application'!AF54</f>
        <v>6.9853270671524195</v>
      </c>
      <c r="O54" s="383">
        <f>' Demand-Supply Gap'!O$75*'Demand by Application'!AG54</f>
        <v>7.2724240096123838</v>
      </c>
      <c r="P54" s="383">
        <f>' Demand-Supply Gap'!P$75*'Demand by Application'!AH54</f>
        <v>7.5712518629812058</v>
      </c>
      <c r="Q54" s="383">
        <f>' Demand-Supply Gap'!Q$75*'Demand by Application'!AI54</f>
        <v>7.8911022865630756</v>
      </c>
      <c r="R54" s="383">
        <f>' Demand-Supply Gap'!R$75*'Demand by Application'!AJ54</f>
        <v>8.2500928281585892</v>
      </c>
      <c r="S54" s="383">
        <f>' Demand-Supply Gap'!S$75*'Demand by Application'!AK54</f>
        <v>8.6349319931157353</v>
      </c>
      <c r="T54" s="392"/>
      <c r="U54" s="392"/>
      <c r="V54" s="386">
        <v>9.8799999999999985E-2</v>
      </c>
      <c r="W54" s="386">
        <v>9.8999999999999991E-2</v>
      </c>
      <c r="X54" s="386">
        <v>9.9199999999999997E-2</v>
      </c>
      <c r="Y54" s="386">
        <v>9.9299999999999986E-2</v>
      </c>
      <c r="Z54" s="386">
        <v>9.9399999999999988E-2</v>
      </c>
      <c r="AA54" s="386">
        <v>9.849999999999999E-2</v>
      </c>
      <c r="AB54" s="386">
        <v>9.8849999999999993E-2</v>
      </c>
      <c r="AC54" s="386">
        <v>9.8999999999999991E-2</v>
      </c>
      <c r="AD54" s="386">
        <v>9.9199999999999997E-2</v>
      </c>
      <c r="AE54" s="386">
        <v>9.9499999999999991E-2</v>
      </c>
      <c r="AF54" s="386">
        <v>9.9399999999999988E-2</v>
      </c>
      <c r="AG54" s="386">
        <v>9.9399999999999988E-2</v>
      </c>
      <c r="AH54" s="386">
        <v>9.9599999999999994E-2</v>
      </c>
      <c r="AI54" s="386">
        <v>9.9699999999999997E-2</v>
      </c>
      <c r="AJ54" s="386">
        <v>9.9899999999999989E-2</v>
      </c>
      <c r="AK54" s="386">
        <v>9.9999999999999992E-2</v>
      </c>
    </row>
    <row r="55" spans="1:37" s="28" customFormat="1" ht="15">
      <c r="A55" s="32" t="s">
        <v>32</v>
      </c>
      <c r="B55" s="32" t="s">
        <v>416</v>
      </c>
      <c r="C55" s="95" t="s">
        <v>246</v>
      </c>
      <c r="D55" s="383">
        <f>' Demand-Supply Gap'!D$75*'Demand by Application'!V55</f>
        <v>0.56695999999999969</v>
      </c>
      <c r="E55" s="383">
        <f>' Demand-Supply Gap'!E$75*'Demand by Application'!W55</f>
        <v>0.92670874999999986</v>
      </c>
      <c r="F55" s="383">
        <f>' Demand-Supply Gap'!F$75*'Demand by Application'!X55</f>
        <v>3.8844600000000002</v>
      </c>
      <c r="G55" s="383">
        <f>' Demand-Supply Gap'!G$75*'Demand by Application'!Y55</f>
        <v>3.1372800000000001</v>
      </c>
      <c r="H55" s="383">
        <f>' Demand-Supply Gap'!H$75*'Demand by Application'!Z55</f>
        <v>3.5274293999999999</v>
      </c>
      <c r="I55" s="383">
        <f>' Demand-Supply Gap'!I$75*'Demand by Application'!AA55</f>
        <v>3.6172950000000017</v>
      </c>
      <c r="J55" s="383">
        <f>' Demand-Supply Gap'!J$75*'Demand by Application'!AB55</f>
        <v>3.7059187275000016</v>
      </c>
      <c r="K55" s="383">
        <f>' Demand-Supply Gap'!K$75*'Demand by Application'!AC55</f>
        <v>3.815239042121402</v>
      </c>
      <c r="L55" s="383">
        <f>' Demand-Supply Gap'!L$75*'Demand by Application'!AD55</f>
        <v>3.9579768301791183</v>
      </c>
      <c r="M55" s="383">
        <f>' Demand-Supply Gap'!M$75*'Demand by Application'!AE55</f>
        <v>4.1151371535906058</v>
      </c>
      <c r="N55" s="383">
        <f>' Demand-Supply Gap'!N$75*'Demand by Application'!AF55</f>
        <v>4.2937976237727655</v>
      </c>
      <c r="O55" s="383">
        <f>' Demand-Supply Gap'!O$75*'Demand by Application'!AG55</f>
        <v>4.4775890280510868</v>
      </c>
      <c r="P55" s="383">
        <f>' Demand-Supply Gap'!P$75*'Demand by Application'!AH55</f>
        <v>4.6446133416481103</v>
      </c>
      <c r="Q55" s="383">
        <f>' Demand-Supply Gap'!Q$75*'Demand by Application'!AI55</f>
        <v>4.8518011049780991</v>
      </c>
      <c r="R55" s="383">
        <f>' Demand-Supply Gap'!R$75*'Demand by Application'!AJ55</f>
        <v>5.070627624113488</v>
      </c>
      <c r="S55" s="383">
        <f>' Demand-Supply Gap'!S$75*'Demand by Application'!AK55</f>
        <v>5.3104831757661781</v>
      </c>
      <c r="T55" s="392"/>
      <c r="U55" s="392"/>
      <c r="V55" s="386">
        <v>6.08E-2</v>
      </c>
      <c r="W55" s="386">
        <v>6.0500000000000005E-2</v>
      </c>
      <c r="X55" s="386">
        <v>6.0600000000000008E-2</v>
      </c>
      <c r="Y55" s="386">
        <v>6.08E-2</v>
      </c>
      <c r="Z55" s="386">
        <v>6.0299999999999999E-2</v>
      </c>
      <c r="AA55" s="386">
        <v>6.0500000000000005E-2</v>
      </c>
      <c r="AB55" s="386">
        <v>6.0500000000000005E-2</v>
      </c>
      <c r="AC55" s="386">
        <v>6.0600000000000008E-2</v>
      </c>
      <c r="AD55" s="386">
        <v>6.08E-2</v>
      </c>
      <c r="AE55" s="386">
        <v>6.0900000000000003E-2</v>
      </c>
      <c r="AF55" s="386">
        <v>6.1100000000000008E-2</v>
      </c>
      <c r="AG55" s="386">
        <v>6.1200000000000011E-2</v>
      </c>
      <c r="AH55" s="386">
        <v>6.1100000000000008E-2</v>
      </c>
      <c r="AI55" s="386">
        <v>6.13E-2</v>
      </c>
      <c r="AJ55" s="386">
        <v>6.1400000000000003E-2</v>
      </c>
      <c r="AK55" s="386">
        <v>6.1499999999999999E-2</v>
      </c>
    </row>
    <row r="56" spans="1:37" s="28" customFormat="1" ht="15">
      <c r="A56" s="32" t="s">
        <v>32</v>
      </c>
      <c r="B56" s="32" t="s">
        <v>416</v>
      </c>
      <c r="C56" s="95" t="s">
        <v>12</v>
      </c>
      <c r="D56" s="383">
        <f>' Demand-Supply Gap'!D$75*'Demand by Application'!V56</f>
        <v>0.18649999999999906</v>
      </c>
      <c r="E56" s="383">
        <f>' Demand-Supply Gap'!E$75*'Demand by Application'!W56</f>
        <v>0.25120699999999951</v>
      </c>
      <c r="F56" s="383">
        <f>' Demand-Supply Gap'!F$75*'Demand by Application'!X56</f>
        <v>1.0640600000000038</v>
      </c>
      <c r="G56" s="383">
        <f>' Demand-Supply Gap'!G$75*'Demand by Application'!Y56</f>
        <v>0.86687999999999621</v>
      </c>
      <c r="H56" s="383">
        <f>' Demand-Supply Gap'!H$75*'Demand by Application'!Z56</f>
        <v>0.92426839999998911</v>
      </c>
      <c r="I56" s="383">
        <f>' Demand-Supply Gap'!I$75*'Demand by Application'!AA56</f>
        <v>1.3512539999999911</v>
      </c>
      <c r="J56" s="383">
        <f>' Demand-Supply Gap'!J$75*'Demand by Application'!AB56</f>
        <v>1.2587872702499978</v>
      </c>
      <c r="K56" s="383">
        <f>' Demand-Supply Gap'!K$75*'Demand by Application'!AC56</f>
        <v>1.1458308674357931</v>
      </c>
      <c r="L56" s="383">
        <f>' Demand-Supply Gap'!L$75*'Demand by Application'!AD56</f>
        <v>1.0415728500471373</v>
      </c>
      <c r="M56" s="383">
        <f>' Demand-Supply Gap'!M$75*'Demand by Application'!AE56</f>
        <v>1.1014242299429686</v>
      </c>
      <c r="N56" s="383">
        <f>' Demand-Supply Gap'!N$75*'Demand by Application'!AF56</f>
        <v>0.96979389865898258</v>
      </c>
      <c r="O56" s="383">
        <f>' Demand-Supply Gap'!O$75*'Demand by Application'!AG56</f>
        <v>0.92185656459874088</v>
      </c>
      <c r="P56" s="383">
        <f>' Demand-Supply Gap'!P$75*'Demand by Application'!AH56</f>
        <v>0.90459736113930556</v>
      </c>
      <c r="Q56" s="383">
        <f>' Demand-Supply Gap'!Q$75*'Demand by Application'!AI56</f>
        <v>0.87063315097485483</v>
      </c>
      <c r="R56" s="383">
        <f>' Demand-Supply Gap'!R$75*'Demand by Application'!AJ56</f>
        <v>0.83409346911313054</v>
      </c>
      <c r="S56" s="383">
        <f>' Demand-Supply Gap'!S$75*'Demand by Application'!AK56</f>
        <v>0.81168360735287615</v>
      </c>
      <c r="T56" s="392"/>
      <c r="U56" s="392"/>
      <c r="V56" s="385">
        <f>V57-SUM(V51:V55)</f>
        <v>1.9999999999999907E-2</v>
      </c>
      <c r="W56" s="385">
        <f t="shared" ref="W56" si="17">W57-SUM(W51:W55)</f>
        <v>1.639999999999997E-2</v>
      </c>
      <c r="X56" s="385">
        <f t="shared" ref="X56:AK56" si="18">X57-SUM(X51:X55)</f>
        <v>1.6600000000000059E-2</v>
      </c>
      <c r="Y56" s="385">
        <f t="shared" si="18"/>
        <v>1.6799999999999926E-2</v>
      </c>
      <c r="Z56" s="385">
        <f t="shared" si="18"/>
        <v>1.5799999999999814E-2</v>
      </c>
      <c r="AA56" s="385">
        <f t="shared" si="18"/>
        <v>2.2599999999999842E-2</v>
      </c>
      <c r="AB56" s="385">
        <f t="shared" si="18"/>
        <v>2.0549999999999957E-2</v>
      </c>
      <c r="AC56" s="385">
        <f t="shared" si="18"/>
        <v>1.8199999999999883E-2</v>
      </c>
      <c r="AD56" s="385">
        <f t="shared" si="18"/>
        <v>1.6000000000000014E-2</v>
      </c>
      <c r="AE56" s="385">
        <f t="shared" si="18"/>
        <v>1.6299999999999981E-2</v>
      </c>
      <c r="AF56" s="385">
        <f t="shared" si="18"/>
        <v>1.3799999999999923E-2</v>
      </c>
      <c r="AG56" s="385">
        <f t="shared" si="18"/>
        <v>1.2599999999999834E-2</v>
      </c>
      <c r="AH56" s="385">
        <f t="shared" si="18"/>
        <v>1.18999999999998E-2</v>
      </c>
      <c r="AI56" s="385">
        <f t="shared" si="18"/>
        <v>1.0999999999999899E-2</v>
      </c>
      <c r="AJ56" s="385">
        <f t="shared" si="18"/>
        <v>1.0099999999999998E-2</v>
      </c>
      <c r="AK56" s="385">
        <f t="shared" si="18"/>
        <v>9.3999999999999639E-3</v>
      </c>
    </row>
    <row r="57" spans="1:37" s="28" customFormat="1" ht="15">
      <c r="A57" s="32" t="s">
        <v>32</v>
      </c>
      <c r="B57" s="32" t="s">
        <v>416</v>
      </c>
      <c r="C57" s="188" t="s">
        <v>60</v>
      </c>
      <c r="D57" s="383">
        <f>SUM(D51:D56)</f>
        <v>9.3249999999999957</v>
      </c>
      <c r="E57" s="383">
        <f t="shared" ref="E57:S57" si="19">SUM(E51:E56)</f>
        <v>15.317499999999997</v>
      </c>
      <c r="F57" s="383">
        <f t="shared" si="19"/>
        <v>64.099999999999994</v>
      </c>
      <c r="G57" s="383">
        <f t="shared" si="19"/>
        <v>51.6</v>
      </c>
      <c r="H57" s="383">
        <f t="shared" si="19"/>
        <v>58.49799999999999</v>
      </c>
      <c r="I57" s="383">
        <f t="shared" si="19"/>
        <v>59.790000000000013</v>
      </c>
      <c r="J57" s="383">
        <f t="shared" si="19"/>
        <v>61.254855000000013</v>
      </c>
      <c r="K57" s="383">
        <f t="shared" si="19"/>
        <v>62.957739969000023</v>
      </c>
      <c r="L57" s="383">
        <f t="shared" si="19"/>
        <v>65.098303127946025</v>
      </c>
      <c r="M57" s="383">
        <f t="shared" si="19"/>
        <v>67.572038646807968</v>
      </c>
      <c r="N57" s="383">
        <f t="shared" si="19"/>
        <v>70.27492019268027</v>
      </c>
      <c r="O57" s="383">
        <f t="shared" si="19"/>
        <v>73.163219412599432</v>
      </c>
      <c r="P57" s="383">
        <f t="shared" si="19"/>
        <v>76.016584969690825</v>
      </c>
      <c r="Q57" s="383">
        <f t="shared" si="19"/>
        <v>79.148468270442066</v>
      </c>
      <c r="R57" s="383">
        <f t="shared" si="19"/>
        <v>82.583511793379273</v>
      </c>
      <c r="S57" s="383">
        <f t="shared" si="19"/>
        <v>86.349319931157382</v>
      </c>
      <c r="T57" s="392"/>
      <c r="U57" s="392"/>
      <c r="V57" s="386">
        <v>1</v>
      </c>
      <c r="W57" s="386">
        <v>1</v>
      </c>
      <c r="X57" s="386">
        <v>1</v>
      </c>
      <c r="Y57" s="386">
        <v>1</v>
      </c>
      <c r="Z57" s="386">
        <v>1</v>
      </c>
      <c r="AA57" s="386">
        <v>1</v>
      </c>
      <c r="AB57" s="386">
        <v>1</v>
      </c>
      <c r="AC57" s="386">
        <v>1</v>
      </c>
      <c r="AD57" s="386">
        <v>1</v>
      </c>
      <c r="AE57" s="386">
        <v>1</v>
      </c>
      <c r="AF57" s="386">
        <v>1</v>
      </c>
      <c r="AG57" s="386">
        <v>1</v>
      </c>
      <c r="AH57" s="386">
        <v>1</v>
      </c>
      <c r="AI57" s="386">
        <v>1</v>
      </c>
      <c r="AJ57" s="386">
        <v>1</v>
      </c>
      <c r="AK57" s="386">
        <v>1</v>
      </c>
    </row>
    <row r="58" spans="1:37" s="28" customFormat="1" ht="15">
      <c r="A58" s="393" t="s">
        <v>32</v>
      </c>
      <c r="B58" s="393" t="s">
        <v>417</v>
      </c>
      <c r="C58" s="95" t="s">
        <v>221</v>
      </c>
      <c r="D58" s="383">
        <f>' Demand-Supply Gap'!D$84*'Demand by Application'!V58</f>
        <v>34.599177600000004</v>
      </c>
      <c r="E58" s="383">
        <f>' Demand-Supply Gap'!E$84*'Demand by Application'!W58</f>
        <v>39.395559600000013</v>
      </c>
      <c r="F58" s="383">
        <f>' Demand-Supply Gap'!F$84*'Demand by Application'!X58</f>
        <v>44.81188192800002</v>
      </c>
      <c r="G58" s="383">
        <f>' Demand-Supply Gap'!G$84*'Demand by Application'!Y58</f>
        <v>50.355127800000005</v>
      </c>
      <c r="H58" s="383">
        <f>' Demand-Supply Gap'!H$84*'Demand by Application'!Z58</f>
        <v>54.676406796324336</v>
      </c>
      <c r="I58" s="383">
        <f>' Demand-Supply Gap'!I$84*'Demand by Application'!AA58</f>
        <v>50.479747578810823</v>
      </c>
      <c r="J58" s="383">
        <f>' Demand-Supply Gap'!J$84*'Demand by Application'!AB58</f>
        <v>52.020539746997073</v>
      </c>
      <c r="K58" s="383">
        <f>' Demand-Supply Gap'!K$84*'Demand by Application'!AC58</f>
        <v>53.799959602863609</v>
      </c>
      <c r="L58" s="383">
        <f>' Demand-Supply Gap'!L$84*'Demand by Application'!AD58</f>
        <v>55.802167573136487</v>
      </c>
      <c r="M58" s="383">
        <f>' Demand-Supply Gap'!M$84*'Demand by Application'!AE58</f>
        <v>57.798322764796374</v>
      </c>
      <c r="N58" s="383">
        <f>' Demand-Supply Gap'!N$84*'Demand by Application'!AF58</f>
        <v>60.41195628943774</v>
      </c>
      <c r="O58" s="383">
        <f>' Demand-Supply Gap'!O$84*'Demand by Application'!AG58</f>
        <v>63.044459364022657</v>
      </c>
      <c r="P58" s="383">
        <f>' Demand-Supply Gap'!P$84*'Demand by Application'!AH58</f>
        <v>65.534274272471833</v>
      </c>
      <c r="Q58" s="383">
        <f>' Demand-Supply Gap'!Q$84*'Demand by Application'!AI58</f>
        <v>68.347551728107703</v>
      </c>
      <c r="R58" s="383">
        <f>' Demand-Supply Gap'!R$84*'Demand by Application'!AJ58</f>
        <v>71.330718483399508</v>
      </c>
      <c r="S58" s="383">
        <f>' Demand-Supply Gap'!S$84*'Demand by Application'!AK58</f>
        <v>74.65401074848748</v>
      </c>
      <c r="T58" s="392">
        <f t="shared" si="15"/>
        <v>7.8475490410507609E-2</v>
      </c>
      <c r="U58" s="392">
        <f t="shared" si="16"/>
        <v>4.0952520783004598E-2</v>
      </c>
      <c r="V58" s="389">
        <v>0.4173</v>
      </c>
      <c r="W58" s="389">
        <v>0.42030000000000006</v>
      </c>
      <c r="X58" s="389">
        <v>0.41910000000000008</v>
      </c>
      <c r="Y58" s="389">
        <v>0.41810000000000008</v>
      </c>
      <c r="Z58" s="389">
        <v>0.41850000000000009</v>
      </c>
      <c r="AA58" s="389">
        <v>0.41520000000000007</v>
      </c>
      <c r="AB58" s="389">
        <v>0.41630000000000006</v>
      </c>
      <c r="AC58" s="389">
        <v>0.41800000000000009</v>
      </c>
      <c r="AD58" s="389">
        <v>0.41930000000000006</v>
      </c>
      <c r="AE58" s="389">
        <v>0.41840000000000005</v>
      </c>
      <c r="AF58" s="389">
        <v>0.4205000000000001</v>
      </c>
      <c r="AG58" s="389">
        <v>0.4215000000000001</v>
      </c>
      <c r="AH58" s="385">
        <v>0.42170000000000007</v>
      </c>
      <c r="AI58" s="385">
        <v>0.42240000000000005</v>
      </c>
      <c r="AJ58" s="385">
        <v>0.42250000000000004</v>
      </c>
      <c r="AK58" s="385">
        <v>0.42290000000000005</v>
      </c>
    </row>
    <row r="59" spans="1:37" s="28" customFormat="1" ht="15">
      <c r="A59" s="393" t="s">
        <v>32</v>
      </c>
      <c r="B59" s="393" t="s">
        <v>417</v>
      </c>
      <c r="C59" s="95" t="s">
        <v>245</v>
      </c>
      <c r="D59" s="383">
        <f>' Demand-Supply Gap'!D$84*'Demand by Application'!V59</f>
        <v>23.762579200000005</v>
      </c>
      <c r="E59" s="383">
        <f>' Demand-Supply Gap'!E$84*'Demand by Application'!W59</f>
        <v>26.910457200000007</v>
      </c>
      <c r="F59" s="383">
        <f>' Demand-Supply Gap'!F$84*'Demand by Application'!X59</f>
        <v>30.762057816000006</v>
      </c>
      <c r="G59" s="383">
        <f>' Demand-Supply Gap'!G$84*'Demand by Application'!Y59</f>
        <v>34.613881200000002</v>
      </c>
      <c r="H59" s="383">
        <f>' Demand-Supply Gap'!H$84*'Demand by Application'!Z59</f>
        <v>37.600644864951356</v>
      </c>
      <c r="I59" s="383">
        <f>' Demand-Supply Gap'!I$84*'Demand by Application'!AA59</f>
        <v>34.893274458378386</v>
      </c>
      <c r="J59" s="383">
        <f>' Demand-Supply Gap'!J$84*'Demand by Application'!AB59</f>
        <v>35.900795266183657</v>
      </c>
      <c r="K59" s="383">
        <f>' Demand-Supply Gap'!K$84*'Demand by Application'!AC59</f>
        <v>37.016431535367396</v>
      </c>
      <c r="L59" s="383">
        <f>' Demand-Supply Gap'!L$84*'Demand by Application'!AD59</f>
        <v>38.328223851808509</v>
      </c>
      <c r="M59" s="383">
        <f>' Demand-Supply Gap'!M$84*'Demand by Application'!AE59</f>
        <v>39.81232461953708</v>
      </c>
      <c r="N59" s="383">
        <f>' Demand-Supply Gap'!N$84*'Demand by Application'!AF59</f>
        <v>41.41918430022568</v>
      </c>
      <c r="O59" s="383">
        <f>' Demand-Supply Gap'!O$84*'Demand by Application'!AG59</f>
        <v>43.121512774964955</v>
      </c>
      <c r="P59" s="383">
        <f>' Demand-Supply Gap'!P$84*'Demand by Application'!AH59</f>
        <v>44.834332766440895</v>
      </c>
      <c r="Q59" s="383">
        <f>' Demand-Supply Gap'!Q$84*'Demand by Application'!AI59</f>
        <v>46.665326511331109</v>
      </c>
      <c r="R59" s="383">
        <f>' Demand-Supply Gap'!R$84*'Demand by Application'!AJ59</f>
        <v>48.741250712798667</v>
      </c>
      <c r="S59" s="383">
        <f>' Demand-Supply Gap'!S$84*'Demand by Application'!AK59</f>
        <v>50.963851745302279</v>
      </c>
      <c r="T59" s="392">
        <f t="shared" si="15"/>
        <v>7.9865409118190067E-2</v>
      </c>
      <c r="U59" s="392">
        <f t="shared" si="16"/>
        <v>3.9696217183228244E-2</v>
      </c>
      <c r="V59" s="386">
        <v>0.28660000000000002</v>
      </c>
      <c r="W59" s="386">
        <v>0.28710000000000002</v>
      </c>
      <c r="X59" s="386">
        <v>0.28770000000000001</v>
      </c>
      <c r="Y59" s="386">
        <v>0.28740000000000004</v>
      </c>
      <c r="Z59" s="386">
        <v>0.2878</v>
      </c>
      <c r="AA59" s="386">
        <v>0.28700000000000003</v>
      </c>
      <c r="AB59" s="386">
        <v>0.2873</v>
      </c>
      <c r="AC59" s="386">
        <v>0.28760000000000002</v>
      </c>
      <c r="AD59" s="386">
        <v>0.28800000000000003</v>
      </c>
      <c r="AE59" s="386">
        <v>0.28820000000000001</v>
      </c>
      <c r="AF59" s="386">
        <v>0.2883</v>
      </c>
      <c r="AG59" s="386">
        <v>0.2883</v>
      </c>
      <c r="AH59" s="386">
        <v>0.28850000000000003</v>
      </c>
      <c r="AI59" s="386">
        <v>0.28840000000000005</v>
      </c>
      <c r="AJ59" s="386">
        <v>0.28870000000000001</v>
      </c>
      <c r="AK59" s="386">
        <v>0.28870000000000001</v>
      </c>
    </row>
    <row r="60" spans="1:37" s="28" customFormat="1" ht="15">
      <c r="A60" s="393" t="s">
        <v>32</v>
      </c>
      <c r="B60" s="393" t="s">
        <v>417</v>
      </c>
      <c r="C60" s="95" t="s">
        <v>413</v>
      </c>
      <c r="D60" s="383">
        <f>' Demand-Supply Gap'!D$84*'Demand by Application'!V60</f>
        <v>8.3575295999999994</v>
      </c>
      <c r="E60" s="383">
        <f>' Demand-Supply Gap'!E$84*'Demand by Application'!W60</f>
        <v>9.4669319999999999</v>
      </c>
      <c r="F60" s="383">
        <f>' Demand-Supply Gap'!F$84*'Demand by Application'!X60</f>
        <v>10.810024488000003</v>
      </c>
      <c r="G60" s="383">
        <f>' Demand-Supply Gap'!G$84*'Demand by Application'!Y60</f>
        <v>12.272632199999999</v>
      </c>
      <c r="H60" s="383">
        <f>' Demand-Supply Gap'!H$84*'Demand by Application'!Z60</f>
        <v>13.391473588108108</v>
      </c>
      <c r="I60" s="383">
        <f>' Demand-Supply Gap'!I$84*'Demand by Application'!AA60</f>
        <v>12.218725028108109</v>
      </c>
      <c r="J60" s="383">
        <f>' Demand-Supply Gap'!J$84*'Demand by Application'!AB60</f>
        <v>12.59589336175187</v>
      </c>
      <c r="K60" s="383">
        <f>' Demand-Supply Gap'!K$84*'Demand by Application'!AC60</f>
        <v>12.98664096633717</v>
      </c>
      <c r="L60" s="383">
        <f>' Demand-Supply Gap'!L$84*'Demand by Application'!AD60</f>
        <v>13.441495170252287</v>
      </c>
      <c r="M60" s="383">
        <f>' Demand-Supply Gap'!M$84*'Demand by Application'!AE60</f>
        <v>13.952271986721875</v>
      </c>
      <c r="N60" s="383">
        <f>' Demand-Supply Gap'!N$84*'Demand by Application'!AF60</f>
        <v>14.539096258004989</v>
      </c>
      <c r="O60" s="383">
        <f>' Demand-Supply Gap'!O$84*'Demand by Application'!AG60</f>
        <v>15.151610281317895</v>
      </c>
      <c r="P60" s="383">
        <f>' Demand-Supply Gap'!P$84*'Demand by Application'!AH60</f>
        <v>15.773604075541593</v>
      </c>
      <c r="Q60" s="383">
        <f>' Demand-Supply Gap'!Q$84*'Demand by Application'!AI60</f>
        <v>16.423476563453907</v>
      </c>
      <c r="R60" s="383">
        <f>' Demand-Supply Gap'!R$84*'Demand by Application'!AJ60</f>
        <v>17.170021466891665</v>
      </c>
      <c r="S60" s="383">
        <f>' Demand-Supply Gap'!S$84*'Demand by Application'!AK60</f>
        <v>17.970627321343162</v>
      </c>
      <c r="T60" s="394"/>
      <c r="U60" s="394"/>
      <c r="V60" s="385">
        <v>0.10079999999999999</v>
      </c>
      <c r="W60" s="385">
        <v>0.10099999999999999</v>
      </c>
      <c r="X60" s="385">
        <v>0.10110000000000001</v>
      </c>
      <c r="Y60" s="385">
        <v>0.1019</v>
      </c>
      <c r="Z60" s="385">
        <v>0.10249999999999999</v>
      </c>
      <c r="AA60" s="385">
        <v>0.10049999999999999</v>
      </c>
      <c r="AB60" s="385">
        <v>0.10079999999999999</v>
      </c>
      <c r="AC60" s="385">
        <v>0.1009</v>
      </c>
      <c r="AD60" s="385">
        <v>0.10099999999999999</v>
      </c>
      <c r="AE60" s="385">
        <v>0.10099999999999999</v>
      </c>
      <c r="AF60" s="385">
        <v>0.1012</v>
      </c>
      <c r="AG60" s="385">
        <v>0.10129999999999999</v>
      </c>
      <c r="AH60" s="385">
        <v>0.10149999999999999</v>
      </c>
      <c r="AI60" s="385">
        <v>0.10149999999999999</v>
      </c>
      <c r="AJ60" s="385">
        <v>0.1017</v>
      </c>
      <c r="AK60" s="385">
        <v>0.10179999999999999</v>
      </c>
    </row>
    <row r="61" spans="1:37" s="28" customFormat="1" ht="15">
      <c r="A61" s="393" t="s">
        <v>32</v>
      </c>
      <c r="B61" s="393" t="s">
        <v>417</v>
      </c>
      <c r="C61" s="95" t="s">
        <v>414</v>
      </c>
      <c r="D61" s="383">
        <f>' Demand-Supply Gap'!D$84*'Demand by Application'!V61</f>
        <v>7.4123327999999988</v>
      </c>
      <c r="E61" s="383">
        <f>' Demand-Supply Gap'!E$84*'Demand by Application'!W61</f>
        <v>8.3983872000000002</v>
      </c>
      <c r="F61" s="383">
        <f>' Demand-Supply Gap'!F$84*'Demand by Application'!X61</f>
        <v>9.6017823839999998</v>
      </c>
      <c r="G61" s="383">
        <f>' Demand-Supply Gap'!G$84*'Demand by Application'!Y61</f>
        <v>10.827376199999996</v>
      </c>
      <c r="H61" s="383">
        <f>' Demand-Supply Gap'!H$84*'Demand by Application'!Z61</f>
        <v>11.758367052972973</v>
      </c>
      <c r="I61" s="383">
        <f>' Demand-Supply Gap'!I$84*'Demand by Application'!AA61</f>
        <v>10.832720398054054</v>
      </c>
      <c r="J61" s="383">
        <f>' Demand-Supply Gap'!J$84*'Demand by Application'!AB61</f>
        <v>11.177605765959374</v>
      </c>
      <c r="K61" s="383">
        <f>' Demand-Supply Gap'!K$84*'Demand by Application'!AC61</f>
        <v>11.532240144537267</v>
      </c>
      <c r="L61" s="383">
        <f>' Demand-Supply Gap'!L$84*'Demand by Application'!AD61</f>
        <v>11.950953131570845</v>
      </c>
      <c r="M61" s="383">
        <f>' Demand-Supply Gap'!M$84*'Demand by Application'!AE61</f>
        <v>12.446531742610306</v>
      </c>
      <c r="N61" s="383">
        <f>' Demand-Supply Gap'!N$84*'Demand by Application'!AF61</f>
        <v>12.930026316407599</v>
      </c>
      <c r="O61" s="383">
        <f>' Demand-Supply Gap'!O$84*'Demand by Application'!AG61</f>
        <v>13.461450398011952</v>
      </c>
      <c r="P61" s="383">
        <f>' Demand-Supply Gap'!P$84*'Demand by Application'!AH61</f>
        <v>14.017527956786719</v>
      </c>
      <c r="Q61" s="383">
        <f>' Demand-Supply Gap'!Q$84*'Demand by Application'!AI61</f>
        <v>14.611230873693476</v>
      </c>
      <c r="R61" s="383">
        <f>' Demand-Supply Gap'!R$84*'Demand by Application'!AJ61</f>
        <v>15.279124314195631</v>
      </c>
      <c r="S61" s="383">
        <f>' Demand-Supply Gap'!S$84*'Demand by Application'!AK61</f>
        <v>15.993505258484189</v>
      </c>
      <c r="T61" s="384"/>
      <c r="U61" s="384"/>
      <c r="V61" s="386">
        <v>8.9399999999999979E-2</v>
      </c>
      <c r="W61" s="386">
        <v>8.9599999999999985E-2</v>
      </c>
      <c r="X61" s="386">
        <v>8.9799999999999991E-2</v>
      </c>
      <c r="Y61" s="386">
        <v>8.989999999999998E-2</v>
      </c>
      <c r="Z61" s="386">
        <v>0.09</v>
      </c>
      <c r="AA61" s="386">
        <v>8.9099999999999985E-2</v>
      </c>
      <c r="AB61" s="386">
        <v>8.9450000000000002E-2</v>
      </c>
      <c r="AC61" s="386">
        <v>8.9599999999999985E-2</v>
      </c>
      <c r="AD61" s="386">
        <v>8.9799999999999991E-2</v>
      </c>
      <c r="AE61" s="386">
        <v>9.0099999999999986E-2</v>
      </c>
      <c r="AF61" s="386">
        <v>0.09</v>
      </c>
      <c r="AG61" s="386">
        <v>0.09</v>
      </c>
      <c r="AH61" s="386">
        <v>9.0200000000000002E-2</v>
      </c>
      <c r="AI61" s="386">
        <v>9.0299999999999991E-2</v>
      </c>
      <c r="AJ61" s="386">
        <v>9.0499999999999997E-2</v>
      </c>
      <c r="AK61" s="386">
        <v>9.0599999999999986E-2</v>
      </c>
    </row>
    <row r="62" spans="1:37" s="28" customFormat="1" ht="15">
      <c r="A62" s="393" t="s">
        <v>32</v>
      </c>
      <c r="B62" s="393" t="s">
        <v>417</v>
      </c>
      <c r="C62" s="95" t="s">
        <v>246</v>
      </c>
      <c r="D62" s="383">
        <f>' Demand-Supply Gap'!D$84*'Demand by Application'!V62</f>
        <v>5.5716863999999999</v>
      </c>
      <c r="E62" s="383">
        <f>' Demand-Supply Gap'!E$84*'Demand by Application'!W62</f>
        <v>6.2706708000000013</v>
      </c>
      <c r="F62" s="383">
        <f>' Demand-Supply Gap'!F$84*'Demand by Application'!X62</f>
        <v>7.1639133600000013</v>
      </c>
      <c r="G62" s="383">
        <f>' Demand-Supply Gap'!G$84*'Demand by Application'!Y62</f>
        <v>8.0934335999999991</v>
      </c>
      <c r="H62" s="383">
        <f>' Demand-Supply Gap'!H$84*'Demand by Application'!Z62</f>
        <v>8.7142564714810806</v>
      </c>
      <c r="I62" s="383">
        <f>' Demand-Supply Gap'!I$84*'Demand by Application'!AA62</f>
        <v>8.1336587500540549</v>
      </c>
      <c r="J62" s="383">
        <f>' Demand-Supply Gap'!J$84*'Demand by Application'!AB62</f>
        <v>8.3597744633055573</v>
      </c>
      <c r="K62" s="383">
        <f>' Demand-Supply Gap'!K$84*'Demand by Application'!AC62</f>
        <v>8.6234385009374677</v>
      </c>
      <c r="L62" s="383">
        <f>' Demand-Supply Gap'!L$84*'Demand by Application'!AD62</f>
        <v>8.9432522320886498</v>
      </c>
      <c r="M62" s="383">
        <f>' Demand-Supply Gap'!M$84*'Demand by Application'!AE62</f>
        <v>9.2969099475879435</v>
      </c>
      <c r="N62" s="383">
        <f>' Demand-Supply Gap'!N$84*'Demand by Application'!AF62</f>
        <v>9.6975197373057007</v>
      </c>
      <c r="O62" s="383">
        <f>' Demand-Supply Gap'!O$84*'Demand by Application'!AG62</f>
        <v>10.111044965617868</v>
      </c>
      <c r="P62" s="383">
        <f>' Demand-Supply Gap'!P$84*'Demand by Application'!AH62</f>
        <v>10.489835222650814</v>
      </c>
      <c r="Q62" s="383">
        <f>' Demand-Supply Gap'!Q$84*'Demand by Application'!AI62</f>
        <v>10.95437796399832</v>
      </c>
      <c r="R62" s="383">
        <f>' Demand-Supply Gap'!R$84*'Demand by Application'!AJ62</f>
        <v>11.446680977927777</v>
      </c>
      <c r="S62" s="383">
        <f>' Demand-Supply Gap'!S$84*'Demand by Application'!AK62</f>
        <v>11.986302506082524</v>
      </c>
      <c r="T62" s="388"/>
      <c r="U62" s="388"/>
      <c r="V62" s="386">
        <v>6.7199999999999996E-2</v>
      </c>
      <c r="W62" s="386">
        <v>6.6900000000000001E-2</v>
      </c>
      <c r="X62" s="386">
        <v>6.7000000000000004E-2</v>
      </c>
      <c r="Y62" s="386">
        <v>6.7199999999999996E-2</v>
      </c>
      <c r="Z62" s="386">
        <v>6.6699999999999995E-2</v>
      </c>
      <c r="AA62" s="386">
        <v>6.6900000000000001E-2</v>
      </c>
      <c r="AB62" s="386">
        <v>6.6900000000000001E-2</v>
      </c>
      <c r="AC62" s="386">
        <v>6.7000000000000004E-2</v>
      </c>
      <c r="AD62" s="386">
        <v>6.7199999999999996E-2</v>
      </c>
      <c r="AE62" s="386">
        <v>6.7299999999999999E-2</v>
      </c>
      <c r="AF62" s="386">
        <v>6.7500000000000004E-2</v>
      </c>
      <c r="AG62" s="386">
        <v>6.7600000000000007E-2</v>
      </c>
      <c r="AH62" s="386">
        <v>6.7500000000000004E-2</v>
      </c>
      <c r="AI62" s="386">
        <v>6.7699999999999996E-2</v>
      </c>
      <c r="AJ62" s="386">
        <v>6.7799999999999999E-2</v>
      </c>
      <c r="AK62" s="386">
        <v>6.7900000000000002E-2</v>
      </c>
    </row>
    <row r="63" spans="1:37" s="28" customFormat="1" ht="15">
      <c r="A63" s="393" t="s">
        <v>32</v>
      </c>
      <c r="B63" s="393" t="s">
        <v>417</v>
      </c>
      <c r="C63" s="95" t="s">
        <v>12</v>
      </c>
      <c r="D63" s="383">
        <f>' Demand-Supply Gap'!D$84*'Demand by Application'!V63</f>
        <v>3.2086944000000059</v>
      </c>
      <c r="E63" s="383">
        <f>' Demand-Supply Gap'!E$84*'Demand by Application'!W63</f>
        <v>3.2899932000000023</v>
      </c>
      <c r="F63" s="383">
        <f>' Demand-Supply Gap'!F$84*'Demand by Application'!X63</f>
        <v>3.7744200239999883</v>
      </c>
      <c r="G63" s="383">
        <f>' Demand-Supply Gap'!G$84*'Demand by Application'!Y63</f>
        <v>4.2755489999999829</v>
      </c>
      <c r="H63" s="383">
        <f>' Demand-Supply Gap'!H$84*'Demand by Application'!Z63</f>
        <v>4.5073740369729558</v>
      </c>
      <c r="I63" s="383">
        <f>' Demand-Supply Gap'!I$84*'Demand by Application'!AA63</f>
        <v>5.0212273001080954</v>
      </c>
      <c r="J63" s="383">
        <f>' Demand-Supply Gap'!J$84*'Demand by Application'!AB63</f>
        <v>4.9046509369916773</v>
      </c>
      <c r="K63" s="383">
        <f>' Demand-Supply Gap'!K$84*'Demand by Application'!AC63</f>
        <v>4.7493265773819688</v>
      </c>
      <c r="L63" s="383">
        <f>' Demand-Supply Gap'!L$84*'Demand by Application'!AD63</f>
        <v>4.6180186377005326</v>
      </c>
      <c r="M63" s="383">
        <f>' Demand-Supply Gap'!M$84*'Demand by Application'!AE63</f>
        <v>4.8349457379729168</v>
      </c>
      <c r="N63" s="383">
        <f>' Demand-Supply Gap'!N$84*'Demand by Application'!AF63</f>
        <v>4.6691761698138512</v>
      </c>
      <c r="O63" s="383">
        <f>' Demand-Supply Gap'!O$84*'Demand by Application'!AG63</f>
        <v>4.6815933050863778</v>
      </c>
      <c r="P63" s="383">
        <f>' Demand-Supply Gap'!P$84*'Demand by Application'!AH63</f>
        <v>4.7553919676016791</v>
      </c>
      <c r="Q63" s="383">
        <f>' Demand-Supply Gap'!Q$84*'Demand by Application'!AI63</f>
        <v>4.8056872308825636</v>
      </c>
      <c r="R63" s="383">
        <f>' Demand-Supply Gap'!R$84*'Demand by Application'!AJ63</f>
        <v>4.862306964075505</v>
      </c>
      <c r="S63" s="383">
        <f>' Demand-Supply Gap'!S$84*'Demand by Application'!AK63</f>
        <v>4.9604580327086758</v>
      </c>
      <c r="T63" s="384"/>
      <c r="U63" s="384"/>
      <c r="V63" s="385">
        <f>V64-SUM(V58:V62)</f>
        <v>3.8700000000000068E-2</v>
      </c>
      <c r="W63" s="385">
        <f t="shared" ref="W63:AK63" si="20">W64-SUM(W58:W62)</f>
        <v>3.510000000000002E-2</v>
      </c>
      <c r="X63" s="385">
        <f t="shared" si="20"/>
        <v>3.5299999999999887E-2</v>
      </c>
      <c r="Y63" s="385">
        <f t="shared" si="20"/>
        <v>3.5499999999999865E-2</v>
      </c>
      <c r="Z63" s="385">
        <f t="shared" si="20"/>
        <v>3.4499999999999864E-2</v>
      </c>
      <c r="AA63" s="385">
        <f t="shared" si="20"/>
        <v>4.1299999999999892E-2</v>
      </c>
      <c r="AB63" s="385">
        <f t="shared" si="20"/>
        <v>3.9250000000000007E-2</v>
      </c>
      <c r="AC63" s="385">
        <f t="shared" si="20"/>
        <v>3.6899999999999933E-2</v>
      </c>
      <c r="AD63" s="385">
        <f t="shared" si="20"/>
        <v>3.4699999999999953E-2</v>
      </c>
      <c r="AE63" s="385">
        <f t="shared" si="20"/>
        <v>3.499999999999992E-2</v>
      </c>
      <c r="AF63" s="385">
        <f t="shared" si="20"/>
        <v>3.2499999999999973E-2</v>
      </c>
      <c r="AG63" s="385">
        <f t="shared" si="20"/>
        <v>3.1299999999999994E-2</v>
      </c>
      <c r="AH63" s="385">
        <f t="shared" si="20"/>
        <v>3.059999999999985E-2</v>
      </c>
      <c r="AI63" s="385">
        <f t="shared" si="20"/>
        <v>2.9699999999999949E-2</v>
      </c>
      <c r="AJ63" s="385">
        <f t="shared" si="20"/>
        <v>2.8799999999999937E-2</v>
      </c>
      <c r="AK63" s="385">
        <f t="shared" si="20"/>
        <v>2.8100000000000014E-2</v>
      </c>
    </row>
    <row r="64" spans="1:37" s="28" customFormat="1" ht="15">
      <c r="A64" s="393" t="s">
        <v>32</v>
      </c>
      <c r="B64" s="393" t="s">
        <v>417</v>
      </c>
      <c r="C64" s="188" t="s">
        <v>60</v>
      </c>
      <c r="D64" s="383">
        <f>SUM(D58:D63)</f>
        <v>82.912000000000035</v>
      </c>
      <c r="E64" s="383">
        <f t="shared" ref="E64:S64" si="21">SUM(E58:E63)</f>
        <v>93.732000000000028</v>
      </c>
      <c r="F64" s="383">
        <f t="shared" si="21"/>
        <v>106.92408000000003</v>
      </c>
      <c r="G64" s="383">
        <f t="shared" si="21"/>
        <v>120.43799999999999</v>
      </c>
      <c r="H64" s="383">
        <f t="shared" si="21"/>
        <v>130.64852281081082</v>
      </c>
      <c r="I64" s="383">
        <f t="shared" si="21"/>
        <v>121.57935351351351</v>
      </c>
      <c r="J64" s="383">
        <f t="shared" si="21"/>
        <v>124.95925954118921</v>
      </c>
      <c r="K64" s="383">
        <f t="shared" si="21"/>
        <v>128.7080373274249</v>
      </c>
      <c r="L64" s="383">
        <f t="shared" si="21"/>
        <v>133.08411059655731</v>
      </c>
      <c r="M64" s="383">
        <f t="shared" si="21"/>
        <v>138.1413067992265</v>
      </c>
      <c r="N64" s="383">
        <f t="shared" si="21"/>
        <v>143.66695907119555</v>
      </c>
      <c r="O64" s="383">
        <f t="shared" si="21"/>
        <v>149.57167108902172</v>
      </c>
      <c r="P64" s="383">
        <f t="shared" si="21"/>
        <v>155.40496626149351</v>
      </c>
      <c r="Q64" s="383">
        <f t="shared" si="21"/>
        <v>161.80765087146708</v>
      </c>
      <c r="R64" s="383">
        <f t="shared" si="21"/>
        <v>168.83010291928875</v>
      </c>
      <c r="S64" s="383">
        <f t="shared" si="21"/>
        <v>176.52875561240833</v>
      </c>
      <c r="T64" s="388"/>
      <c r="U64" s="388"/>
      <c r="V64" s="386">
        <v>1</v>
      </c>
      <c r="W64" s="386">
        <v>1</v>
      </c>
      <c r="X64" s="386">
        <v>1</v>
      </c>
      <c r="Y64" s="386">
        <v>1</v>
      </c>
      <c r="Z64" s="386">
        <v>1</v>
      </c>
      <c r="AA64" s="386">
        <v>1</v>
      </c>
      <c r="AB64" s="386">
        <v>1</v>
      </c>
      <c r="AC64" s="386">
        <v>1</v>
      </c>
      <c r="AD64" s="386">
        <v>1</v>
      </c>
      <c r="AE64" s="386">
        <v>1</v>
      </c>
      <c r="AF64" s="386">
        <v>1</v>
      </c>
      <c r="AG64" s="386">
        <v>1</v>
      </c>
      <c r="AH64" s="386">
        <v>1</v>
      </c>
      <c r="AI64" s="386">
        <v>1</v>
      </c>
      <c r="AJ64" s="386">
        <v>1</v>
      </c>
      <c r="AK64" s="386">
        <v>1</v>
      </c>
    </row>
    <row r="65" spans="1:37" s="28" customFormat="1" ht="15">
      <c r="A65" s="235" t="s">
        <v>32</v>
      </c>
      <c r="B65" s="235" t="s">
        <v>418</v>
      </c>
      <c r="C65" s="402" t="s">
        <v>221</v>
      </c>
      <c r="D65" s="403">
        <f>D58+D44+D37+D30+D23+D16+D9+D2+D51</f>
        <v>607.83362987632961</v>
      </c>
      <c r="E65" s="403">
        <f t="shared" ref="E65:S65" si="22">E58+E44+E37+E30+E23+E16+E9+E2+E51</f>
        <v>629.32205396492418</v>
      </c>
      <c r="F65" s="403">
        <f t="shared" si="22"/>
        <v>662.45192873327039</v>
      </c>
      <c r="G65" s="403">
        <f t="shared" si="22"/>
        <v>697.35926574875077</v>
      </c>
      <c r="H65" s="403">
        <f t="shared" si="22"/>
        <v>755.75320929139048</v>
      </c>
      <c r="I65" s="403">
        <f t="shared" si="22"/>
        <v>713.8118984649376</v>
      </c>
      <c r="J65" s="403">
        <f t="shared" si="22"/>
        <v>766.93371483767874</v>
      </c>
      <c r="K65" s="403">
        <f t="shared" si="22"/>
        <v>831.03304152673434</v>
      </c>
      <c r="L65" s="403">
        <f t="shared" si="22"/>
        <v>890.52728730135232</v>
      </c>
      <c r="M65" s="403">
        <f t="shared" si="22"/>
        <v>949.88299730151482</v>
      </c>
      <c r="N65" s="403">
        <f t="shared" si="22"/>
        <v>1015.0878063404717</v>
      </c>
      <c r="O65" s="403">
        <f t="shared" si="22"/>
        <v>1081.0003423683065</v>
      </c>
      <c r="P65" s="403">
        <f t="shared" si="22"/>
        <v>1147.145604703325</v>
      </c>
      <c r="Q65" s="403">
        <f t="shared" si="22"/>
        <v>1217.9028135570302</v>
      </c>
      <c r="R65" s="403">
        <f t="shared" si="22"/>
        <v>1289.9021567860009</v>
      </c>
      <c r="S65" s="403">
        <f t="shared" si="22"/>
        <v>1364.45844296992</v>
      </c>
      <c r="T65" s="395"/>
      <c r="U65" s="395"/>
      <c r="V65" s="405">
        <f>D65/D$71</f>
        <v>0.44671274907919745</v>
      </c>
      <c r="W65" s="405">
        <f t="shared" ref="W65:AK65" si="23">E65/E$71</f>
        <v>0.44996372838193816</v>
      </c>
      <c r="X65" s="405">
        <f t="shared" si="23"/>
        <v>0.44826171562921591</v>
      </c>
      <c r="Y65" s="405">
        <f t="shared" si="23"/>
        <v>0.44828197824764998</v>
      </c>
      <c r="Z65" s="405">
        <f t="shared" si="23"/>
        <v>0.44761539487349228</v>
      </c>
      <c r="AA65" s="405">
        <f t="shared" si="23"/>
        <v>0.4458322483628881</v>
      </c>
      <c r="AB65" s="405">
        <f t="shared" si="23"/>
        <v>0.44726728635082957</v>
      </c>
      <c r="AC65" s="405">
        <f t="shared" si="23"/>
        <v>0.44874153014146528</v>
      </c>
      <c r="AD65" s="405">
        <f t="shared" si="23"/>
        <v>0.4502082847180956</v>
      </c>
      <c r="AE65" s="405">
        <f t="shared" si="23"/>
        <v>0.44942148533880022</v>
      </c>
      <c r="AF65" s="405">
        <f t="shared" si="23"/>
        <v>0.45146752555223812</v>
      </c>
      <c r="AG65" s="405">
        <f t="shared" si="23"/>
        <v>0.4525328068389356</v>
      </c>
      <c r="AH65" s="405">
        <f t="shared" si="23"/>
        <v>0.45287892074612512</v>
      </c>
      <c r="AI65" s="405">
        <f t="shared" si="23"/>
        <v>0.45360190100552611</v>
      </c>
      <c r="AJ65" s="405">
        <f t="shared" si="23"/>
        <v>0.45368563422612368</v>
      </c>
      <c r="AK65" s="405">
        <f t="shared" si="23"/>
        <v>0.45408498130420877</v>
      </c>
    </row>
    <row r="66" spans="1:37" s="28" customFormat="1" ht="15">
      <c r="A66" s="235" t="s">
        <v>32</v>
      </c>
      <c r="B66" s="235" t="s">
        <v>418</v>
      </c>
      <c r="C66" s="402" t="s">
        <v>245</v>
      </c>
      <c r="D66" s="403">
        <f t="shared" ref="D66:S71" si="24">D59+D45+D38+D31+D24+D17+D10+D3+D52</f>
        <v>390.95226218344447</v>
      </c>
      <c r="E66" s="403">
        <f t="shared" si="24"/>
        <v>402.67940634308599</v>
      </c>
      <c r="F66" s="403">
        <f t="shared" si="24"/>
        <v>426.80534917564057</v>
      </c>
      <c r="G66" s="403">
        <f t="shared" si="24"/>
        <v>450.41199359128296</v>
      </c>
      <c r="H66" s="403">
        <f t="shared" si="24"/>
        <v>489.13137775646317</v>
      </c>
      <c r="I66" s="403">
        <f t="shared" si="24"/>
        <v>462.68316551352211</v>
      </c>
      <c r="J66" s="403">
        <f t="shared" si="24"/>
        <v>496.63258430953124</v>
      </c>
      <c r="K66" s="403">
        <f t="shared" si="24"/>
        <v>536.88303961201234</v>
      </c>
      <c r="L66" s="403">
        <f t="shared" si="24"/>
        <v>574.14508155015903</v>
      </c>
      <c r="M66" s="403">
        <f t="shared" si="24"/>
        <v>613.88775648471437</v>
      </c>
      <c r="N66" s="403">
        <f t="shared" si="24"/>
        <v>653.50675912347015</v>
      </c>
      <c r="O66" s="403">
        <f t="shared" si="24"/>
        <v>694.45382786891764</v>
      </c>
      <c r="P66" s="403">
        <f t="shared" si="24"/>
        <v>736.90733467708958</v>
      </c>
      <c r="Q66" s="403">
        <f t="shared" si="24"/>
        <v>780.98521983273963</v>
      </c>
      <c r="R66" s="403">
        <f t="shared" si="24"/>
        <v>827.93992173359311</v>
      </c>
      <c r="S66" s="403">
        <f t="shared" si="24"/>
        <v>875.12480680295221</v>
      </c>
      <c r="T66" s="395"/>
      <c r="U66" s="395"/>
      <c r="V66" s="405">
        <f t="shared" ref="V66:V70" si="25">D66/D$71</f>
        <v>0.28732098918947729</v>
      </c>
      <c r="W66" s="405">
        <f t="shared" ref="W66:W70" si="26">E66/E$71</f>
        <v>0.28791479001760723</v>
      </c>
      <c r="X66" s="405">
        <f t="shared" ref="X66:X70" si="27">F66/F$71</f>
        <v>0.28880661337500985</v>
      </c>
      <c r="Y66" s="405">
        <f t="shared" ref="Y66:Y70" si="28">G66/G$71</f>
        <v>0.28953738686869934</v>
      </c>
      <c r="Z66" s="405">
        <f t="shared" ref="Z66:Z70" si="29">H66/H$71</f>
        <v>0.28970136296842158</v>
      </c>
      <c r="AA66" s="405">
        <f t="shared" ref="AA66:AA70" si="30">I66/I$71</f>
        <v>0.28898240055140278</v>
      </c>
      <c r="AB66" s="405">
        <f t="shared" ref="AB66:AB70" si="31">J66/J$71</f>
        <v>0.28963064734288912</v>
      </c>
      <c r="AC66" s="405">
        <f t="shared" ref="AC66:AC70" si="32">K66/K$71</f>
        <v>0.28990630295503705</v>
      </c>
      <c r="AD66" s="405">
        <f t="shared" ref="AD66:AD70" si="33">L66/L$71</f>
        <v>0.29026047380012232</v>
      </c>
      <c r="AE66" s="405">
        <f t="shared" ref="AE66:AE70" si="34">M66/M$71</f>
        <v>0.2904508746176544</v>
      </c>
      <c r="AF66" s="405">
        <f t="shared" ref="AF66:AF70" si="35">N66/N$71</f>
        <v>0.29065178167865496</v>
      </c>
      <c r="AG66" s="405">
        <f t="shared" ref="AG66:AG70" si="36">O66/O$71</f>
        <v>0.29071511601657946</v>
      </c>
      <c r="AH66" s="405">
        <f t="shared" ref="AH66:AH70" si="37">P66/P$71</f>
        <v>0.29092191701747677</v>
      </c>
      <c r="AI66" s="405">
        <f t="shared" ref="AI66:AI70" si="38">Q66/Q$71</f>
        <v>0.29087409638105804</v>
      </c>
      <c r="AJ66" s="405">
        <f t="shared" ref="AJ66:AJ70" si="39">R66/R$71</f>
        <v>0.29120383008643175</v>
      </c>
      <c r="AK66" s="405">
        <f t="shared" ref="AK66:AK70" si="40">S66/S$71</f>
        <v>0.29123718174297542</v>
      </c>
    </row>
    <row r="67" spans="1:37" s="28" customFormat="1" ht="15">
      <c r="A67" s="235" t="s">
        <v>32</v>
      </c>
      <c r="B67" s="235" t="s">
        <v>418</v>
      </c>
      <c r="C67" s="402" t="s">
        <v>413</v>
      </c>
      <c r="D67" s="403">
        <f t="shared" si="24"/>
        <v>123.28778744535553</v>
      </c>
      <c r="E67" s="403">
        <f t="shared" si="24"/>
        <v>126.88501856979278</v>
      </c>
      <c r="F67" s="403">
        <f t="shared" si="24"/>
        <v>134.74792446987286</v>
      </c>
      <c r="G67" s="403">
        <f t="shared" si="24"/>
        <v>142.05269967675898</v>
      </c>
      <c r="H67" s="403">
        <f t="shared" si="24"/>
        <v>155.85627902513571</v>
      </c>
      <c r="I67" s="403">
        <f t="shared" si="24"/>
        <v>144.13175012503439</v>
      </c>
      <c r="J67" s="403">
        <f t="shared" si="24"/>
        <v>154.6766604127576</v>
      </c>
      <c r="K67" s="403">
        <f t="shared" si="24"/>
        <v>167.05390445747682</v>
      </c>
      <c r="L67" s="403">
        <f t="shared" si="24"/>
        <v>178.53172548213126</v>
      </c>
      <c r="M67" s="403">
        <f t="shared" si="24"/>
        <v>190.68506452370971</v>
      </c>
      <c r="N67" s="403">
        <f t="shared" si="24"/>
        <v>203.17689317357306</v>
      </c>
      <c r="O67" s="403">
        <f t="shared" si="24"/>
        <v>216.00772098009008</v>
      </c>
      <c r="P67" s="403">
        <f t="shared" si="24"/>
        <v>229.44613844256392</v>
      </c>
      <c r="Q67" s="403">
        <f t="shared" si="24"/>
        <v>243.12713948238837</v>
      </c>
      <c r="R67" s="403">
        <f t="shared" si="24"/>
        <v>257.94800295342918</v>
      </c>
      <c r="S67" s="403">
        <f t="shared" si="24"/>
        <v>272.87916598002181</v>
      </c>
      <c r="T67" s="395"/>
      <c r="U67" s="395"/>
      <c r="V67" s="405">
        <f t="shared" si="25"/>
        <v>9.060740266841108E-2</v>
      </c>
      <c r="W67" s="405">
        <f t="shared" si="26"/>
        <v>9.072247773896952E-2</v>
      </c>
      <c r="X67" s="405">
        <f t="shared" si="27"/>
        <v>9.1179953111226578E-2</v>
      </c>
      <c r="Y67" s="405">
        <f t="shared" si="28"/>
        <v>9.1315435750529986E-2</v>
      </c>
      <c r="Z67" s="405">
        <f t="shared" si="29"/>
        <v>9.2310120581242577E-2</v>
      </c>
      <c r="AA67" s="405">
        <f t="shared" si="30"/>
        <v>9.0021730314262111E-2</v>
      </c>
      <c r="AB67" s="405">
        <f t="shared" si="31"/>
        <v>9.0205722901704977E-2</v>
      </c>
      <c r="AC67" s="405">
        <f t="shared" si="32"/>
        <v>9.0205829318932923E-2</v>
      </c>
      <c r="AD67" s="405">
        <f t="shared" si="33"/>
        <v>9.0257157802142704E-2</v>
      </c>
      <c r="AE67" s="405">
        <f t="shared" si="34"/>
        <v>9.0219495636437913E-2</v>
      </c>
      <c r="AF67" s="405">
        <f t="shared" si="35"/>
        <v>9.0364369109264958E-2</v>
      </c>
      <c r="AG67" s="405">
        <f t="shared" si="36"/>
        <v>9.0426040069372424E-2</v>
      </c>
      <c r="AH67" s="405">
        <f t="shared" si="37"/>
        <v>9.0582502448856891E-2</v>
      </c>
      <c r="AI67" s="405">
        <f t="shared" si="38"/>
        <v>9.0551504953956571E-2</v>
      </c>
      <c r="AJ67" s="405">
        <f t="shared" si="39"/>
        <v>9.0725721095684442E-2</v>
      </c>
      <c r="AK67" s="405">
        <f t="shared" si="40"/>
        <v>9.081282879721822E-2</v>
      </c>
    </row>
    <row r="68" spans="1:37" s="28" customFormat="1" ht="15">
      <c r="A68" s="235" t="s">
        <v>32</v>
      </c>
      <c r="B68" s="235" t="s">
        <v>418</v>
      </c>
      <c r="C68" s="402" t="s">
        <v>414</v>
      </c>
      <c r="D68" s="403">
        <f t="shared" si="24"/>
        <v>117.94991012016665</v>
      </c>
      <c r="E68" s="403">
        <f t="shared" si="24"/>
        <v>121.48788145704869</v>
      </c>
      <c r="F68" s="403">
        <f t="shared" si="24"/>
        <v>129.18753869018869</v>
      </c>
      <c r="G68" s="403">
        <f t="shared" si="24"/>
        <v>135.72541402696373</v>
      </c>
      <c r="H68" s="403">
        <f t="shared" si="24"/>
        <v>147.73211590746865</v>
      </c>
      <c r="I68" s="403">
        <f t="shared" si="24"/>
        <v>138.37253556364425</v>
      </c>
      <c r="J68" s="403">
        <f t="shared" si="24"/>
        <v>148.63553995318131</v>
      </c>
      <c r="K68" s="403">
        <f t="shared" si="24"/>
        <v>160.65479455930625</v>
      </c>
      <c r="L68" s="403">
        <f t="shared" si="24"/>
        <v>171.8967915375965</v>
      </c>
      <c r="M68" s="403">
        <f t="shared" si="24"/>
        <v>184.23384122355429</v>
      </c>
      <c r="N68" s="403">
        <f t="shared" si="24"/>
        <v>195.69941788703656</v>
      </c>
      <c r="O68" s="403">
        <f t="shared" si="24"/>
        <v>207.85683651253714</v>
      </c>
      <c r="P68" s="403">
        <f t="shared" si="24"/>
        <v>220.83237046802515</v>
      </c>
      <c r="Q68" s="403">
        <f t="shared" si="24"/>
        <v>234.28794986202388</v>
      </c>
      <c r="R68" s="403">
        <f t="shared" si="24"/>
        <v>248.60873129126315</v>
      </c>
      <c r="S68" s="403">
        <f t="shared" si="24"/>
        <v>263.02977184167753</v>
      </c>
      <c r="T68" s="395"/>
      <c r="U68" s="395"/>
      <c r="V68" s="405">
        <f t="shared" si="25"/>
        <v>8.6684457742399343E-2</v>
      </c>
      <c r="W68" s="405">
        <f t="shared" si="26"/>
        <v>8.686353791231248E-2</v>
      </c>
      <c r="X68" s="405">
        <f t="shared" si="27"/>
        <v>8.7417403768321578E-2</v>
      </c>
      <c r="Y68" s="405">
        <f t="shared" si="28"/>
        <v>8.7248080131496611E-2</v>
      </c>
      <c r="Z68" s="405">
        <f t="shared" si="29"/>
        <v>8.749836399559624E-2</v>
      </c>
      <c r="AA68" s="405">
        <f t="shared" si="30"/>
        <v>8.6424643207377791E-2</v>
      </c>
      <c r="AB68" s="405">
        <f t="shared" si="31"/>
        <v>8.6682608058533644E-2</v>
      </c>
      <c r="AC68" s="405">
        <f t="shared" si="32"/>
        <v>8.6750435581551572E-2</v>
      </c>
      <c r="AD68" s="405">
        <f t="shared" si="33"/>
        <v>8.6902850446285082E-2</v>
      </c>
      <c r="AE68" s="405">
        <f t="shared" si="34"/>
        <v>8.7167205653308738E-2</v>
      </c>
      <c r="AF68" s="405">
        <f t="shared" si="35"/>
        <v>8.7038708763525013E-2</v>
      </c>
      <c r="AG68" s="405">
        <f t="shared" si="36"/>
        <v>8.7013883308866155E-2</v>
      </c>
      <c r="AH68" s="405">
        <f t="shared" si="37"/>
        <v>8.7181893208083547E-2</v>
      </c>
      <c r="AI68" s="405">
        <f t="shared" si="38"/>
        <v>8.7259392339949629E-2</v>
      </c>
      <c r="AJ68" s="405">
        <f t="shared" si="39"/>
        <v>8.7440903433376432E-2</v>
      </c>
      <c r="AK68" s="405">
        <f t="shared" si="40"/>
        <v>8.7534999431134367E-2</v>
      </c>
    </row>
    <row r="69" spans="1:37" s="28" customFormat="1" ht="15">
      <c r="A69" s="235" t="s">
        <v>32</v>
      </c>
      <c r="B69" s="235" t="s">
        <v>418</v>
      </c>
      <c r="C69" s="402" t="s">
        <v>246</v>
      </c>
      <c r="D69" s="403">
        <f t="shared" si="24"/>
        <v>85.359366188903692</v>
      </c>
      <c r="E69" s="403">
        <f t="shared" si="24"/>
        <v>87.449805422458539</v>
      </c>
      <c r="F69" s="403">
        <f t="shared" si="24"/>
        <v>92.448084799770228</v>
      </c>
      <c r="G69" s="403">
        <f t="shared" si="24"/>
        <v>97.724616602855249</v>
      </c>
      <c r="H69" s="403">
        <f t="shared" si="24"/>
        <v>105.2394106927801</v>
      </c>
      <c r="I69" s="403">
        <f t="shared" si="24"/>
        <v>100.17018898110287</v>
      </c>
      <c r="J69" s="403">
        <f t="shared" si="24"/>
        <v>107.26457864462817</v>
      </c>
      <c r="K69" s="403">
        <f t="shared" si="24"/>
        <v>116.01354004773802</v>
      </c>
      <c r="L69" s="403">
        <f t="shared" si="24"/>
        <v>124.29653254991216</v>
      </c>
      <c r="M69" s="403">
        <f t="shared" si="24"/>
        <v>133.02853607857082</v>
      </c>
      <c r="N69" s="403">
        <f t="shared" si="24"/>
        <v>141.95643651611314</v>
      </c>
      <c r="O69" s="403">
        <f t="shared" si="24"/>
        <v>151.06424195175953</v>
      </c>
      <c r="P69" s="403">
        <f t="shared" si="24"/>
        <v>159.97079238413181</v>
      </c>
      <c r="Q69" s="403">
        <f t="shared" si="24"/>
        <v>170.10220234612331</v>
      </c>
      <c r="R69" s="403">
        <f t="shared" si="24"/>
        <v>180.42571964305239</v>
      </c>
      <c r="S69" s="403">
        <f t="shared" si="24"/>
        <v>191.00965979751066</v>
      </c>
      <c r="T69" s="395"/>
      <c r="U69" s="395"/>
      <c r="V69" s="405">
        <f t="shared" si="25"/>
        <v>6.2732819073635759E-2</v>
      </c>
      <c r="W69" s="405">
        <f t="shared" si="26"/>
        <v>6.2526396852377972E-2</v>
      </c>
      <c r="X69" s="405">
        <f t="shared" si="27"/>
        <v>6.2556897038888407E-2</v>
      </c>
      <c r="Y69" s="405">
        <f t="shared" si="28"/>
        <v>6.2820108093329038E-2</v>
      </c>
      <c r="Z69" s="405">
        <f t="shared" si="29"/>
        <v>6.2330903520304813E-2</v>
      </c>
      <c r="AA69" s="405">
        <f t="shared" si="30"/>
        <v>6.2564242300276171E-2</v>
      </c>
      <c r="AB69" s="405">
        <f t="shared" si="31"/>
        <v>6.2555519575902427E-2</v>
      </c>
      <c r="AC69" s="405">
        <f t="shared" si="32"/>
        <v>6.2645034405019326E-2</v>
      </c>
      <c r="AD69" s="405">
        <f t="shared" si="33"/>
        <v>6.2838421139549405E-2</v>
      </c>
      <c r="AE69" s="405">
        <f t="shared" si="34"/>
        <v>6.2940259428498915E-2</v>
      </c>
      <c r="AF69" s="405">
        <f t="shared" si="35"/>
        <v>6.3136135346942499E-2</v>
      </c>
      <c r="AG69" s="405">
        <f t="shared" si="36"/>
        <v>6.3239133924468671E-2</v>
      </c>
      <c r="AH69" s="405">
        <f t="shared" si="37"/>
        <v>6.3154493648227353E-2</v>
      </c>
      <c r="AI69" s="405">
        <f t="shared" si="38"/>
        <v>6.3353726989165152E-2</v>
      </c>
      <c r="AJ69" s="405">
        <f t="shared" si="39"/>
        <v>6.3459508627322414E-2</v>
      </c>
      <c r="AK69" s="405">
        <f t="shared" si="40"/>
        <v>6.3567064460597872E-2</v>
      </c>
    </row>
    <row r="70" spans="1:37" s="28" customFormat="1" ht="15">
      <c r="A70" s="235" t="s">
        <v>32</v>
      </c>
      <c r="B70" s="235" t="s">
        <v>418</v>
      </c>
      <c r="C70" s="402" t="s">
        <v>12</v>
      </c>
      <c r="D70" s="403">
        <f t="shared" si="24"/>
        <v>35.298222704318469</v>
      </c>
      <c r="E70" s="403">
        <f t="shared" si="24"/>
        <v>30.782020185622198</v>
      </c>
      <c r="F70" s="403">
        <f t="shared" si="24"/>
        <v>32.183189959599595</v>
      </c>
      <c r="G70" s="403">
        <f t="shared" si="24"/>
        <v>32.352378548586792</v>
      </c>
      <c r="H70" s="403">
        <f t="shared" si="24"/>
        <v>34.686214584195412</v>
      </c>
      <c r="I70" s="403">
        <f t="shared" si="24"/>
        <v>41.907774816812683</v>
      </c>
      <c r="J70" s="403">
        <f t="shared" si="24"/>
        <v>40.566980552190614</v>
      </c>
      <c r="K70" s="403">
        <f t="shared" si="24"/>
        <v>40.280848643778988</v>
      </c>
      <c r="L70" s="403">
        <f t="shared" si="24"/>
        <v>38.636566135505113</v>
      </c>
      <c r="M70" s="403">
        <f t="shared" si="24"/>
        <v>41.850087812208464</v>
      </c>
      <c r="N70" s="403">
        <f t="shared" si="24"/>
        <v>38.990898432706246</v>
      </c>
      <c r="O70" s="403">
        <f t="shared" si="24"/>
        <v>38.394873673850725</v>
      </c>
      <c r="P70" s="403">
        <f t="shared" si="24"/>
        <v>38.705042625629666</v>
      </c>
      <c r="Q70" s="403">
        <f t="shared" si="24"/>
        <v>38.55435180207369</v>
      </c>
      <c r="R70" s="403">
        <f t="shared" si="24"/>
        <v>38.338352805583959</v>
      </c>
      <c r="S70" s="403">
        <f t="shared" si="24"/>
        <v>38.350766431358281</v>
      </c>
      <c r="T70" s="395"/>
      <c r="U70" s="395"/>
      <c r="V70" s="405">
        <f t="shared" si="25"/>
        <v>2.5941582246879057E-2</v>
      </c>
      <c r="W70" s="405">
        <f t="shared" si="26"/>
        <v>2.2009069096794485E-2</v>
      </c>
      <c r="X70" s="405">
        <f t="shared" si="27"/>
        <v>2.1777417077337474E-2</v>
      </c>
      <c r="Y70" s="405">
        <f t="shared" si="28"/>
        <v>2.0797010908294944E-2</v>
      </c>
      <c r="Z70" s="405">
        <f t="shared" si="29"/>
        <v>2.0543854060942574E-2</v>
      </c>
      <c r="AA70" s="405">
        <f t="shared" si="30"/>
        <v>2.6174735263792985E-2</v>
      </c>
      <c r="AB70" s="405">
        <f t="shared" si="31"/>
        <v>2.3658215770140455E-2</v>
      </c>
      <c r="AC70" s="405">
        <f t="shared" si="32"/>
        <v>2.1750867597993884E-2</v>
      </c>
      <c r="AD70" s="405">
        <f t="shared" si="33"/>
        <v>1.9532812093804777E-2</v>
      </c>
      <c r="AE70" s="405">
        <f t="shared" si="34"/>
        <v>1.9800679325299841E-2</v>
      </c>
      <c r="AF70" s="405">
        <f t="shared" si="35"/>
        <v>1.7341479549374317E-2</v>
      </c>
      <c r="AG70" s="405">
        <f t="shared" si="36"/>
        <v>1.6073019841777465E-2</v>
      </c>
      <c r="AH70" s="405">
        <f t="shared" si="37"/>
        <v>1.5280272931230214E-2</v>
      </c>
      <c r="AI70" s="405">
        <f t="shared" si="38"/>
        <v>1.4359378330344532E-2</v>
      </c>
      <c r="AJ70" s="405">
        <f t="shared" si="39"/>
        <v>1.3484402531061042E-2</v>
      </c>
      <c r="AK70" s="405">
        <f t="shared" si="40"/>
        <v>1.2762944263865213E-2</v>
      </c>
    </row>
    <row r="71" spans="1:37" s="28" customFormat="1" ht="15">
      <c r="A71" s="235" t="s">
        <v>32</v>
      </c>
      <c r="B71" s="235" t="s">
        <v>418</v>
      </c>
      <c r="C71" s="404" t="s">
        <v>60</v>
      </c>
      <c r="D71" s="403">
        <f t="shared" si="24"/>
        <v>1360.6811785185184</v>
      </c>
      <c r="E71" s="403">
        <f t="shared" si="24"/>
        <v>1398.6061859429326</v>
      </c>
      <c r="F71" s="403">
        <f t="shared" si="24"/>
        <v>1477.8240158283427</v>
      </c>
      <c r="G71" s="403">
        <f t="shared" si="24"/>
        <v>1555.6263681951987</v>
      </c>
      <c r="H71" s="403">
        <f t="shared" si="24"/>
        <v>1688.3986072574335</v>
      </c>
      <c r="I71" s="403">
        <f t="shared" si="24"/>
        <v>1601.077313465054</v>
      </c>
      <c r="J71" s="403">
        <f t="shared" si="24"/>
        <v>1714.7100587099674</v>
      </c>
      <c r="K71" s="403">
        <f t="shared" si="24"/>
        <v>1851.9191688470466</v>
      </c>
      <c r="L71" s="403">
        <f t="shared" si="24"/>
        <v>1978.0339845566566</v>
      </c>
      <c r="M71" s="403">
        <f t="shared" si="24"/>
        <v>2113.5682834242725</v>
      </c>
      <c r="N71" s="403">
        <f t="shared" si="24"/>
        <v>2248.4182114733712</v>
      </c>
      <c r="O71" s="403">
        <f t="shared" si="24"/>
        <v>2388.7778433554622</v>
      </c>
      <c r="P71" s="403">
        <f t="shared" si="24"/>
        <v>2533.0072833007653</v>
      </c>
      <c r="Q71" s="403">
        <f t="shared" si="24"/>
        <v>2684.959676882379</v>
      </c>
      <c r="R71" s="403">
        <f t="shared" si="24"/>
        <v>2843.1628852129234</v>
      </c>
      <c r="S71" s="403">
        <f t="shared" si="24"/>
        <v>3004.8526138234411</v>
      </c>
      <c r="T71" s="395"/>
      <c r="U71" s="395"/>
      <c r="V71" s="405">
        <f t="shared" ref="V71" si="41">D71/D$71</f>
        <v>1</v>
      </c>
      <c r="W71" s="405">
        <f t="shared" ref="W71:AK71" si="42">E71/E$71</f>
        <v>1</v>
      </c>
      <c r="X71" s="405">
        <f t="shared" si="42"/>
        <v>1</v>
      </c>
      <c r="Y71" s="405">
        <f t="shared" si="42"/>
        <v>1</v>
      </c>
      <c r="Z71" s="405">
        <f t="shared" si="42"/>
        <v>1</v>
      </c>
      <c r="AA71" s="405">
        <f t="shared" si="42"/>
        <v>1</v>
      </c>
      <c r="AB71" s="405">
        <f t="shared" si="42"/>
        <v>1</v>
      </c>
      <c r="AC71" s="405">
        <f t="shared" si="42"/>
        <v>1</v>
      </c>
      <c r="AD71" s="405">
        <f t="shared" si="42"/>
        <v>1</v>
      </c>
      <c r="AE71" s="405">
        <f t="shared" si="42"/>
        <v>1</v>
      </c>
      <c r="AF71" s="405">
        <f t="shared" si="42"/>
        <v>1</v>
      </c>
      <c r="AG71" s="405">
        <f t="shared" si="42"/>
        <v>1</v>
      </c>
      <c r="AH71" s="405">
        <f t="shared" si="42"/>
        <v>1</v>
      </c>
      <c r="AI71" s="405">
        <f t="shared" si="42"/>
        <v>1</v>
      </c>
      <c r="AJ71" s="405">
        <f t="shared" si="42"/>
        <v>1</v>
      </c>
      <c r="AK71" s="405">
        <f t="shared" si="42"/>
        <v>1</v>
      </c>
    </row>
    <row r="72" spans="1:37" s="28" customFormat="1" ht="15">
      <c r="A72" s="32" t="s">
        <v>41</v>
      </c>
      <c r="B72" s="32" t="s">
        <v>38</v>
      </c>
      <c r="C72" s="95" t="s">
        <v>221</v>
      </c>
      <c r="D72" s="383">
        <f>' Demand-Supply Gap'!D$106*'Demand by Application'!V72</f>
        <v>43.956534061600003</v>
      </c>
      <c r="E72" s="383">
        <f>' Demand-Supply Gap'!E$106*'Demand by Application'!W72</f>
        <v>47.293303104100012</v>
      </c>
      <c r="F72" s="383">
        <f>' Demand-Supply Gap'!F$106*'Demand by Application'!X72</f>
        <v>54.969181927800015</v>
      </c>
      <c r="G72" s="383">
        <f>' Demand-Supply Gap'!G$106*'Demand by Application'!Y72</f>
        <v>57.750191212900013</v>
      </c>
      <c r="H72" s="383">
        <f>' Demand-Supply Gap'!H$106*'Demand by Application'!Z72</f>
        <v>70.201015293433969</v>
      </c>
      <c r="I72" s="383">
        <f>' Demand-Supply Gap'!I$106*'Demand by Application'!AA72</f>
        <v>32.162762999999998</v>
      </c>
      <c r="J72" s="383">
        <f>' Demand-Supply Gap'!J$106*'Demand by Application'!AB72</f>
        <v>33.307764722699993</v>
      </c>
      <c r="K72" s="383">
        <f>' Demand-Supply Gap'!K$106*'Demand by Application'!AC72</f>
        <v>34.590588838067696</v>
      </c>
      <c r="L72" s="383">
        <f>' Demand-Supply Gap'!L$106*'Demand by Application'!AD72</f>
        <v>35.931368982182128</v>
      </c>
      <c r="M72" s="383">
        <f>' Demand-Supply Gap'!M$106*'Demand by Application'!AE72</f>
        <v>37.131017279932053</v>
      </c>
      <c r="N72" s="383">
        <f>' Demand-Supply Gap'!N$106*'Demand by Application'!AF72</f>
        <v>38.662438935805824</v>
      </c>
      <c r="O72" s="383">
        <f>' Demand-Supply Gap'!O$106*'Demand by Application'!AG72</f>
        <v>40.218470547533173</v>
      </c>
      <c r="P72" s="383">
        <f>' Demand-Supply Gap'!P$106*'Demand by Application'!AH72</f>
        <v>41.79779626735575</v>
      </c>
      <c r="Q72" s="383">
        <f>' Demand-Supply Gap'!Q$106*'Demand by Application'!AI72</f>
        <v>43.550877836230868</v>
      </c>
      <c r="R72" s="383">
        <f>' Demand-Supply Gap'!R$106*'Demand by Application'!AJ72</f>
        <v>45.416367236834141</v>
      </c>
      <c r="S72" s="383">
        <f>' Demand-Supply Gap'!S$106*'Demand by Application'!AK72</f>
        <v>47.452828761689865</v>
      </c>
      <c r="T72" s="388"/>
      <c r="U72" s="388"/>
      <c r="V72" s="389">
        <v>0.43909999999999999</v>
      </c>
      <c r="W72" s="389">
        <v>0.44209999999999999</v>
      </c>
      <c r="X72" s="389">
        <v>0.44090000000000001</v>
      </c>
      <c r="Y72" s="389">
        <v>0.43990000000000001</v>
      </c>
      <c r="Z72" s="389">
        <v>0.44030000000000002</v>
      </c>
      <c r="AA72" s="389">
        <v>0.437</v>
      </c>
      <c r="AB72" s="389">
        <v>0.43809999999999999</v>
      </c>
      <c r="AC72" s="389">
        <v>0.43980000000000002</v>
      </c>
      <c r="AD72" s="389">
        <v>0.44109999999999999</v>
      </c>
      <c r="AE72" s="389">
        <v>0.44019999999999998</v>
      </c>
      <c r="AF72" s="389">
        <v>0.44230000000000003</v>
      </c>
      <c r="AG72" s="389">
        <v>0.44330000000000003</v>
      </c>
      <c r="AH72" s="385">
        <v>0.44350000000000001</v>
      </c>
      <c r="AI72" s="385">
        <v>0.44419999999999998</v>
      </c>
      <c r="AJ72" s="385">
        <v>0.44429999999999997</v>
      </c>
      <c r="AK72" s="385">
        <v>0.44469999999999998</v>
      </c>
    </row>
    <row r="73" spans="1:37" s="28" customFormat="1" ht="15">
      <c r="A73" s="32" t="s">
        <v>41</v>
      </c>
      <c r="B73" s="32" t="s">
        <v>38</v>
      </c>
      <c r="C73" s="95" t="s">
        <v>245</v>
      </c>
      <c r="D73" s="383">
        <f>' Demand-Supply Gap'!D$106*'Demand by Application'!V73</f>
        <v>22.9543002968</v>
      </c>
      <c r="E73" s="383">
        <f>' Demand-Supply Gap'!E$106*'Demand by Application'!W73</f>
        <v>24.582675985800005</v>
      </c>
      <c r="F73" s="383">
        <f>' Demand-Supply Gap'!F$106*'Demand by Application'!X73</f>
        <v>28.725106636800003</v>
      </c>
      <c r="G73" s="383">
        <f>' Demand-Supply Gap'!G$106*'Demand by Application'!Y73</f>
        <v>30.207590357100006</v>
      </c>
      <c r="H73" s="383">
        <f>' Demand-Supply Gap'!H$106*'Demand by Application'!Z73</f>
        <v>36.750701851320748</v>
      </c>
      <c r="I73" s="383">
        <f>' Demand-Supply Gap'!I$106*'Demand by Application'!AA73</f>
        <v>16.905690299999996</v>
      </c>
      <c r="J73" s="383">
        <f>' Demand-Supply Gap'!J$106*'Demand by Application'!AB73</f>
        <v>17.486386409999994</v>
      </c>
      <c r="K73" s="383">
        <f>' Demand-Supply Gap'!K$106*'Demand by Application'!AC73</f>
        <v>18.113261958633444</v>
      </c>
      <c r="L73" s="383">
        <f>' Demand-Supply Gap'!L$106*'Demand by Application'!AD73</f>
        <v>18.792488832893714</v>
      </c>
      <c r="M73" s="383">
        <f>' Demand-Supply Gap'!M$106*'Demand by Application'!AE73</f>
        <v>19.476492253376442</v>
      </c>
      <c r="N73" s="383">
        <f>' Demand-Supply Gap'!N$106*'Demand by Application'!AF73</f>
        <v>20.192230147346017</v>
      </c>
      <c r="O73" s="383">
        <f>' Demand-Supply Gap'!O$106*'Demand by Application'!AG73</f>
        <v>20.957515669930434</v>
      </c>
      <c r="P73" s="383">
        <f>' Demand-Supply Gap'!P$106*'Demand by Application'!AH73</f>
        <v>21.789516340502026</v>
      </c>
      <c r="Q73" s="383">
        <f>' Demand-Supply Gap'!Q$106*'Demand by Application'!AI73</f>
        <v>22.657829509124163</v>
      </c>
      <c r="R73" s="383">
        <f>' Demand-Supply Gap'!R$106*'Demand by Application'!AJ73</f>
        <v>23.653719060552373</v>
      </c>
      <c r="S73" s="383">
        <f>' Demand-Supply Gap'!S$106*'Demand by Application'!AK73</f>
        <v>24.692117327310619</v>
      </c>
      <c r="T73" s="387"/>
      <c r="U73" s="387"/>
      <c r="V73" s="386">
        <v>0.22929999999999998</v>
      </c>
      <c r="W73" s="386">
        <v>0.22979999999999998</v>
      </c>
      <c r="X73" s="386">
        <v>0.23039999999999997</v>
      </c>
      <c r="Y73" s="386">
        <v>0.2301</v>
      </c>
      <c r="Z73" s="386">
        <v>0.23049999999999995</v>
      </c>
      <c r="AA73" s="386">
        <v>0.22969999999999999</v>
      </c>
      <c r="AB73" s="386">
        <v>0.22999999999999995</v>
      </c>
      <c r="AC73" s="386">
        <v>0.23029999999999998</v>
      </c>
      <c r="AD73" s="386">
        <v>0.23069999999999999</v>
      </c>
      <c r="AE73" s="386">
        <v>0.23089999999999997</v>
      </c>
      <c r="AF73" s="386">
        <v>0.23099999999999996</v>
      </c>
      <c r="AG73" s="386">
        <v>0.23099999999999996</v>
      </c>
      <c r="AH73" s="386">
        <v>0.23119999999999999</v>
      </c>
      <c r="AI73" s="386">
        <v>0.2311</v>
      </c>
      <c r="AJ73" s="386">
        <v>0.23139999999999997</v>
      </c>
      <c r="AK73" s="386">
        <v>0.23139999999999997</v>
      </c>
    </row>
    <row r="74" spans="1:37" s="28" customFormat="1" ht="15">
      <c r="A74" s="32" t="s">
        <v>41</v>
      </c>
      <c r="B74" s="32" t="s">
        <v>38</v>
      </c>
      <c r="C74" s="95" t="s">
        <v>413</v>
      </c>
      <c r="D74" s="383">
        <f>' Demand-Supply Gap'!D$106*'Demand by Application'!V74</f>
        <v>7.3477786384000012</v>
      </c>
      <c r="E74" s="383">
        <f>' Demand-Supply Gap'!E$106*'Demand by Application'!W74</f>
        <v>7.5095903142000031</v>
      </c>
      <c r="F74" s="383">
        <f>' Demand-Supply Gap'!F$106*'Demand by Application'!X74</f>
        <v>8.7646484226000041</v>
      </c>
      <c r="G74" s="383">
        <f>' Demand-Supply Gap'!G$106*'Demand by Application'!Y74</f>
        <v>9.3340272681000034</v>
      </c>
      <c r="H74" s="383">
        <f>' Demand-Supply Gap'!H$106*'Demand by Application'!Z74</f>
        <v>11.43178014203774</v>
      </c>
      <c r="I74" s="383">
        <f>' Demand-Supply Gap'!I$106*'Demand by Application'!AA74</f>
        <v>5.1298503000000002</v>
      </c>
      <c r="J74" s="383">
        <f>' Demand-Supply Gap'!J$106*'Demand by Application'!AB74</f>
        <v>5.3219436899999994</v>
      </c>
      <c r="K74" s="383">
        <f>' Demand-Supply Gap'!K$106*'Demand by Application'!AC74</f>
        <v>5.5134158198011498</v>
      </c>
      <c r="L74" s="383">
        <f>' Demand-Supply Gap'!L$106*'Demand by Application'!AD74</f>
        <v>5.7183906201523138</v>
      </c>
      <c r="M74" s="383">
        <f>' Demand-Supply Gap'!M$106*'Demand by Application'!AE74</f>
        <v>5.9213934871677205</v>
      </c>
      <c r="N74" s="383">
        <f>' Demand-Supply Gap'!N$106*'Demand by Application'!AF74</f>
        <v>6.1538225210959308</v>
      </c>
      <c r="O74" s="383">
        <f>' Demand-Supply Gap'!O$106*'Demand by Application'!AG74</f>
        <v>6.3961249122514969</v>
      </c>
      <c r="P74" s="383">
        <f>' Demand-Supply Gap'!P$106*'Demand by Application'!AH74</f>
        <v>6.6631436214251449</v>
      </c>
      <c r="Q74" s="383">
        <f>' Demand-Supply Gap'!Q$106*'Demand by Application'!AI74</f>
        <v>6.9316683093685789</v>
      </c>
      <c r="R74" s="383">
        <f>' Demand-Supply Gap'!R$106*'Demand by Application'!AJ74</f>
        <v>7.2474013889073614</v>
      </c>
      <c r="S74" s="383">
        <f>' Demand-Supply Gap'!S$106*'Demand by Application'!AK74</f>
        <v>7.576233060670071</v>
      </c>
      <c r="T74" s="388"/>
      <c r="U74" s="388"/>
      <c r="V74" s="385">
        <v>7.3400000000000007E-2</v>
      </c>
      <c r="W74" s="385">
        <v>7.0200000000000012E-2</v>
      </c>
      <c r="X74" s="385">
        <v>7.0300000000000015E-2</v>
      </c>
      <c r="Y74" s="385">
        <v>7.110000000000001E-2</v>
      </c>
      <c r="Z74" s="385">
        <v>7.1700000000000014E-2</v>
      </c>
      <c r="AA74" s="385">
        <v>6.9700000000000012E-2</v>
      </c>
      <c r="AB74" s="385">
        <v>7.0000000000000007E-2</v>
      </c>
      <c r="AC74" s="385">
        <v>7.010000000000001E-2</v>
      </c>
      <c r="AD74" s="385">
        <v>7.0200000000000012E-2</v>
      </c>
      <c r="AE74" s="385">
        <v>7.0200000000000012E-2</v>
      </c>
      <c r="AF74" s="385">
        <v>7.0400000000000004E-2</v>
      </c>
      <c r="AG74" s="385">
        <v>7.0500000000000007E-2</v>
      </c>
      <c r="AH74" s="385">
        <v>7.0700000000000013E-2</v>
      </c>
      <c r="AI74" s="385">
        <v>7.0700000000000013E-2</v>
      </c>
      <c r="AJ74" s="385">
        <v>7.0900000000000005E-2</v>
      </c>
      <c r="AK74" s="385">
        <v>7.1000000000000008E-2</v>
      </c>
    </row>
    <row r="75" spans="1:37" s="28" customFormat="1" ht="15">
      <c r="A75" s="32" t="s">
        <v>41</v>
      </c>
      <c r="B75" s="32" t="s">
        <v>38</v>
      </c>
      <c r="C75" s="95" t="s">
        <v>414</v>
      </c>
      <c r="D75" s="383">
        <f>' Demand-Supply Gap'!D$106*'Demand by Application'!V75</f>
        <v>17.308323250400001</v>
      </c>
      <c r="E75" s="383">
        <f>' Demand-Supply Gap'!E$106*'Demand by Application'!W75</f>
        <v>18.880950006500008</v>
      </c>
      <c r="F75" s="383">
        <f>' Demand-Supply Gap'!F$106*'Demand by Application'!X75</f>
        <v>22.030062251400004</v>
      </c>
      <c r="G75" s="383">
        <f>' Demand-Supply Gap'!G$106*'Demand by Application'!Y75</f>
        <v>23.210351912800004</v>
      </c>
      <c r="H75" s="383">
        <f>' Demand-Supply Gap'!H$106*'Demand by Application'!Z75</f>
        <v>28.204768579169816</v>
      </c>
      <c r="I75" s="383">
        <f>' Demand-Supply Gap'!I$106*'Demand by Application'!AA75</f>
        <v>12.953424</v>
      </c>
      <c r="J75" s="383">
        <f>' Demand-Supply Gap'!J$106*'Demand by Application'!AB75</f>
        <v>13.407496710449998</v>
      </c>
      <c r="K75" s="383">
        <f>' Demand-Supply Gap'!K$106*'Demand by Application'!AC75</f>
        <v>13.881852955704749</v>
      </c>
      <c r="L75" s="383">
        <f>' Demand-Supply Gap'!L$106*'Demand by Application'!AD75</f>
        <v>14.393726817391933</v>
      </c>
      <c r="M75" s="383">
        <f>' Demand-Supply Gap'!M$106*'Demand by Application'!AE75</f>
        <v>14.930009219781859</v>
      </c>
      <c r="N75" s="383">
        <f>' Demand-Supply Gap'!N$106*'Demand by Application'!AF75</f>
        <v>15.463227329287928</v>
      </c>
      <c r="O75" s="383">
        <f>' Demand-Supply Gap'!O$106*'Demand by Application'!AG75</f>
        <v>16.049283645067941</v>
      </c>
      <c r="P75" s="383">
        <f>' Demand-Supply Gap'!P$106*'Demand by Application'!AH75</f>
        <v>16.690844913074866</v>
      </c>
      <c r="Q75" s="383">
        <f>' Demand-Supply Gap'!Q$106*'Demand by Application'!AI75</f>
        <v>17.373290302971881</v>
      </c>
      <c r="R75" s="383">
        <f>' Demand-Supply Gap'!R$106*'Demand by Application'!AJ75</f>
        <v>18.133836479438166</v>
      </c>
      <c r="S75" s="383">
        <f>' Demand-Supply Gap'!S$106*'Demand by Application'!AK75</f>
        <v>18.940582651675179</v>
      </c>
      <c r="T75" s="388"/>
      <c r="U75" s="388"/>
      <c r="V75" s="386">
        <v>0.1729</v>
      </c>
      <c r="W75" s="386">
        <v>0.17650000000000002</v>
      </c>
      <c r="X75" s="386">
        <v>0.1767</v>
      </c>
      <c r="Y75" s="386">
        <v>0.17679999999999998</v>
      </c>
      <c r="Z75" s="386">
        <v>0.1769</v>
      </c>
      <c r="AA75" s="386">
        <v>0.17600000000000002</v>
      </c>
      <c r="AB75" s="386">
        <v>0.17635000000000001</v>
      </c>
      <c r="AC75" s="386">
        <v>0.17650000000000002</v>
      </c>
      <c r="AD75" s="386">
        <v>0.1767</v>
      </c>
      <c r="AE75" s="386">
        <v>0.17700000000000002</v>
      </c>
      <c r="AF75" s="386">
        <v>0.1769</v>
      </c>
      <c r="AG75" s="386">
        <v>0.1769</v>
      </c>
      <c r="AH75" s="386">
        <v>0.17710000000000001</v>
      </c>
      <c r="AI75" s="386">
        <v>0.1772</v>
      </c>
      <c r="AJ75" s="386">
        <v>0.1774</v>
      </c>
      <c r="AK75" s="386">
        <v>0.17750000000000002</v>
      </c>
    </row>
    <row r="76" spans="1:37" s="28" customFormat="1" ht="15">
      <c r="A76" s="32" t="s">
        <v>41</v>
      </c>
      <c r="B76" s="32" t="s">
        <v>38</v>
      </c>
      <c r="C76" s="95" t="s">
        <v>246</v>
      </c>
      <c r="D76" s="383">
        <f>' Demand-Supply Gap'!D$106*'Demand by Application'!V76</f>
        <v>6.2366023048000008</v>
      </c>
      <c r="E76" s="383">
        <f>' Demand-Supply Gap'!E$106*'Demand by Application'!W76</f>
        <v>7.1351805407000013</v>
      </c>
      <c r="F76" s="383">
        <f>' Demand-Supply Gap'!F$106*'Demand by Application'!X76</f>
        <v>8.3282861256000018</v>
      </c>
      <c r="G76" s="383">
        <f>' Demand-Supply Gap'!G$106*'Demand by Application'!Y76</f>
        <v>8.7957781570000027</v>
      </c>
      <c r="H76" s="383">
        <f>' Demand-Supply Gap'!H$106*'Demand by Application'!Z76</f>
        <v>10.602697063396228</v>
      </c>
      <c r="I76" s="383">
        <f>' Demand-Supply Gap'!I$106*'Demand by Application'!AA76</f>
        <v>4.9090532999999992</v>
      </c>
      <c r="J76" s="383">
        <f>' Demand-Supply Gap'!J$106*'Demand by Application'!AB76</f>
        <v>5.0710520588999985</v>
      </c>
      <c r="K76" s="383">
        <f>' Demand-Supply Gap'!K$106*'Demand by Application'!AC76</f>
        <v>5.2538684274281993</v>
      </c>
      <c r="L76" s="383">
        <f>' Demand-Supply Gap'!L$106*'Demand by Application'!AD76</f>
        <v>5.4577232414559118</v>
      </c>
      <c r="M76" s="383">
        <f>' Demand-Supply Gap'!M$106*'Demand by Application'!AE76</f>
        <v>5.6599074499850994</v>
      </c>
      <c r="N76" s="383">
        <f>' Demand-Supply Gap'!N$106*'Demand by Application'!AF76</f>
        <v>5.882844540763581</v>
      </c>
      <c r="O76" s="383">
        <f>' Demand-Supply Gap'!O$106*'Demand by Application'!AG76</f>
        <v>6.1148768664645514</v>
      </c>
      <c r="P76" s="383">
        <f>' Demand-Supply Gap'!P$106*'Demand by Application'!AH76</f>
        <v>6.3427095575942323</v>
      </c>
      <c r="Q76" s="383">
        <f>' Demand-Supply Gap'!Q$106*'Demand by Application'!AI76</f>
        <v>6.6179294325654734</v>
      </c>
      <c r="R76" s="383">
        <f>' Demand-Supply Gap'!R$106*'Demand by Application'!AJ76</f>
        <v>6.9100752311726037</v>
      </c>
      <c r="S76" s="383">
        <f>' Demand-Supply Gap'!S$106*'Demand by Application'!AK76</f>
        <v>7.2240982846107569</v>
      </c>
      <c r="T76" s="387"/>
      <c r="U76" s="387"/>
      <c r="V76" s="386">
        <v>6.2300000000000001E-2</v>
      </c>
      <c r="W76" s="386">
        <v>6.6699999999999995E-2</v>
      </c>
      <c r="X76" s="386">
        <v>6.6799999999999998E-2</v>
      </c>
      <c r="Y76" s="386">
        <v>6.7000000000000004E-2</v>
      </c>
      <c r="Z76" s="386">
        <v>6.6500000000000004E-2</v>
      </c>
      <c r="AA76" s="386">
        <v>6.6699999999999995E-2</v>
      </c>
      <c r="AB76" s="386">
        <v>6.6699999999999995E-2</v>
      </c>
      <c r="AC76" s="386">
        <v>6.6799999999999998E-2</v>
      </c>
      <c r="AD76" s="386">
        <v>6.7000000000000004E-2</v>
      </c>
      <c r="AE76" s="386">
        <v>6.7099999999999993E-2</v>
      </c>
      <c r="AF76" s="386">
        <v>6.7299999999999999E-2</v>
      </c>
      <c r="AG76" s="386">
        <v>6.7400000000000002E-2</v>
      </c>
      <c r="AH76" s="386">
        <v>6.7299999999999999E-2</v>
      </c>
      <c r="AI76" s="386">
        <v>6.7499999999999991E-2</v>
      </c>
      <c r="AJ76" s="386">
        <v>6.7599999999999993E-2</v>
      </c>
      <c r="AK76" s="386">
        <v>6.7699999999999996E-2</v>
      </c>
    </row>
    <row r="77" spans="1:37" s="28" customFormat="1" ht="15">
      <c r="A77" s="32" t="s">
        <v>41</v>
      </c>
      <c r="B77" s="32" t="s">
        <v>38</v>
      </c>
      <c r="C77" s="95" t="s">
        <v>12</v>
      </c>
      <c r="D77" s="383">
        <f>' Demand-Supply Gap'!D$106*'Demand by Application'!V77</f>
        <v>2.3024374479999912</v>
      </c>
      <c r="E77" s="383">
        <f>' Demand-Supply Gap'!E$106*'Demand by Application'!W77</f>
        <v>1.5725210487000054</v>
      </c>
      <c r="F77" s="383">
        <f>' Demand-Supply Gap'!F$106*'Demand by Application'!X77</f>
        <v>1.8576566358000035</v>
      </c>
      <c r="G77" s="383">
        <f>' Demand-Supply Gap'!G$106*'Demand by Application'!Y77</f>
        <v>1.9823320920999861</v>
      </c>
      <c r="H77" s="383">
        <f>' Demand-Supply Gap'!H$106*'Demand by Application'!Z77</f>
        <v>2.2480906555471702</v>
      </c>
      <c r="I77" s="383">
        <f>' Demand-Supply Gap'!I$106*'Demand by Application'!AA77</f>
        <v>1.5382191000000021</v>
      </c>
      <c r="J77" s="383">
        <f>' Demand-Supply Gap'!J$106*'Demand by Application'!AB77</f>
        <v>1.4331234079500021</v>
      </c>
      <c r="K77" s="383">
        <f>' Demand-Supply Gap'!K$106*'Demand by Application'!AC77</f>
        <v>1.2977369618647465</v>
      </c>
      <c r="L77" s="383">
        <f>' Demand-Supply Gap'!L$106*'Demand by Application'!AD77</f>
        <v>1.1648573485495435</v>
      </c>
      <c r="M77" s="383">
        <f>' Demand-Supply Gap'!M$106*'Demand by Application'!AE77</f>
        <v>1.231514884795561</v>
      </c>
      <c r="N77" s="383">
        <f>' Demand-Supply Gap'!N$106*'Demand by Application'!AF77</f>
        <v>1.0576882458133534</v>
      </c>
      <c r="O77" s="383">
        <f>' Demand-Supply Gap'!O$106*'Demand by Application'!AG77</f>
        <v>0.98890441905732551</v>
      </c>
      <c r="P77" s="383">
        <f>' Demand-Supply Gap'!P$106*'Demand by Application'!AH77</f>
        <v>0.96130219149273521</v>
      </c>
      <c r="Q77" s="383">
        <f>' Demand-Supply Gap'!Q$106*'Demand by Application'!AI77</f>
        <v>0.91180361070901839</v>
      </c>
      <c r="R77" s="383">
        <f>' Demand-Supply Gap'!R$106*'Demand by Application'!AJ77</f>
        <v>0.85864840150666255</v>
      </c>
      <c r="S77" s="383">
        <f>' Demand-Supply Gap'!S$106*'Demand by Application'!AK77</f>
        <v>0.82164781080508009</v>
      </c>
      <c r="T77" s="388"/>
      <c r="U77" s="388"/>
      <c r="V77" s="385">
        <f>V78-SUM(V72:V76)</f>
        <v>2.2999999999999909E-2</v>
      </c>
      <c r="W77" s="385">
        <f t="shared" ref="W77" si="43">W78-SUM(W72:W76)</f>
        <v>1.4700000000000046E-2</v>
      </c>
      <c r="X77" s="385">
        <f t="shared" ref="X77:AK77" si="44">X78-SUM(X72:X76)</f>
        <v>1.4900000000000024E-2</v>
      </c>
      <c r="Y77" s="385">
        <f t="shared" si="44"/>
        <v>1.5099999999999891E-2</v>
      </c>
      <c r="Z77" s="385">
        <f t="shared" si="44"/>
        <v>1.4100000000000001E-2</v>
      </c>
      <c r="AA77" s="385">
        <f t="shared" si="44"/>
        <v>2.090000000000003E-2</v>
      </c>
      <c r="AB77" s="385">
        <f t="shared" si="44"/>
        <v>1.8850000000000033E-2</v>
      </c>
      <c r="AC77" s="385">
        <f t="shared" si="44"/>
        <v>1.6499999999999959E-2</v>
      </c>
      <c r="AD77" s="385">
        <f t="shared" si="44"/>
        <v>1.4299999999999979E-2</v>
      </c>
      <c r="AE77" s="385">
        <f t="shared" si="44"/>
        <v>1.4599999999999946E-2</v>
      </c>
      <c r="AF77" s="385">
        <f t="shared" si="44"/>
        <v>1.2099999999999889E-2</v>
      </c>
      <c r="AG77" s="385">
        <f t="shared" si="44"/>
        <v>1.0900000000000021E-2</v>
      </c>
      <c r="AH77" s="385">
        <f t="shared" si="44"/>
        <v>1.0199999999999987E-2</v>
      </c>
      <c r="AI77" s="385">
        <f t="shared" si="44"/>
        <v>9.299999999999975E-3</v>
      </c>
      <c r="AJ77" s="385">
        <f t="shared" si="44"/>
        <v>8.4000000000000741E-3</v>
      </c>
      <c r="AK77" s="385">
        <f t="shared" si="44"/>
        <v>7.7000000000001512E-3</v>
      </c>
    </row>
    <row r="78" spans="1:37" s="28" customFormat="1" ht="15">
      <c r="A78" s="32" t="s">
        <v>41</v>
      </c>
      <c r="B78" s="32" t="s">
        <v>38</v>
      </c>
      <c r="C78" s="188" t="s">
        <v>60</v>
      </c>
      <c r="D78" s="383">
        <f>SUM(D72:D77)</f>
        <v>100.105976</v>
      </c>
      <c r="E78" s="383">
        <f t="shared" ref="E78:S78" si="45">SUM(E72:E77)</f>
        <v>106.97422100000003</v>
      </c>
      <c r="F78" s="383">
        <f t="shared" si="45"/>
        <v>124.67494200000003</v>
      </c>
      <c r="G78" s="383">
        <f t="shared" si="45"/>
        <v>131.28027100000003</v>
      </c>
      <c r="H78" s="383">
        <f t="shared" si="45"/>
        <v>159.43905358490568</v>
      </c>
      <c r="I78" s="383">
        <f t="shared" si="45"/>
        <v>73.599000000000004</v>
      </c>
      <c r="J78" s="383">
        <f t="shared" si="45"/>
        <v>76.027766999999983</v>
      </c>
      <c r="K78" s="383">
        <f t="shared" si="45"/>
        <v>78.650724961499975</v>
      </c>
      <c r="L78" s="383">
        <f t="shared" si="45"/>
        <v>81.458555842625543</v>
      </c>
      <c r="M78" s="383">
        <f t="shared" si="45"/>
        <v>84.35033457503873</v>
      </c>
      <c r="N78" s="383">
        <f t="shared" si="45"/>
        <v>87.412251720112636</v>
      </c>
      <c r="O78" s="383">
        <f t="shared" si="45"/>
        <v>90.725176060304918</v>
      </c>
      <c r="P78" s="383">
        <f t="shared" si="45"/>
        <v>94.245312891444755</v>
      </c>
      <c r="Q78" s="383">
        <f t="shared" si="45"/>
        <v>98.043399000969984</v>
      </c>
      <c r="R78" s="383">
        <f t="shared" si="45"/>
        <v>102.2200477984113</v>
      </c>
      <c r="S78" s="383">
        <f t="shared" si="45"/>
        <v>106.70750789676157</v>
      </c>
      <c r="T78" s="388"/>
      <c r="U78" s="388"/>
      <c r="V78" s="386">
        <v>1</v>
      </c>
      <c r="W78" s="386">
        <v>1</v>
      </c>
      <c r="X78" s="386">
        <v>1</v>
      </c>
      <c r="Y78" s="386">
        <v>1</v>
      </c>
      <c r="Z78" s="386">
        <v>1</v>
      </c>
      <c r="AA78" s="386">
        <v>1</v>
      </c>
      <c r="AB78" s="386">
        <v>1</v>
      </c>
      <c r="AC78" s="386">
        <v>1</v>
      </c>
      <c r="AD78" s="386">
        <v>1</v>
      </c>
      <c r="AE78" s="386">
        <v>1</v>
      </c>
      <c r="AF78" s="386">
        <v>1</v>
      </c>
      <c r="AG78" s="386">
        <v>1</v>
      </c>
      <c r="AH78" s="386">
        <v>1</v>
      </c>
      <c r="AI78" s="386">
        <v>1</v>
      </c>
      <c r="AJ78" s="386">
        <v>1</v>
      </c>
      <c r="AK78" s="386">
        <v>1</v>
      </c>
    </row>
    <row r="79" spans="1:37" s="28" customFormat="1" ht="15">
      <c r="A79" s="32" t="s">
        <v>41</v>
      </c>
      <c r="B79" s="32" t="s">
        <v>37</v>
      </c>
      <c r="C79" s="95" t="s">
        <v>221</v>
      </c>
      <c r="D79" s="383">
        <f>' Demand-Supply Gap'!D$115*'Demand by Application'!V79</f>
        <v>6.5869036000000012</v>
      </c>
      <c r="E79" s="383">
        <f>' Demand-Supply Gap'!E$115*'Demand by Application'!W79</f>
        <v>9.2905238799000021</v>
      </c>
      <c r="F79" s="383">
        <f>' Demand-Supply Gap'!F$115*'Demand by Application'!X79</f>
        <v>10.684843607100001</v>
      </c>
      <c r="G79" s="383">
        <f>' Demand-Supply Gap'!G$115*'Demand by Application'!Y79</f>
        <v>16.8267493695</v>
      </c>
      <c r="H79" s="383">
        <f>' Demand-Supply Gap'!H$115*'Demand by Application'!Z79</f>
        <v>16.641959880000002</v>
      </c>
      <c r="I79" s="383">
        <f>' Demand-Supply Gap'!I$115*'Demand by Application'!AA79</f>
        <v>16.543865520000001</v>
      </c>
      <c r="J79" s="383">
        <f>' Demand-Supply Gap'!J$115*'Demand by Application'!AB79</f>
        <v>17.211723238500003</v>
      </c>
      <c r="K79" s="383">
        <f>' Demand-Supply Gap'!K$115*'Demand by Application'!AC79</f>
        <v>17.957464187903106</v>
      </c>
      <c r="L79" s="383">
        <f>' Demand-Supply Gap'!L$115*'Demand by Application'!AD79</f>
        <v>18.736368076392882</v>
      </c>
      <c r="M79" s="383">
        <f>' Demand-Supply Gap'!M$115*'Demand by Application'!AE79</f>
        <v>19.483314671549842</v>
      </c>
      <c r="N79" s="383">
        <f>' Demand-Supply Gap'!N$115*'Demand by Application'!AF79</f>
        <v>20.435351052258746</v>
      </c>
      <c r="O79" s="383">
        <f>' Demand-Supply Gap'!O$115*'Demand by Application'!AG79</f>
        <v>21.409967238808186</v>
      </c>
      <c r="P79" s="383">
        <f>' Demand-Supply Gap'!P$115*'Demand by Application'!AH79</f>
        <v>22.416619817474341</v>
      </c>
      <c r="Q79" s="383">
        <f>' Demand-Supply Gap'!Q$115*'Demand by Application'!AI79</f>
        <v>23.528801308740029</v>
      </c>
      <c r="R79" s="383">
        <f>' Demand-Supply Gap'!R$115*'Demand by Application'!AJ79</f>
        <v>24.678392978530557</v>
      </c>
      <c r="S79" s="383">
        <f>' Demand-Supply Gap'!S$115*'Demand by Application'!AK79</f>
        <v>25.924312199061493</v>
      </c>
      <c r="T79" s="388"/>
      <c r="U79" s="388"/>
      <c r="V79" s="389">
        <v>0.4</v>
      </c>
      <c r="W79" s="389">
        <v>0.40289999999999998</v>
      </c>
      <c r="X79" s="389">
        <v>0.4017</v>
      </c>
      <c r="Y79" s="389">
        <v>0.4007</v>
      </c>
      <c r="Z79" s="389">
        <v>0.40110000000000001</v>
      </c>
      <c r="AA79" s="389">
        <v>0.39779999999999999</v>
      </c>
      <c r="AB79" s="389">
        <v>0.39889999999999998</v>
      </c>
      <c r="AC79" s="389">
        <v>0.40060000000000001</v>
      </c>
      <c r="AD79" s="389">
        <v>0.40189999999999998</v>
      </c>
      <c r="AE79" s="389">
        <v>0.40099999999999997</v>
      </c>
      <c r="AF79" s="389">
        <v>0.40310000000000001</v>
      </c>
      <c r="AG79" s="389">
        <v>0.40410000000000001</v>
      </c>
      <c r="AH79" s="385">
        <v>0.40429999999999999</v>
      </c>
      <c r="AI79" s="385">
        <v>0.40499999999999997</v>
      </c>
      <c r="AJ79" s="385">
        <v>0.40509999999999996</v>
      </c>
      <c r="AK79" s="385">
        <v>0.40549999999999997</v>
      </c>
    </row>
    <row r="80" spans="1:37" s="28" customFormat="1" ht="15">
      <c r="A80" s="32" t="s">
        <v>41</v>
      </c>
      <c r="B80" s="32" t="s">
        <v>37</v>
      </c>
      <c r="C80" s="95" t="s">
        <v>245</v>
      </c>
      <c r="D80" s="383">
        <f>' Demand-Supply Gap'!D$115*'Demand by Application'!V80</f>
        <v>3.8072302808000003</v>
      </c>
      <c r="E80" s="383">
        <f>' Demand-Supply Gap'!E$115*'Demand by Application'!W80</f>
        <v>5.3428006527000012</v>
      </c>
      <c r="F80" s="383">
        <f>' Demand-Supply Gap'!F$115*'Demand by Application'!X80</f>
        <v>6.1789623348999996</v>
      </c>
      <c r="G80" s="383">
        <f>' Demand-Supply Gap'!G$115*'Demand by Application'!Y80</f>
        <v>9.7424653199999991</v>
      </c>
      <c r="H80" s="383">
        <f>' Demand-Supply Gap'!H$115*'Demand by Application'!Z80</f>
        <v>9.6424619200000006</v>
      </c>
      <c r="I80" s="383">
        <f>' Demand-Supply Gap'!I$115*'Demand by Application'!AA80</f>
        <v>9.6318734400000015</v>
      </c>
      <c r="J80" s="383">
        <f>' Demand-Supply Gap'!J$115*'Demand by Application'!AB80</f>
        <v>10.006013083500001</v>
      </c>
      <c r="K80" s="383">
        <f>' Demand-Supply Gap'!K$115*'Demand by Application'!AC80</f>
        <v>10.408694918699702</v>
      </c>
      <c r="L80" s="383">
        <f>' Demand-Supply Gap'!L$115*'Demand by Application'!AD80</f>
        <v>10.843690506516507</v>
      </c>
      <c r="M80" s="383">
        <f>' Demand-Supply Gap'!M$115*'Demand by Application'!AE80</f>
        <v>11.311011609817463</v>
      </c>
      <c r="N80" s="383">
        <f>' Demand-Supply Gap'!N$115*'Demand by Application'!AF80</f>
        <v>11.806979062443713</v>
      </c>
      <c r="O80" s="383">
        <f>' Demand-Supply Gap'!O$115*'Demand by Application'!AG80</f>
        <v>12.339473818159924</v>
      </c>
      <c r="P80" s="383">
        <f>' Demand-Supply Gap'!P$115*'Demand by Application'!AH80</f>
        <v>12.924348452765939</v>
      </c>
      <c r="Q80" s="383">
        <f>' Demand-Supply Gap'!Q$115*'Demand by Application'!AI80</f>
        <v>13.53632272823809</v>
      </c>
      <c r="R80" s="383">
        <f>' Demand-Supply Gap'!R$115*'Demand by Application'!AJ80</f>
        <v>14.212463791387753</v>
      </c>
      <c r="S80" s="383">
        <f>' Demand-Supply Gap'!S$115*'Demand by Application'!AK80</f>
        <v>14.915270125871878</v>
      </c>
      <c r="T80" s="388"/>
      <c r="U80" s="388"/>
      <c r="V80" s="386">
        <v>0.23119999999999999</v>
      </c>
      <c r="W80" s="386">
        <v>0.23169999999999999</v>
      </c>
      <c r="X80" s="386">
        <v>0.23229999999999998</v>
      </c>
      <c r="Y80" s="386">
        <v>0.23200000000000001</v>
      </c>
      <c r="Z80" s="386">
        <v>0.23239999999999997</v>
      </c>
      <c r="AA80" s="386">
        <v>0.2316</v>
      </c>
      <c r="AB80" s="386">
        <v>0.23189999999999997</v>
      </c>
      <c r="AC80" s="386">
        <v>0.23219999999999999</v>
      </c>
      <c r="AD80" s="386">
        <v>0.2326</v>
      </c>
      <c r="AE80" s="386">
        <v>0.23279999999999998</v>
      </c>
      <c r="AF80" s="386">
        <v>0.23289999999999997</v>
      </c>
      <c r="AG80" s="386">
        <v>0.23289999999999997</v>
      </c>
      <c r="AH80" s="386">
        <v>0.2331</v>
      </c>
      <c r="AI80" s="386">
        <v>0.23300000000000001</v>
      </c>
      <c r="AJ80" s="386">
        <v>0.23329999999999998</v>
      </c>
      <c r="AK80" s="386">
        <v>0.23329999999999998</v>
      </c>
    </row>
    <row r="81" spans="1:37" s="28" customFormat="1" ht="15">
      <c r="A81" s="32" t="s">
        <v>41</v>
      </c>
      <c r="B81" s="32" t="s">
        <v>37</v>
      </c>
      <c r="C81" s="95" t="s">
        <v>413</v>
      </c>
      <c r="D81" s="383">
        <f>' Demand-Supply Gap'!D$115*'Demand by Application'!V81</f>
        <v>1.1411810487000003</v>
      </c>
      <c r="E81" s="383">
        <f>' Demand-Supply Gap'!E$115*'Demand by Application'!W81</f>
        <v>1.5242085591000005</v>
      </c>
      <c r="F81" s="383">
        <f>' Demand-Supply Gap'!F$115*'Demand by Application'!X81</f>
        <v>1.7608579706000003</v>
      </c>
      <c r="G81" s="383">
        <f>' Demand-Supply Gap'!G$115*'Demand by Application'!Y81</f>
        <v>2.8135567949999998</v>
      </c>
      <c r="H81" s="383">
        <f>' Demand-Supply Gap'!H$115*'Demand by Application'!Z81</f>
        <v>2.8047780800000006</v>
      </c>
      <c r="I81" s="383">
        <f>' Demand-Supply Gap'!I$115*'Demand by Application'!AA81</f>
        <v>2.7281990400000007</v>
      </c>
      <c r="J81" s="383">
        <f>' Demand-Supply Gap'!J$115*'Demand by Application'!AB81</f>
        <v>2.8434508935000009</v>
      </c>
      <c r="K81" s="383">
        <f>' Demand-Supply Gap'!K$115*'Demand by Application'!AC81</f>
        <v>2.9585437753410009</v>
      </c>
      <c r="L81" s="383">
        <f>' Demand-Supply Gap'!L$115*'Demand by Application'!AD81</f>
        <v>3.0815474741218449</v>
      </c>
      <c r="M81" s="383">
        <f>' Demand-Supply Gap'!M$115*'Demand by Application'!AE81</f>
        <v>3.2115887775297871</v>
      </c>
      <c r="N81" s="383">
        <f>' Demand-Supply Gap'!N$115*'Demand by Application'!AF81</f>
        <v>3.361110827994926</v>
      </c>
      <c r="O81" s="383">
        <f>' Demand-Supply Gap'!O$115*'Demand by Application'!AG81</f>
        <v>3.5179951117467545</v>
      </c>
      <c r="P81" s="383">
        <f>' Demand-Supply Gap'!P$115*'Demand by Application'!AH81</f>
        <v>3.6926709865045542</v>
      </c>
      <c r="Q81" s="383">
        <f>' Demand-Supply Gap'!Q$115*'Demand by Application'!AI81</f>
        <v>3.8691806596594716</v>
      </c>
      <c r="R81" s="383">
        <f>' Demand-Supply Gap'!R$115*'Demand by Application'!AJ81</f>
        <v>4.0694066920904497</v>
      </c>
      <c r="S81" s="383">
        <f>' Demand-Supply Gap'!S$115*'Demand by Application'!AK81</f>
        <v>4.2770320249499729</v>
      </c>
      <c r="T81" s="387"/>
      <c r="U81" s="387"/>
      <c r="V81" s="385">
        <v>6.93E-2</v>
      </c>
      <c r="W81" s="385">
        <v>6.6100000000000006E-2</v>
      </c>
      <c r="X81" s="385">
        <v>6.6200000000000009E-2</v>
      </c>
      <c r="Y81" s="385">
        <v>6.7000000000000004E-2</v>
      </c>
      <c r="Z81" s="385">
        <v>6.7600000000000007E-2</v>
      </c>
      <c r="AA81" s="385">
        <v>6.5600000000000006E-2</v>
      </c>
      <c r="AB81" s="385">
        <v>6.59E-2</v>
      </c>
      <c r="AC81" s="385">
        <v>6.6000000000000003E-2</v>
      </c>
      <c r="AD81" s="385">
        <v>6.6100000000000006E-2</v>
      </c>
      <c r="AE81" s="385">
        <v>6.6100000000000006E-2</v>
      </c>
      <c r="AF81" s="385">
        <v>6.6299999999999998E-2</v>
      </c>
      <c r="AG81" s="385">
        <v>6.6400000000000001E-2</v>
      </c>
      <c r="AH81" s="385">
        <v>6.6600000000000006E-2</v>
      </c>
      <c r="AI81" s="385">
        <v>6.6600000000000006E-2</v>
      </c>
      <c r="AJ81" s="385">
        <v>6.6799999999999998E-2</v>
      </c>
      <c r="AK81" s="385">
        <v>6.6900000000000001E-2</v>
      </c>
    </row>
    <row r="82" spans="1:37" s="28" customFormat="1" ht="15">
      <c r="A82" s="32" t="s">
        <v>41</v>
      </c>
      <c r="B82" s="32" t="s">
        <v>37</v>
      </c>
      <c r="C82" s="95" t="s">
        <v>414</v>
      </c>
      <c r="D82" s="383">
        <f>' Demand-Supply Gap'!D$115*'Demand by Application'!V82</f>
        <v>2.8521292588000002</v>
      </c>
      <c r="E82" s="383">
        <f>' Demand-Supply Gap'!E$115*'Demand by Application'!W82</f>
        <v>4.0768543608000014</v>
      </c>
      <c r="F82" s="383">
        <f>' Demand-Supply Gap'!F$115*'Demand by Application'!X82</f>
        <v>4.7080341509999997</v>
      </c>
      <c r="G82" s="383">
        <f>' Demand-Supply Gap'!G$115*'Demand by Application'!Y82</f>
        <v>7.4370284834999989</v>
      </c>
      <c r="H82" s="383">
        <f>' Demand-Supply Gap'!H$115*'Demand by Application'!Z82</f>
        <v>7.3521697600000016</v>
      </c>
      <c r="I82" s="383">
        <f>' Demand-Supply Gap'!I$115*'Demand by Application'!AA82</f>
        <v>7.3320349200000017</v>
      </c>
      <c r="J82" s="383">
        <f>' Demand-Supply Gap'!J$115*'Demand by Application'!AB82</f>
        <v>7.6220880172500021</v>
      </c>
      <c r="K82" s="383">
        <f>' Demand-Supply Gap'!K$115*'Demand by Application'!AC82</f>
        <v>7.9253112042468032</v>
      </c>
      <c r="L82" s="383">
        <f>' Demand-Supply Gap'!L$115*'Demand by Application'!AD82</f>
        <v>8.251647547951082</v>
      </c>
      <c r="M82" s="383">
        <f>' Demand-Supply Gap'!M$115*'Demand by Application'!AE82</f>
        <v>8.6144431203635587</v>
      </c>
      <c r="N82" s="383">
        <f>' Demand-Supply Gap'!N$115*'Demand by Application'!AF82</f>
        <v>8.9832404030271622</v>
      </c>
      <c r="O82" s="383">
        <f>' Demand-Supply Gap'!O$115*'Demand by Application'!AG82</f>
        <v>9.3883845452036869</v>
      </c>
      <c r="P82" s="383">
        <f>' Demand-Supply Gap'!P$115*'Demand by Application'!AH82</f>
        <v>9.8360335286172358</v>
      </c>
      <c r="Q82" s="383">
        <f>' Demand-Supply Gap'!Q$115*'Demand by Application'!AI82</f>
        <v>10.312005511855197</v>
      </c>
      <c r="R82" s="383">
        <f>' Demand-Supply Gap'!R$115*'Demand by Application'!AJ82</f>
        <v>10.825352832102888</v>
      </c>
      <c r="S82" s="383">
        <f>' Demand-Supply Gap'!S$115*'Demand by Application'!AK82</f>
        <v>11.367059701586028</v>
      </c>
      <c r="T82" s="384"/>
      <c r="U82" s="384"/>
      <c r="V82" s="386">
        <v>0.17319999999999999</v>
      </c>
      <c r="W82" s="386">
        <v>0.17680000000000001</v>
      </c>
      <c r="X82" s="386">
        <v>0.17699999999999999</v>
      </c>
      <c r="Y82" s="386">
        <v>0.17709999999999998</v>
      </c>
      <c r="Z82" s="386">
        <v>0.1772</v>
      </c>
      <c r="AA82" s="386">
        <v>0.17630000000000001</v>
      </c>
      <c r="AB82" s="386">
        <v>0.17665</v>
      </c>
      <c r="AC82" s="386">
        <v>0.17680000000000001</v>
      </c>
      <c r="AD82" s="386">
        <v>0.17699999999999999</v>
      </c>
      <c r="AE82" s="386">
        <v>0.17730000000000001</v>
      </c>
      <c r="AF82" s="386">
        <v>0.1772</v>
      </c>
      <c r="AG82" s="386">
        <v>0.1772</v>
      </c>
      <c r="AH82" s="386">
        <v>0.1774</v>
      </c>
      <c r="AI82" s="386">
        <v>0.17749999999999999</v>
      </c>
      <c r="AJ82" s="386">
        <v>0.1777</v>
      </c>
      <c r="AK82" s="386">
        <v>0.17780000000000001</v>
      </c>
    </row>
    <row r="83" spans="1:37" s="28" customFormat="1" ht="15">
      <c r="A83" s="32" t="s">
        <v>41</v>
      </c>
      <c r="B83" s="32" t="s">
        <v>37</v>
      </c>
      <c r="C83" s="95" t="s">
        <v>246</v>
      </c>
      <c r="D83" s="383">
        <f>' Demand-Supply Gap'!D$115*'Demand by Application'!V83</f>
        <v>0.94851411840000011</v>
      </c>
      <c r="E83" s="383">
        <f>' Demand-Supply Gap'!E$115*'Demand by Application'!W83</f>
        <v>1.429666122</v>
      </c>
      <c r="F83" s="383">
        <f>' Demand-Supply Gap'!F$115*'Demand by Application'!X83</f>
        <v>1.6518018123</v>
      </c>
      <c r="G83" s="383">
        <f>' Demand-Supply Gap'!G$115*'Demand by Application'!Y83</f>
        <v>2.6161878855</v>
      </c>
      <c r="H83" s="383">
        <f>' Demand-Supply Gap'!H$115*'Demand by Application'!Z83</f>
        <v>2.5641314400000006</v>
      </c>
      <c r="I83" s="383">
        <f>' Demand-Supply Gap'!I$115*'Demand by Application'!AA83</f>
        <v>2.5784808000000004</v>
      </c>
      <c r="J83" s="383">
        <f>' Demand-Supply Gap'!J$115*'Demand by Application'!AB83</f>
        <v>2.6751738300000003</v>
      </c>
      <c r="K83" s="383">
        <f>' Demand-Supply Gap'!K$115*'Demand by Application'!AC83</f>
        <v>2.7837207340708505</v>
      </c>
      <c r="L83" s="383">
        <f>' Demand-Supply Gap'!L$115*'Demand by Application'!AD83</f>
        <v>2.9043934589680926</v>
      </c>
      <c r="M83" s="383">
        <f>' Demand-Supply Gap'!M$115*'Demand by Application'!AE83</f>
        <v>3.0318175448995262</v>
      </c>
      <c r="N83" s="383">
        <f>' Demand-Supply Gap'!N$115*'Demand by Application'!AF83</f>
        <v>3.1735375238685126</v>
      </c>
      <c r="O83" s="383">
        <f>' Demand-Supply Gap'!O$115*'Demand by Application'!AG83</f>
        <v>3.3219622516042397</v>
      </c>
      <c r="P83" s="383">
        <f>' Demand-Supply Gap'!P$115*'Demand by Application'!AH83</f>
        <v>3.4708889452730491</v>
      </c>
      <c r="Q83" s="383">
        <f>' Demand-Supply Gap'!Q$115*'Demand by Application'!AI83</f>
        <v>3.648416597997219</v>
      </c>
      <c r="R83" s="383">
        <f>' Demand-Supply Gap'!R$115*'Demand by Application'!AJ83</f>
        <v>3.8318215708456482</v>
      </c>
      <c r="S83" s="383">
        <f>' Demand-Supply Gap'!S$115*'Demand by Application'!AK83</f>
        <v>4.0276983194596161</v>
      </c>
      <c r="T83" s="384"/>
      <c r="U83" s="384"/>
      <c r="V83" s="386">
        <v>5.7599999999999998E-2</v>
      </c>
      <c r="W83" s="386">
        <v>6.1999999999999993E-2</v>
      </c>
      <c r="X83" s="386">
        <v>6.2099999999999995E-2</v>
      </c>
      <c r="Y83" s="386">
        <v>6.2300000000000001E-2</v>
      </c>
      <c r="Z83" s="386">
        <v>6.1800000000000001E-2</v>
      </c>
      <c r="AA83" s="386">
        <v>6.1999999999999993E-2</v>
      </c>
      <c r="AB83" s="386">
        <v>6.1999999999999993E-2</v>
      </c>
      <c r="AC83" s="386">
        <v>6.2099999999999995E-2</v>
      </c>
      <c r="AD83" s="386">
        <v>6.2300000000000001E-2</v>
      </c>
      <c r="AE83" s="386">
        <v>6.239999999999999E-2</v>
      </c>
      <c r="AF83" s="386">
        <v>6.2600000000000003E-2</v>
      </c>
      <c r="AG83" s="386">
        <v>6.2700000000000006E-2</v>
      </c>
      <c r="AH83" s="386">
        <v>6.2600000000000003E-2</v>
      </c>
      <c r="AI83" s="386">
        <v>6.2799999999999995E-2</v>
      </c>
      <c r="AJ83" s="386">
        <v>6.2899999999999998E-2</v>
      </c>
      <c r="AK83" s="386">
        <v>6.3E-2</v>
      </c>
    </row>
    <row r="84" spans="1:37" s="28" customFormat="1" ht="15">
      <c r="A84" s="32" t="s">
        <v>41</v>
      </c>
      <c r="B84" s="32" t="s">
        <v>37</v>
      </c>
      <c r="C84" s="95" t="s">
        <v>12</v>
      </c>
      <c r="D84" s="383">
        <f>' Demand-Supply Gap'!D$115*'Demand by Application'!V84</f>
        <v>1.1313006932999998</v>
      </c>
      <c r="E84" s="383">
        <f>' Demand-Supply Gap'!E$115*'Demand by Application'!W84</f>
        <v>1.3950774255000027</v>
      </c>
      <c r="F84" s="383">
        <f>' Demand-Supply Gap'!F$115*'Demand by Application'!X84</f>
        <v>1.6145631240999994</v>
      </c>
      <c r="G84" s="383">
        <f>' Demand-Supply Gap'!G$115*'Demand by Application'!Y84</f>
        <v>2.5573971464999978</v>
      </c>
      <c r="H84" s="383">
        <f>' Demand-Supply Gap'!H$115*'Demand by Application'!Z84</f>
        <v>2.4852989200000031</v>
      </c>
      <c r="I84" s="383">
        <f>' Demand-Supply Gap'!I$115*'Demand by Application'!AA84</f>
        <v>2.7739462800000045</v>
      </c>
      <c r="J84" s="383">
        <f>' Demand-Supply Gap'!J$115*'Demand by Application'!AB84</f>
        <v>2.7895159372500098</v>
      </c>
      <c r="K84" s="383">
        <f>' Demand-Supply Gap'!K$115*'Demand by Application'!AC84</f>
        <v>2.792686018238542</v>
      </c>
      <c r="L84" s="383">
        <f>' Demand-Supply Gap'!L$115*'Demand by Application'!AD84</f>
        <v>2.8018306080896069</v>
      </c>
      <c r="M84" s="383">
        <f>' Demand-Supply Gap'!M$115*'Demand by Application'!AE84</f>
        <v>2.9346439056399269</v>
      </c>
      <c r="N84" s="383">
        <f>' Demand-Supply Gap'!N$115*'Demand by Application'!AF84</f>
        <v>2.9352687321403628</v>
      </c>
      <c r="O84" s="383">
        <f>' Demand-Supply Gap'!O$115*'Demand by Application'!AG84</f>
        <v>3.0040711270488085</v>
      </c>
      <c r="P84" s="383">
        <f>' Demand-Supply Gap'!P$115*'Demand by Application'!AH84</f>
        <v>3.104948577241069</v>
      </c>
      <c r="Q84" s="383">
        <f>' Demand-Supply Gap'!Q$115*'Demand by Application'!AI84</f>
        <v>3.201078894102658</v>
      </c>
      <c r="R84" s="383">
        <f>' Demand-Supply Gap'!R$115*'Demand by Application'!AJ84</f>
        <v>3.3018239926841759</v>
      </c>
      <c r="S84" s="383">
        <f>' Demand-Supply Gap'!S$115*'Demand by Application'!AK84</f>
        <v>3.4203469855728548</v>
      </c>
      <c r="T84" s="388"/>
      <c r="U84" s="388"/>
      <c r="V84" s="385">
        <f>V85-SUM(V79:V83)</f>
        <v>6.8699999999999983E-2</v>
      </c>
      <c r="W84" s="385">
        <f t="shared" ref="W84:AK84" si="46">W85-SUM(W79:W83)</f>
        <v>6.0500000000000109E-2</v>
      </c>
      <c r="X84" s="385">
        <f t="shared" si="46"/>
        <v>6.0699999999999976E-2</v>
      </c>
      <c r="Y84" s="385">
        <f t="shared" si="46"/>
        <v>6.0899999999999954E-2</v>
      </c>
      <c r="Z84" s="385">
        <f t="shared" si="46"/>
        <v>5.9900000000000064E-2</v>
      </c>
      <c r="AA84" s="385">
        <f t="shared" si="46"/>
        <v>6.6700000000000093E-2</v>
      </c>
      <c r="AB84" s="385">
        <f t="shared" si="46"/>
        <v>6.4650000000000207E-2</v>
      </c>
      <c r="AC84" s="385">
        <f t="shared" si="46"/>
        <v>6.22999999999998E-2</v>
      </c>
      <c r="AD84" s="385">
        <f t="shared" si="46"/>
        <v>6.0100000000000042E-2</v>
      </c>
      <c r="AE84" s="385">
        <f t="shared" si="46"/>
        <v>6.0400000000000009E-2</v>
      </c>
      <c r="AF84" s="385">
        <f t="shared" si="46"/>
        <v>5.7899999999999952E-2</v>
      </c>
      <c r="AG84" s="385">
        <f t="shared" si="46"/>
        <v>5.6699999999999973E-2</v>
      </c>
      <c r="AH84" s="385">
        <f t="shared" si="46"/>
        <v>5.600000000000005E-2</v>
      </c>
      <c r="AI84" s="385">
        <f t="shared" si="46"/>
        <v>5.5100000000000038E-2</v>
      </c>
      <c r="AJ84" s="385">
        <f t="shared" si="46"/>
        <v>5.4200000000000137E-2</v>
      </c>
      <c r="AK84" s="385">
        <f t="shared" si="46"/>
        <v>5.3500000000000103E-2</v>
      </c>
    </row>
    <row r="85" spans="1:37" s="28" customFormat="1" ht="15">
      <c r="A85" s="32" t="s">
        <v>41</v>
      </c>
      <c r="B85" s="32" t="s">
        <v>37</v>
      </c>
      <c r="C85" s="188" t="s">
        <v>60</v>
      </c>
      <c r="D85" s="383">
        <f>SUM(D79:D84)</f>
        <v>16.467259000000002</v>
      </c>
      <c r="E85" s="383">
        <f t="shared" ref="E85:S85" si="47">SUM(E79:E84)</f>
        <v>23.059131000000008</v>
      </c>
      <c r="F85" s="383">
        <f t="shared" si="47"/>
        <v>26.599062999999997</v>
      </c>
      <c r="G85" s="383">
        <f t="shared" si="47"/>
        <v>41.993384999999989</v>
      </c>
      <c r="H85" s="383">
        <f t="shared" si="47"/>
        <v>41.490800000000007</v>
      </c>
      <c r="I85" s="383">
        <f t="shared" si="47"/>
        <v>41.588400000000014</v>
      </c>
      <c r="J85" s="383">
        <f t="shared" si="47"/>
        <v>43.147965000000013</v>
      </c>
      <c r="K85" s="383">
        <f t="shared" si="47"/>
        <v>44.826420838499999</v>
      </c>
      <c r="L85" s="383">
        <f t="shared" si="47"/>
        <v>46.61947767204002</v>
      </c>
      <c r="M85" s="383">
        <f t="shared" si="47"/>
        <v>48.586819629800104</v>
      </c>
      <c r="N85" s="383">
        <f t="shared" si="47"/>
        <v>50.695487601733419</v>
      </c>
      <c r="O85" s="383">
        <f t="shared" si="47"/>
        <v>52.981854092571602</v>
      </c>
      <c r="P85" s="383">
        <f t="shared" si="47"/>
        <v>55.445510307876184</v>
      </c>
      <c r="Q85" s="383">
        <f t="shared" si="47"/>
        <v>58.095805700592663</v>
      </c>
      <c r="R85" s="383">
        <f t="shared" si="47"/>
        <v>60.919261857641466</v>
      </c>
      <c r="S85" s="383">
        <f t="shared" si="47"/>
        <v>63.931719356501851</v>
      </c>
      <c r="T85" s="388"/>
      <c r="U85" s="388"/>
      <c r="V85" s="386">
        <v>1</v>
      </c>
      <c r="W85" s="386">
        <v>1</v>
      </c>
      <c r="X85" s="386">
        <v>1</v>
      </c>
      <c r="Y85" s="386">
        <v>1</v>
      </c>
      <c r="Z85" s="386">
        <v>1</v>
      </c>
      <c r="AA85" s="386">
        <v>1</v>
      </c>
      <c r="AB85" s="386">
        <v>1</v>
      </c>
      <c r="AC85" s="386">
        <v>1</v>
      </c>
      <c r="AD85" s="386">
        <v>1</v>
      </c>
      <c r="AE85" s="386">
        <v>1</v>
      </c>
      <c r="AF85" s="386">
        <v>1</v>
      </c>
      <c r="AG85" s="386">
        <v>1</v>
      </c>
      <c r="AH85" s="386">
        <v>1</v>
      </c>
      <c r="AI85" s="386">
        <v>1</v>
      </c>
      <c r="AJ85" s="386">
        <v>1</v>
      </c>
      <c r="AK85" s="386">
        <v>1</v>
      </c>
    </row>
    <row r="86" spans="1:37" s="28" customFormat="1" ht="15">
      <c r="A86" s="32" t="s">
        <v>41</v>
      </c>
      <c r="B86" s="32" t="s">
        <v>44</v>
      </c>
      <c r="C86" s="95" t="s">
        <v>221</v>
      </c>
      <c r="D86" s="383">
        <f>' Demand-Supply Gap'!D$124*'Demand by Application'!V86</f>
        <v>23.292878303999995</v>
      </c>
      <c r="E86" s="383">
        <f>' Demand-Supply Gap'!E$124*'Demand by Application'!W86</f>
        <v>23.659465710000003</v>
      </c>
      <c r="F86" s="383">
        <f>' Demand-Supply Gap'!F$124*'Demand by Application'!X86</f>
        <v>24.482231029800001</v>
      </c>
      <c r="G86" s="383">
        <f>' Demand-Supply Gap'!G$124*'Demand by Application'!Y86</f>
        <v>23.1477632456</v>
      </c>
      <c r="H86" s="383">
        <f>' Demand-Supply Gap'!H$124*'Demand by Application'!Z86</f>
        <v>24.700695505199999</v>
      </c>
      <c r="I86" s="383">
        <f>' Demand-Supply Gap'!I$124*'Demand by Application'!AA86</f>
        <v>19.975962600000003</v>
      </c>
      <c r="J86" s="383">
        <f>' Demand-Supply Gap'!J$124*'Demand by Application'!AB86</f>
        <v>20.711121332000001</v>
      </c>
      <c r="K86" s="383">
        <f>' Demand-Supply Gap'!K$124*'Demand by Application'!AC86</f>
        <v>21.567142000144401</v>
      </c>
      <c r="L86" s="383">
        <f>' Demand-Supply Gap'!L$124*'Demand by Application'!AD86</f>
        <v>22.522808605533722</v>
      </c>
      <c r="M86" s="383">
        <f>' Demand-Supply Gap'!M$124*'Demand by Application'!AE86</f>
        <v>23.439723130600903</v>
      </c>
      <c r="N86" s="383">
        <f>' Demand-Supply Gap'!N$124*'Demand by Application'!AF86</f>
        <v>24.59904232553302</v>
      </c>
      <c r="O86" s="383">
        <f>' Demand-Supply Gap'!O$124*'Demand by Application'!AG86</f>
        <v>25.783309138689141</v>
      </c>
      <c r="P86" s="383">
        <f>' Demand-Supply Gap'!P$124*'Demand by Application'!AH86</f>
        <v>27.013381903218203</v>
      </c>
      <c r="Q86" s="383">
        <f>' Demand-Supply Gap'!Q$124*'Demand by Application'!AI86</f>
        <v>28.379724524135177</v>
      </c>
      <c r="R86" s="383">
        <f>' Demand-Supply Gap'!R$124*'Demand by Application'!AJ86</f>
        <v>29.797408209608513</v>
      </c>
      <c r="S86" s="383">
        <f>' Demand-Supply Gap'!S$124*'Demand by Application'!AK86</f>
        <v>31.275809646706424</v>
      </c>
      <c r="T86" s="387"/>
      <c r="U86" s="387"/>
      <c r="V86" s="389">
        <v>0.40799999999999997</v>
      </c>
      <c r="W86" s="389">
        <v>0.41099999999999998</v>
      </c>
      <c r="X86" s="389">
        <v>0.4098</v>
      </c>
      <c r="Y86" s="389">
        <v>0.4088</v>
      </c>
      <c r="Z86" s="389">
        <v>0.40920000000000001</v>
      </c>
      <c r="AA86" s="389">
        <v>0.40589999999999998</v>
      </c>
      <c r="AB86" s="389">
        <v>0.40699999999999997</v>
      </c>
      <c r="AC86" s="389">
        <v>0.40870000000000001</v>
      </c>
      <c r="AD86" s="389">
        <v>0.41</v>
      </c>
      <c r="AE86" s="389">
        <v>0.40909999999999996</v>
      </c>
      <c r="AF86" s="389">
        <v>0.41120000000000001</v>
      </c>
      <c r="AG86" s="389">
        <v>0.41220000000000001</v>
      </c>
      <c r="AH86" s="385">
        <v>0.41239999999999999</v>
      </c>
      <c r="AI86" s="385">
        <v>0.41309999999999997</v>
      </c>
      <c r="AJ86" s="385">
        <v>0.41319999999999996</v>
      </c>
      <c r="AK86" s="385">
        <v>0.41359999999999997</v>
      </c>
    </row>
    <row r="87" spans="1:37" s="28" customFormat="1" ht="15">
      <c r="A87" s="32" t="s">
        <v>41</v>
      </c>
      <c r="B87" s="32" t="s">
        <v>44</v>
      </c>
      <c r="C87" s="95" t="s">
        <v>245</v>
      </c>
      <c r="D87" s="383">
        <f>' Demand-Supply Gap'!D$124*'Demand by Application'!V87</f>
        <v>12.965227114799998</v>
      </c>
      <c r="E87" s="383">
        <f>' Demand-Supply Gap'!E$124*'Demand by Application'!W87</f>
        <v>13.101932836000001</v>
      </c>
      <c r="F87" s="383">
        <f>' Demand-Supply Gap'!F$124*'Demand by Application'!X87</f>
        <v>13.633101808200001</v>
      </c>
      <c r="G87" s="383">
        <f>' Demand-Supply Gap'!G$124*'Demand by Application'!Y87</f>
        <v>12.9045382673</v>
      </c>
      <c r="H87" s="383">
        <f>' Demand-Supply Gap'!H$124*'Demand by Application'!Z87</f>
        <v>13.780959882299998</v>
      </c>
      <c r="I87" s="383">
        <f>' Demand-Supply Gap'!I$124*'Demand by Application'!AA87</f>
        <v>11.196185000000002</v>
      </c>
      <c r="J87" s="383">
        <f>' Demand-Supply Gap'!J$124*'Demand by Application'!AB87</f>
        <v>11.592121472800001</v>
      </c>
      <c r="K87" s="383">
        <f>' Demand-Supply Gap'!K$124*'Demand by Application'!AC87</f>
        <v>12.0368609988572</v>
      </c>
      <c r="L87" s="383">
        <f>' Demand-Supply Gap'!L$124*'Demand by Application'!AD87</f>
        <v>12.552345771620624</v>
      </c>
      <c r="M87" s="383">
        <f>' Demand-Supply Gap'!M$124*'Demand by Application'!AE87</f>
        <v>13.103555805349369</v>
      </c>
      <c r="N87" s="383">
        <f>' Demand-Supply Gap'!N$124*'Demand by Application'!AF87</f>
        <v>13.687404873740162</v>
      </c>
      <c r="O87" s="383">
        <f>' Demand-Supply Gap'!O$124*'Demand by Application'!AG87</f>
        <v>14.311550535982715</v>
      </c>
      <c r="P87" s="383">
        <f>' Demand-Supply Gap'!P$124*'Demand by Application'!AH87</f>
        <v>15.000156294464038</v>
      </c>
      <c r="Q87" s="383">
        <f>' Demand-Supply Gap'!Q$124*'Demand by Application'!AI87</f>
        <v>15.725293981056751</v>
      </c>
      <c r="R87" s="383">
        <f>' Demand-Supply Gap'!R$124*'Demand by Application'!AJ87</f>
        <v>16.528475221786717</v>
      </c>
      <c r="S87" s="383">
        <f>' Demand-Supply Gap'!S$124*'Demand by Application'!AK87</f>
        <v>17.331759117565554</v>
      </c>
      <c r="T87" s="388"/>
      <c r="U87" s="388"/>
      <c r="V87" s="386">
        <v>0.2271</v>
      </c>
      <c r="W87" s="386">
        <v>0.2276</v>
      </c>
      <c r="X87" s="386">
        <v>0.22819999999999999</v>
      </c>
      <c r="Y87" s="386">
        <v>0.22790000000000002</v>
      </c>
      <c r="Z87" s="386">
        <v>0.22829999999999998</v>
      </c>
      <c r="AA87" s="386">
        <v>0.22750000000000001</v>
      </c>
      <c r="AB87" s="386">
        <v>0.22779999999999997</v>
      </c>
      <c r="AC87" s="386">
        <v>0.2281</v>
      </c>
      <c r="AD87" s="386">
        <v>0.22850000000000001</v>
      </c>
      <c r="AE87" s="386">
        <v>0.22869999999999999</v>
      </c>
      <c r="AF87" s="386">
        <v>0.22879999999999998</v>
      </c>
      <c r="AG87" s="386">
        <v>0.22879999999999998</v>
      </c>
      <c r="AH87" s="386">
        <v>0.22900000000000001</v>
      </c>
      <c r="AI87" s="386">
        <v>0.22890000000000002</v>
      </c>
      <c r="AJ87" s="386">
        <v>0.22919999999999999</v>
      </c>
      <c r="AK87" s="386">
        <v>0.22919999999999999</v>
      </c>
    </row>
    <row r="88" spans="1:37" s="28" customFormat="1" ht="15">
      <c r="A88" s="32" t="s">
        <v>41</v>
      </c>
      <c r="B88" s="32" t="s">
        <v>44</v>
      </c>
      <c r="C88" s="95" t="s">
        <v>413</v>
      </c>
      <c r="D88" s="383">
        <f>' Demand-Supply Gap'!D$124*'Demand by Application'!V88</f>
        <v>2.9230278655999995</v>
      </c>
      <c r="E88" s="383">
        <f>' Demand-Supply Gap'!E$124*'Demand by Application'!W88</f>
        <v>3.338805380000001</v>
      </c>
      <c r="F88" s="383">
        <f>' Demand-Supply Gap'!F$124*'Demand by Application'!X88</f>
        <v>3.4710044481000013</v>
      </c>
      <c r="G88" s="383">
        <f>' Demand-Supply Gap'!G$124*'Demand by Application'!Y88</f>
        <v>3.3351351643000005</v>
      </c>
      <c r="H88" s="383">
        <f>' Demand-Supply Gap'!H$124*'Demand by Application'!Z88</f>
        <v>3.5916211695000007</v>
      </c>
      <c r="I88" s="383">
        <f>' Demand-Supply Gap'!I$124*'Demand by Application'!AA88</f>
        <v>2.8298050000000008</v>
      </c>
      <c r="J88" s="383">
        <f>' Demand-Supply Gap'!J$124*'Demand by Application'!AB88</f>
        <v>2.9412845528000005</v>
      </c>
      <c r="K88" s="383">
        <f>' Demand-Supply Gap'!K$124*'Demand by Application'!AC88</f>
        <v>3.0553890917748006</v>
      </c>
      <c r="L88" s="383">
        <f>' Demand-Supply Gap'!L$124*'Demand by Application'!AD88</f>
        <v>3.1861534124901367</v>
      </c>
      <c r="M88" s="383">
        <f>' Demand-Supply Gap'!M$124*'Demand by Application'!AE88</f>
        <v>3.3231580092272126</v>
      </c>
      <c r="N88" s="383">
        <f>' Demand-Supply Gap'!N$124*'Demand by Application'!AF88</f>
        <v>3.4816737921839054</v>
      </c>
      <c r="O88" s="383">
        <f>' Demand-Supply Gap'!O$124*'Demand by Application'!AG88</f>
        <v>3.6466931654186729</v>
      </c>
      <c r="P88" s="383">
        <f>' Demand-Supply Gap'!P$124*'Demand by Application'!AH88</f>
        <v>3.8319176560093728</v>
      </c>
      <c r="Q88" s="383">
        <f>' Demand-Supply Gap'!Q$124*'Demand by Application'!AI88</f>
        <v>4.0189152376226298</v>
      </c>
      <c r="R88" s="383">
        <f>' Demand-Supply Gap'!R$124*'Demand by Application'!AJ88</f>
        <v>4.2330780781801058</v>
      </c>
      <c r="S88" s="383">
        <f>' Demand-Supply Gap'!S$124*'Demand by Application'!AK88</f>
        <v>4.4463675223073933</v>
      </c>
      <c r="T88" s="384"/>
      <c r="U88" s="384"/>
      <c r="V88" s="385">
        <v>5.1200000000000002E-2</v>
      </c>
      <c r="W88" s="385">
        <v>5.800000000000001E-2</v>
      </c>
      <c r="X88" s="385">
        <v>5.8100000000000013E-2</v>
      </c>
      <c r="Y88" s="385">
        <v>5.8900000000000008E-2</v>
      </c>
      <c r="Z88" s="385">
        <v>5.9500000000000011E-2</v>
      </c>
      <c r="AA88" s="385">
        <v>5.7500000000000009E-2</v>
      </c>
      <c r="AB88" s="385">
        <v>5.7800000000000004E-2</v>
      </c>
      <c r="AC88" s="385">
        <v>5.7900000000000007E-2</v>
      </c>
      <c r="AD88" s="385">
        <v>5.800000000000001E-2</v>
      </c>
      <c r="AE88" s="385">
        <v>5.800000000000001E-2</v>
      </c>
      <c r="AF88" s="385">
        <v>5.8200000000000002E-2</v>
      </c>
      <c r="AG88" s="385">
        <v>5.8300000000000005E-2</v>
      </c>
      <c r="AH88" s="385">
        <v>5.850000000000001E-2</v>
      </c>
      <c r="AI88" s="385">
        <v>5.850000000000001E-2</v>
      </c>
      <c r="AJ88" s="385">
        <v>5.8700000000000002E-2</v>
      </c>
      <c r="AK88" s="385">
        <v>5.8800000000000005E-2</v>
      </c>
    </row>
    <row r="89" spans="1:37" s="28" customFormat="1" ht="15">
      <c r="A89" s="32" t="s">
        <v>41</v>
      </c>
      <c r="B89" s="32" t="s">
        <v>44</v>
      </c>
      <c r="C89" s="95" t="s">
        <v>414</v>
      </c>
      <c r="D89" s="383">
        <f>' Demand-Supply Gap'!D$124*'Demand by Application'!V89</f>
        <v>10.635939284399997</v>
      </c>
      <c r="E89" s="383">
        <f>' Demand-Supply Gap'!E$124*'Demand by Application'!W89</f>
        <v>10.931709339000003</v>
      </c>
      <c r="F89" s="383">
        <f>' Demand-Supply Gap'!F$124*'Demand by Application'!X89</f>
        <v>11.356935380100001</v>
      </c>
      <c r="G89" s="383">
        <f>' Demand-Supply Gap'!G$124*'Demand by Application'!Y89</f>
        <v>10.769825267399998</v>
      </c>
      <c r="H89" s="383">
        <f>' Demand-Supply Gap'!H$124*'Demand by Application'!Z89</f>
        <v>11.487151404299999</v>
      </c>
      <c r="I89" s="383">
        <f>' Demand-Supply Gap'!I$124*'Demand by Application'!AA89</f>
        <v>9.3211316000000011</v>
      </c>
      <c r="J89" s="383">
        <f>' Demand-Supply Gap'!J$124*'Demand by Application'!AB89</f>
        <v>9.6558606210000022</v>
      </c>
      <c r="K89" s="383">
        <f>' Demand-Supply Gap'!K$124*'Demand by Application'!AC89</f>
        <v>10.021042979758802</v>
      </c>
      <c r="L89" s="383">
        <f>' Demand-Supply Gap'!L$124*'Demand by Application'!AD89</f>
        <v>10.44289247783405</v>
      </c>
      <c r="M89" s="383">
        <f>' Demand-Supply Gap'!M$124*'Demand by Application'!AE89</f>
        <v>10.909125602704504</v>
      </c>
      <c r="N89" s="383">
        <f>' Demand-Supply Gap'!N$124*'Demand by Application'!AF89</f>
        <v>11.384235784408885</v>
      </c>
      <c r="O89" s="383">
        <f>' Demand-Supply Gap'!O$124*'Demand by Application'!AG89</f>
        <v>11.903356936177932</v>
      </c>
      <c r="P89" s="383">
        <f>' Demand-Supply Gap'!P$124*'Demand by Application'!AH89</f>
        <v>12.478295956748468</v>
      </c>
      <c r="Q89" s="383">
        <f>' Demand-Supply Gap'!Q$124*'Demand by Application'!AI89</f>
        <v>13.094106740014924</v>
      </c>
      <c r="R89" s="383">
        <f>' Demand-Supply Gap'!R$124*'Demand by Application'!AJ89</f>
        <v>13.759306598241299</v>
      </c>
      <c r="S89" s="383">
        <f>' Demand-Supply Gap'!S$124*'Demand by Application'!AK89</f>
        <v>14.435570748443562</v>
      </c>
      <c r="T89" s="388"/>
      <c r="U89" s="388"/>
      <c r="V89" s="386">
        <v>0.18629999999999999</v>
      </c>
      <c r="W89" s="386">
        <v>0.18990000000000001</v>
      </c>
      <c r="X89" s="386">
        <v>0.19009999999999999</v>
      </c>
      <c r="Y89" s="386">
        <v>0.19019999999999998</v>
      </c>
      <c r="Z89" s="386">
        <v>0.1903</v>
      </c>
      <c r="AA89" s="386">
        <v>0.18940000000000001</v>
      </c>
      <c r="AB89" s="386">
        <v>0.18975</v>
      </c>
      <c r="AC89" s="386">
        <v>0.18990000000000001</v>
      </c>
      <c r="AD89" s="386">
        <v>0.19009999999999999</v>
      </c>
      <c r="AE89" s="386">
        <v>0.19040000000000001</v>
      </c>
      <c r="AF89" s="386">
        <v>0.1903</v>
      </c>
      <c r="AG89" s="386">
        <v>0.1903</v>
      </c>
      <c r="AH89" s="386">
        <v>0.1905</v>
      </c>
      <c r="AI89" s="386">
        <v>0.19059999999999999</v>
      </c>
      <c r="AJ89" s="386">
        <v>0.1908</v>
      </c>
      <c r="AK89" s="386">
        <v>0.19090000000000001</v>
      </c>
    </row>
    <row r="90" spans="1:37" s="28" customFormat="1" ht="15">
      <c r="A90" s="32" t="s">
        <v>41</v>
      </c>
      <c r="B90" s="32" t="s">
        <v>44</v>
      </c>
      <c r="C90" s="95" t="s">
        <v>246</v>
      </c>
      <c r="D90" s="383">
        <f>' Demand-Supply Gap'!D$124*'Demand by Application'!V90</f>
        <v>3.2427340383999992</v>
      </c>
      <c r="E90" s="383">
        <f>' Demand-Supply Gap'!E$124*'Demand by Application'!W90</f>
        <v>3.5230153319999999</v>
      </c>
      <c r="F90" s="383">
        <f>' Demand-Supply Gap'!F$124*'Demand by Application'!X90</f>
        <v>3.6621785312999999</v>
      </c>
      <c r="G90" s="383">
        <f>' Demand-Supply Gap'!G$124*'Demand by Application'!Y90</f>
        <v>3.4823567504999997</v>
      </c>
      <c r="H90" s="383">
        <f>' Demand-Supply Gap'!H$124*'Demand by Application'!Z90</f>
        <v>3.6821662409999996</v>
      </c>
      <c r="I90" s="383">
        <f>' Demand-Supply Gap'!I$124*'Demand by Application'!AA90</f>
        <v>3.0118967999999997</v>
      </c>
      <c r="J90" s="383">
        <f>' Demand-Supply Gap'!J$124*'Demand by Application'!AB90</f>
        <v>3.1143012911999999</v>
      </c>
      <c r="K90" s="383">
        <f>' Demand-Supply Gap'!K$124*'Demand by Application'!AC90</f>
        <v>3.2348074494955998</v>
      </c>
      <c r="L90" s="383">
        <f>' Demand-Supply Gap'!L$124*'Demand by Application'!AD90</f>
        <v>3.3784212908300586</v>
      </c>
      <c r="M90" s="383">
        <f>' Demand-Supply Gap'!M$124*'Demand by Application'!AE90</f>
        <v>3.5294229891102797</v>
      </c>
      <c r="N90" s="383">
        <f>' Demand-Supply Gap'!N$124*'Demand by Application'!AF90</f>
        <v>3.697035057679817</v>
      </c>
      <c r="O90" s="383">
        <f>' Demand-Supply Gap'!O$124*'Demand by Application'!AG90</f>
        <v>3.871874904621198</v>
      </c>
      <c r="P90" s="383">
        <f>' Demand-Supply Gap'!P$124*'Demand by Application'!AH90</f>
        <v>4.0480771135278495</v>
      </c>
      <c r="Q90" s="383">
        <f>' Demand-Supply Gap'!Q$124*'Demand by Application'!AI90</f>
        <v>4.259363157822273</v>
      </c>
      <c r="R90" s="383">
        <f>' Demand-Supply Gap'!R$124*'Demand by Application'!AJ90</f>
        <v>4.4782648833898566</v>
      </c>
      <c r="S90" s="383">
        <f>' Demand-Supply Gap'!S$124*'Demand by Application'!AK90</f>
        <v>4.7034704062503376</v>
      </c>
      <c r="T90" s="388"/>
      <c r="U90" s="388"/>
      <c r="V90" s="386">
        <v>5.6799999999999996E-2</v>
      </c>
      <c r="W90" s="386">
        <v>6.1199999999999991E-2</v>
      </c>
      <c r="X90" s="386">
        <v>6.1299999999999993E-2</v>
      </c>
      <c r="Y90" s="386">
        <v>6.1499999999999999E-2</v>
      </c>
      <c r="Z90" s="386">
        <v>6.0999999999999999E-2</v>
      </c>
      <c r="AA90" s="386">
        <v>6.1199999999999991E-2</v>
      </c>
      <c r="AB90" s="386">
        <v>6.1199999999999991E-2</v>
      </c>
      <c r="AC90" s="386">
        <v>6.1299999999999993E-2</v>
      </c>
      <c r="AD90" s="386">
        <v>6.1499999999999999E-2</v>
      </c>
      <c r="AE90" s="386">
        <v>6.1599999999999988E-2</v>
      </c>
      <c r="AF90" s="386">
        <v>6.1800000000000001E-2</v>
      </c>
      <c r="AG90" s="386">
        <v>6.1900000000000004E-2</v>
      </c>
      <c r="AH90" s="386">
        <v>6.1800000000000001E-2</v>
      </c>
      <c r="AI90" s="386">
        <v>6.1999999999999993E-2</v>
      </c>
      <c r="AJ90" s="386">
        <v>6.2099999999999995E-2</v>
      </c>
      <c r="AK90" s="386">
        <v>6.2199999999999998E-2</v>
      </c>
    </row>
    <row r="91" spans="1:37" s="28" customFormat="1" ht="15">
      <c r="A91" s="32" t="s">
        <v>41</v>
      </c>
      <c r="B91" s="32" t="s">
        <v>44</v>
      </c>
      <c r="C91" s="95" t="s">
        <v>12</v>
      </c>
      <c r="D91" s="383">
        <f>' Demand-Supply Gap'!D$124*'Demand by Application'!V91</f>
        <v>4.0305813927999994</v>
      </c>
      <c r="E91" s="383">
        <f>' Demand-Supply Gap'!E$124*'Demand by Application'!W91</f>
        <v>3.0106814029999946</v>
      </c>
      <c r="F91" s="383">
        <f>' Demand-Supply Gap'!F$124*'Demand by Application'!X91</f>
        <v>3.1364498024999929</v>
      </c>
      <c r="G91" s="383">
        <f>' Demand-Supply Gap'!G$124*'Demand by Application'!Y91</f>
        <v>2.9840683049000045</v>
      </c>
      <c r="H91" s="383">
        <f>' Demand-Supply Gap'!H$124*'Demand by Application'!Z91</f>
        <v>3.1207867977000046</v>
      </c>
      <c r="I91" s="383">
        <f>' Demand-Supply Gap'!I$124*'Demand by Application'!AA91</f>
        <v>2.879019</v>
      </c>
      <c r="J91" s="383">
        <f>' Demand-Supply Gap'!J$124*'Demand by Application'!AB91</f>
        <v>2.8725867302000059</v>
      </c>
      <c r="K91" s="383">
        <f>' Demand-Supply Gap'!K$124*'Demand by Application'!AC91</f>
        <v>2.8548626919691964</v>
      </c>
      <c r="L91" s="383">
        <f>' Demand-Supply Gap'!L$124*'Demand by Application'!AD91</f>
        <v>2.851057967383412</v>
      </c>
      <c r="M91" s="383">
        <f>' Demand-Supply Gap'!M$124*'Demand by Application'!AE91</f>
        <v>2.9908422083044925</v>
      </c>
      <c r="N91" s="383">
        <f>' Demand-Supply Gap'!N$124*'Demand by Application'!AF91</f>
        <v>2.9731819153185564</v>
      </c>
      <c r="O91" s="383">
        <f>' Demand-Supply Gap'!O$124*'Demand by Application'!AG91</f>
        <v>3.0336984309229087</v>
      </c>
      <c r="P91" s="383">
        <f>' Demand-Supply Gap'!P$124*'Demand by Application'!AH91</f>
        <v>3.1310369907221918</v>
      </c>
      <c r="Q91" s="383">
        <f>' Demand-Supply Gap'!Q$124*'Demand by Application'!AI91</f>
        <v>3.2220021306752398</v>
      </c>
      <c r="R91" s="383">
        <f>' Demand-Supply Gap'!R$124*'Demand by Application'!AJ91</f>
        <v>3.3172332469554524</v>
      </c>
      <c r="S91" s="383">
        <f>' Demand-Supply Gap'!S$124*'Demand by Application'!AK91</f>
        <v>3.4255178360633578</v>
      </c>
      <c r="T91" s="387"/>
      <c r="U91" s="387"/>
      <c r="V91" s="385">
        <f>V92-SUM(V86:V90)</f>
        <v>7.0599999999999996E-2</v>
      </c>
      <c r="W91" s="385">
        <f t="shared" ref="W91:AK91" si="48">W92-SUM(W86:W90)</f>
        <v>5.2299999999999902E-2</v>
      </c>
      <c r="X91" s="385">
        <f t="shared" si="48"/>
        <v>5.249999999999988E-2</v>
      </c>
      <c r="Y91" s="385">
        <f t="shared" si="48"/>
        <v>5.270000000000008E-2</v>
      </c>
      <c r="Z91" s="385">
        <f t="shared" si="48"/>
        <v>5.1700000000000079E-2</v>
      </c>
      <c r="AA91" s="385">
        <f t="shared" si="48"/>
        <v>5.8499999999999996E-2</v>
      </c>
      <c r="AB91" s="385">
        <f t="shared" si="48"/>
        <v>5.6450000000000111E-2</v>
      </c>
      <c r="AC91" s="385">
        <f t="shared" si="48"/>
        <v>5.4099999999999926E-2</v>
      </c>
      <c r="AD91" s="385">
        <f t="shared" si="48"/>
        <v>5.1899999999999946E-2</v>
      </c>
      <c r="AE91" s="385">
        <f t="shared" si="48"/>
        <v>5.2200000000000024E-2</v>
      </c>
      <c r="AF91" s="385">
        <f t="shared" si="48"/>
        <v>4.9699999999999966E-2</v>
      </c>
      <c r="AG91" s="385">
        <f t="shared" si="48"/>
        <v>4.8499999999999988E-2</v>
      </c>
      <c r="AH91" s="385">
        <f t="shared" si="48"/>
        <v>4.7800000000000065E-2</v>
      </c>
      <c r="AI91" s="385">
        <f t="shared" si="48"/>
        <v>4.6900000000000053E-2</v>
      </c>
      <c r="AJ91" s="385">
        <f t="shared" si="48"/>
        <v>4.6000000000000041E-2</v>
      </c>
      <c r="AK91" s="385">
        <f t="shared" si="48"/>
        <v>4.5300000000000118E-2</v>
      </c>
    </row>
    <row r="92" spans="1:37" s="28" customFormat="1" ht="15">
      <c r="A92" s="32" t="s">
        <v>41</v>
      </c>
      <c r="B92" s="32" t="s">
        <v>44</v>
      </c>
      <c r="C92" s="188" t="s">
        <v>60</v>
      </c>
      <c r="D92" s="383">
        <f>SUM(D86:D91)</f>
        <v>57.09038799999999</v>
      </c>
      <c r="E92" s="383">
        <f t="shared" ref="E92:S92" si="49">SUM(E86:E91)</f>
        <v>57.56561</v>
      </c>
      <c r="F92" s="383">
        <f t="shared" si="49"/>
        <v>59.741900999999999</v>
      </c>
      <c r="G92" s="383">
        <f t="shared" si="49"/>
        <v>56.623687000000004</v>
      </c>
      <c r="H92" s="383">
        <f t="shared" si="49"/>
        <v>60.363381000000004</v>
      </c>
      <c r="I92" s="383">
        <f t="shared" si="49"/>
        <v>49.214000000000006</v>
      </c>
      <c r="J92" s="383">
        <f t="shared" si="49"/>
        <v>50.887276000000007</v>
      </c>
      <c r="K92" s="383">
        <f t="shared" si="49"/>
        <v>52.770105211999997</v>
      </c>
      <c r="L92" s="383">
        <f t="shared" si="49"/>
        <v>54.933679525692007</v>
      </c>
      <c r="M92" s="383">
        <f t="shared" si="49"/>
        <v>57.295827745296762</v>
      </c>
      <c r="N92" s="383">
        <f t="shared" si="49"/>
        <v>59.82257374886435</v>
      </c>
      <c r="O92" s="383">
        <f t="shared" si="49"/>
        <v>62.550483111812575</v>
      </c>
      <c r="P92" s="383">
        <f t="shared" si="49"/>
        <v>65.502865914690119</v>
      </c>
      <c r="Q92" s="383">
        <f t="shared" si="49"/>
        <v>68.699405771326994</v>
      </c>
      <c r="R92" s="383">
        <f t="shared" si="49"/>
        <v>72.113766238161944</v>
      </c>
      <c r="S92" s="383">
        <f t="shared" si="49"/>
        <v>75.618495277336621</v>
      </c>
      <c r="T92" s="384"/>
      <c r="U92" s="384"/>
      <c r="V92" s="386">
        <v>1</v>
      </c>
      <c r="W92" s="386">
        <v>1</v>
      </c>
      <c r="X92" s="386">
        <v>1</v>
      </c>
      <c r="Y92" s="386">
        <v>1</v>
      </c>
      <c r="Z92" s="386">
        <v>1</v>
      </c>
      <c r="AA92" s="386">
        <v>1</v>
      </c>
      <c r="AB92" s="386">
        <v>1</v>
      </c>
      <c r="AC92" s="386">
        <v>1</v>
      </c>
      <c r="AD92" s="386">
        <v>1</v>
      </c>
      <c r="AE92" s="386">
        <v>1</v>
      </c>
      <c r="AF92" s="386">
        <v>1</v>
      </c>
      <c r="AG92" s="386">
        <v>1</v>
      </c>
      <c r="AH92" s="386">
        <v>1</v>
      </c>
      <c r="AI92" s="386">
        <v>1</v>
      </c>
      <c r="AJ92" s="386">
        <v>1</v>
      </c>
      <c r="AK92" s="386">
        <v>1</v>
      </c>
    </row>
    <row r="93" spans="1:37" s="28" customFormat="1" ht="15">
      <c r="A93" s="32" t="s">
        <v>41</v>
      </c>
      <c r="B93" s="32" t="s">
        <v>113</v>
      </c>
      <c r="C93" s="95" t="s">
        <v>221</v>
      </c>
      <c r="D93" s="383">
        <f>' Demand-Supply Gap'!D$133*'Demand by Application'!V93</f>
        <v>-2.7502026756999993</v>
      </c>
      <c r="E93" s="383">
        <f>' Demand-Supply Gap'!E$133*'Demand by Application'!W93</f>
        <v>-1.4667231370999971</v>
      </c>
      <c r="F93" s="383">
        <f>' Demand-Supply Gap'!F$133*'Demand by Application'!X93</f>
        <v>-2.9341416458000005</v>
      </c>
      <c r="G93" s="383">
        <f>' Demand-Supply Gap'!G$133*'Demand by Application'!Y93</f>
        <v>16.036548353099999</v>
      </c>
      <c r="H93" s="383">
        <f>' Demand-Supply Gap'!H$133*'Demand by Application'!Z93</f>
        <v>19.571952277500003</v>
      </c>
      <c r="I93" s="383">
        <f>' Demand-Supply Gap'!I$133*'Demand by Application'!AA93</f>
        <v>15.537395200000008</v>
      </c>
      <c r="J93" s="383">
        <f>' Demand-Supply Gap'!J$133*'Demand by Application'!AB93</f>
        <v>16.221350782080009</v>
      </c>
      <c r="K93" s="383">
        <f>' Demand-Supply Gap'!K$133*'Demand by Application'!AC93</f>
        <v>17.03435679941121</v>
      </c>
      <c r="L93" s="383">
        <f>' Demand-Supply Gap'!L$133*'Demand by Application'!AD93</f>
        <v>17.891959901843581</v>
      </c>
      <c r="M93" s="383">
        <f>' Demand-Supply Gap'!M$133*'Demand by Application'!AE93</f>
        <v>18.711761107108401</v>
      </c>
      <c r="N93" s="383">
        <f>' Demand-Supply Gap'!N$133*'Demand by Application'!AF93</f>
        <v>19.663285392997</v>
      </c>
      <c r="O93" s="383">
        <f>' Demand-Supply Gap'!O$133*'Demand by Application'!AG93</f>
        <v>20.540688394294076</v>
      </c>
      <c r="P93" s="383">
        <f>' Demand-Supply Gap'!P$133*'Demand by Application'!AH93</f>
        <v>21.440855584553344</v>
      </c>
      <c r="Q93" s="383">
        <f>' Demand-Supply Gap'!Q$133*'Demand by Application'!AI93</f>
        <v>22.44503189839925</v>
      </c>
      <c r="R93" s="383">
        <f>' Demand-Supply Gap'!R$133*'Demand by Application'!AJ93</f>
        <v>23.595634816786269</v>
      </c>
      <c r="S93" s="383">
        <f>' Demand-Supply Gap'!S$133*'Demand by Application'!AK93</f>
        <v>24.85218535417668</v>
      </c>
      <c r="T93" s="387"/>
      <c r="U93" s="387"/>
      <c r="V93" s="389">
        <v>0.39429999999999998</v>
      </c>
      <c r="W93" s="389">
        <v>0.39729999999999999</v>
      </c>
      <c r="X93" s="389">
        <v>0.39610000000000001</v>
      </c>
      <c r="Y93" s="389">
        <v>0.39510000000000001</v>
      </c>
      <c r="Z93" s="389">
        <v>0.39550000000000002</v>
      </c>
      <c r="AA93" s="389">
        <v>0.39219999999999999</v>
      </c>
      <c r="AB93" s="389">
        <v>0.39329999999999998</v>
      </c>
      <c r="AC93" s="389">
        <v>0.39500000000000002</v>
      </c>
      <c r="AD93" s="389">
        <v>0.39629999999999999</v>
      </c>
      <c r="AE93" s="389">
        <v>0.39539999999999997</v>
      </c>
      <c r="AF93" s="389">
        <v>0.39750000000000002</v>
      </c>
      <c r="AG93" s="389">
        <v>0.39850000000000002</v>
      </c>
      <c r="AH93" s="385">
        <v>0.3987</v>
      </c>
      <c r="AI93" s="385">
        <v>0.39939999999999998</v>
      </c>
      <c r="AJ93" s="385">
        <v>0.39949999999999997</v>
      </c>
      <c r="AK93" s="385">
        <v>0.39989999999999998</v>
      </c>
    </row>
    <row r="94" spans="1:37" s="28" customFormat="1" ht="15">
      <c r="A94" s="32" t="s">
        <v>41</v>
      </c>
      <c r="B94" s="32" t="s">
        <v>113</v>
      </c>
      <c r="C94" s="95" t="s">
        <v>245</v>
      </c>
      <c r="D94" s="383">
        <f>' Demand-Supply Gap'!D$133*'Demand by Application'!V94</f>
        <v>-1.5595874163999996</v>
      </c>
      <c r="E94" s="383">
        <f>' Demand-Supply Gap'!E$133*'Demand by Application'!W94</f>
        <v>-0.82731602069999843</v>
      </c>
      <c r="F94" s="383">
        <f>' Demand-Supply Gap'!F$133*'Demand by Application'!X94</f>
        <v>-1.6644827766000001</v>
      </c>
      <c r="G94" s="383">
        <f>' Demand-Supply Gap'!G$133*'Demand by Application'!Y94</f>
        <v>9.1080775763999995</v>
      </c>
      <c r="H94" s="383">
        <f>' Demand-Supply Gap'!H$133*'Demand by Application'!Z94</f>
        <v>11.124588804</v>
      </c>
      <c r="I94" s="383">
        <f>' Demand-Supply Gap'!I$133*'Demand by Application'!AA94</f>
        <v>8.8739840000000054</v>
      </c>
      <c r="J94" s="383">
        <f>' Demand-Supply Gap'!J$133*'Demand by Application'!AB94</f>
        <v>9.2510780076800039</v>
      </c>
      <c r="K94" s="383">
        <f>' Demand-Supply Gap'!K$133*'Demand by Application'!AC94</f>
        <v>9.6858646510069804</v>
      </c>
      <c r="L94" s="383">
        <f>' Demand-Supply Gap'!L$133*'Demand by Application'!AD94</f>
        <v>10.15819070884382</v>
      </c>
      <c r="M94" s="383">
        <f>' Demand-Supply Gap'!M$133*'Demand by Application'!AE94</f>
        <v>10.657280225899878</v>
      </c>
      <c r="N94" s="383">
        <f>' Demand-Supply Gap'!N$133*'Demand by Application'!AF94</f>
        <v>11.14500175859679</v>
      </c>
      <c r="O94" s="383">
        <f>' Demand-Supply Gap'!O$133*'Demand by Application'!AG94</f>
        <v>11.613091832457854</v>
      </c>
      <c r="P94" s="383">
        <f>' Demand-Supply Gap'!P$133*'Demand by Application'!AH94</f>
        <v>12.126694091589613</v>
      </c>
      <c r="Q94" s="383">
        <f>' Demand-Supply Gap'!Q$133*'Demand by Application'!AI94</f>
        <v>12.666775638205287</v>
      </c>
      <c r="R94" s="383">
        <f>' Demand-Supply Gap'!R$133*'Demand by Application'!AJ94</f>
        <v>13.330500070459728</v>
      </c>
      <c r="S94" s="383">
        <f>' Demand-Supply Gap'!S$133*'Demand by Application'!AK94</f>
        <v>14.026352174137726</v>
      </c>
      <c r="T94" s="388"/>
      <c r="U94" s="388"/>
      <c r="V94" s="386">
        <v>0.22359999999999999</v>
      </c>
      <c r="W94" s="386">
        <v>0.22409999999999999</v>
      </c>
      <c r="X94" s="386">
        <v>0.22469999999999998</v>
      </c>
      <c r="Y94" s="386">
        <v>0.22440000000000002</v>
      </c>
      <c r="Z94" s="386">
        <v>0.22479999999999997</v>
      </c>
      <c r="AA94" s="386">
        <v>0.224</v>
      </c>
      <c r="AB94" s="386">
        <v>0.22429999999999997</v>
      </c>
      <c r="AC94" s="386">
        <v>0.22459999999999999</v>
      </c>
      <c r="AD94" s="386">
        <v>0.22500000000000001</v>
      </c>
      <c r="AE94" s="386">
        <v>0.22519999999999998</v>
      </c>
      <c r="AF94" s="386">
        <v>0.22529999999999997</v>
      </c>
      <c r="AG94" s="386">
        <v>0.22529999999999997</v>
      </c>
      <c r="AH94" s="386">
        <v>0.22550000000000001</v>
      </c>
      <c r="AI94" s="386">
        <v>0.22540000000000002</v>
      </c>
      <c r="AJ94" s="386">
        <v>0.22569999999999998</v>
      </c>
      <c r="AK94" s="386">
        <v>0.22569999999999998</v>
      </c>
    </row>
    <row r="95" spans="1:37" s="28" customFormat="1" ht="15">
      <c r="A95" s="32" t="s">
        <v>41</v>
      </c>
      <c r="B95" s="32" t="s">
        <v>113</v>
      </c>
      <c r="C95" s="95" t="s">
        <v>413</v>
      </c>
      <c r="D95" s="383">
        <f>' Demand-Supply Gap'!D$133*'Demand by Application'!V95</f>
        <v>-0.35850980859999992</v>
      </c>
      <c r="E95" s="383">
        <f>' Demand-Supply Gap'!E$133*'Demand by Application'!W95</f>
        <v>-0.21485851139999962</v>
      </c>
      <c r="F95" s="383">
        <f>' Demand-Supply Gap'!F$133*'Demand by Application'!X95</f>
        <v>-0.43186179740000014</v>
      </c>
      <c r="G95" s="383">
        <f>' Demand-Supply Gap'!G$133*'Demand by Application'!Y95</f>
        <v>2.3987851371</v>
      </c>
      <c r="H95" s="383">
        <f>' Demand-Supply Gap'!H$133*'Demand by Application'!Z95</f>
        <v>2.9543503185000008</v>
      </c>
      <c r="I95" s="383">
        <f>' Demand-Supply Gap'!I$133*'Demand by Application'!AA95</f>
        <v>2.2858432000000017</v>
      </c>
      <c r="J95" s="383">
        <f>' Demand-Supply Gap'!J$133*'Demand by Application'!AB95</f>
        <v>2.3921646208000014</v>
      </c>
      <c r="K95" s="383">
        <f>' Demand-Supply Gap'!K$133*'Demand by Application'!AC95</f>
        <v>2.5055598229007376</v>
      </c>
      <c r="L95" s="383">
        <f>' Demand-Supply Gap'!L$133*'Demand by Application'!AD95</f>
        <v>2.6275853300209349</v>
      </c>
      <c r="M95" s="383">
        <f>' Demand-Supply Gap'!M$133*'Demand by Application'!AE95</f>
        <v>2.754234942927944</v>
      </c>
      <c r="N95" s="383">
        <f>' Demand-Supply Gap'!N$133*'Demand by Application'!AF95</f>
        <v>2.8888952627698736</v>
      </c>
      <c r="O95" s="383">
        <f>' Demand-Supply Gap'!O$133*'Demand by Application'!AG95</f>
        <v>3.015383365285329</v>
      </c>
      <c r="P95" s="383">
        <f>' Demand-Supply Gap'!P$133*'Demand by Application'!AH95</f>
        <v>3.1567048477885162</v>
      </c>
      <c r="Q95" s="383">
        <f>' Demand-Supply Gap'!Q$133*'Demand by Application'!AI95</f>
        <v>3.2987565659389992</v>
      </c>
      <c r="R95" s="383">
        <f>' Demand-Supply Gap'!R$133*'Demand by Application'!AJ95</f>
        <v>3.4788057339392027</v>
      </c>
      <c r="S95" s="383">
        <f>' Demand-Supply Gap'!S$133*'Demand by Application'!AK95</f>
        <v>3.6666139932393707</v>
      </c>
      <c r="T95" s="388"/>
      <c r="U95" s="388"/>
      <c r="V95" s="385">
        <v>5.1400000000000001E-2</v>
      </c>
      <c r="W95" s="385">
        <v>5.8200000000000009E-2</v>
      </c>
      <c r="X95" s="385">
        <v>5.8300000000000012E-2</v>
      </c>
      <c r="Y95" s="385">
        <v>5.9100000000000007E-2</v>
      </c>
      <c r="Z95" s="385">
        <v>5.970000000000001E-2</v>
      </c>
      <c r="AA95" s="385">
        <v>5.7700000000000008E-2</v>
      </c>
      <c r="AB95" s="385">
        <v>5.8000000000000003E-2</v>
      </c>
      <c r="AC95" s="385">
        <v>5.8100000000000006E-2</v>
      </c>
      <c r="AD95" s="385">
        <v>5.8200000000000009E-2</v>
      </c>
      <c r="AE95" s="385">
        <v>5.8200000000000009E-2</v>
      </c>
      <c r="AF95" s="385">
        <v>5.8400000000000001E-2</v>
      </c>
      <c r="AG95" s="385">
        <v>5.8500000000000003E-2</v>
      </c>
      <c r="AH95" s="385">
        <v>5.8700000000000009E-2</v>
      </c>
      <c r="AI95" s="385">
        <v>5.8700000000000009E-2</v>
      </c>
      <c r="AJ95" s="385">
        <v>5.8900000000000001E-2</v>
      </c>
      <c r="AK95" s="385">
        <v>5.9000000000000004E-2</v>
      </c>
    </row>
    <row r="96" spans="1:37" s="28" customFormat="1" ht="15">
      <c r="A96" s="32" t="s">
        <v>41</v>
      </c>
      <c r="B96" s="32" t="s">
        <v>113</v>
      </c>
      <c r="C96" s="95" t="s">
        <v>414</v>
      </c>
      <c r="D96" s="383">
        <f>' Demand-Supply Gap'!D$133*'Demand by Application'!V96</f>
        <v>-1.3231383402999999</v>
      </c>
      <c r="E96" s="383">
        <f>' Demand-Supply Gap'!E$133*'Demand by Application'!W96</f>
        <v>-0.71361082909999862</v>
      </c>
      <c r="F96" s="383">
        <f>' Demand-Supply Gap'!F$133*'Demand by Application'!X96</f>
        <v>-1.4333663430000001</v>
      </c>
      <c r="G96" s="383">
        <f>' Demand-Supply Gap'!G$133*'Demand by Application'!Y96</f>
        <v>7.8579492815999981</v>
      </c>
      <c r="H96" s="383">
        <f>' Demand-Supply Gap'!H$133*'Demand by Application'!Z96</f>
        <v>9.5855553884999996</v>
      </c>
      <c r="I96" s="383">
        <f>' Demand-Supply Gap'!I$133*'Demand by Application'!AA96</f>
        <v>7.6379648000000042</v>
      </c>
      <c r="J96" s="383">
        <f>' Demand-Supply Gap'!J$133*'Demand by Application'!AB96</f>
        <v>7.9663206294400037</v>
      </c>
      <c r="K96" s="383">
        <f>' Demand-Supply Gap'!K$133*'Demand by Application'!AC96</f>
        <v>8.3360535932308526</v>
      </c>
      <c r="L96" s="383">
        <f>' Demand-Supply Gap'!L$133*'Demand by Application'!AD96</f>
        <v>8.7360440096056831</v>
      </c>
      <c r="M96" s="383">
        <f>' Demand-Supply Gap'!M$133*'Demand by Application'!AE96</f>
        <v>9.1713184182033594</v>
      </c>
      <c r="N96" s="383">
        <f>' Demand-Supply Gap'!N$133*'Demand by Application'!AF96</f>
        <v>9.5818324040843237</v>
      </c>
      <c r="O96" s="383">
        <f>' Demand-Supply Gap'!O$133*'Demand by Application'!AG96</f>
        <v>9.9842693650558658</v>
      </c>
      <c r="P96" s="383">
        <f>' Demand-Supply Gap'!P$133*'Demand by Application'!AH96</f>
        <v>10.427343611349118</v>
      </c>
      <c r="Q96" s="383">
        <f>' Demand-Supply Gap'!Q$133*'Demand by Application'!AI96</f>
        <v>10.902193761365684</v>
      </c>
      <c r="R96" s="383">
        <f>' Demand-Supply Gap'!R$133*'Demand by Application'!AJ96</f>
        <v>11.47001822633265</v>
      </c>
      <c r="S96" s="383">
        <f>' Demand-Supply Gap'!S$133*'Demand by Application'!AK96</f>
        <v>12.074967777735756</v>
      </c>
      <c r="T96" s="388"/>
      <c r="U96" s="388"/>
      <c r="V96" s="386">
        <v>0.18970000000000001</v>
      </c>
      <c r="W96" s="386">
        <v>0.1933</v>
      </c>
      <c r="X96" s="386">
        <v>0.19349999999999998</v>
      </c>
      <c r="Y96" s="386">
        <v>0.19359999999999997</v>
      </c>
      <c r="Z96" s="386">
        <v>0.19369999999999998</v>
      </c>
      <c r="AA96" s="386">
        <v>0.1928</v>
      </c>
      <c r="AB96" s="386">
        <v>0.19314999999999999</v>
      </c>
      <c r="AC96" s="386">
        <v>0.1933</v>
      </c>
      <c r="AD96" s="386">
        <v>0.19349999999999998</v>
      </c>
      <c r="AE96" s="386">
        <v>0.1938</v>
      </c>
      <c r="AF96" s="386">
        <v>0.19369999999999998</v>
      </c>
      <c r="AG96" s="386">
        <v>0.19369999999999998</v>
      </c>
      <c r="AH96" s="386">
        <v>0.19389999999999999</v>
      </c>
      <c r="AI96" s="386">
        <v>0.19399999999999998</v>
      </c>
      <c r="AJ96" s="386">
        <v>0.19419999999999998</v>
      </c>
      <c r="AK96" s="386">
        <v>0.1943</v>
      </c>
    </row>
    <row r="97" spans="1:37" s="162" customFormat="1" ht="15">
      <c r="A97" s="32" t="s">
        <v>41</v>
      </c>
      <c r="B97" s="32" t="s">
        <v>113</v>
      </c>
      <c r="C97" s="95" t="s">
        <v>246</v>
      </c>
      <c r="D97" s="383">
        <f>' Demand-Supply Gap'!D$133*'Demand by Application'!V97</f>
        <v>-0.41988891979999993</v>
      </c>
      <c r="E97" s="383">
        <f>' Demand-Supply Gap'!E$133*'Demand by Application'!W97</f>
        <v>-0.23848556419999953</v>
      </c>
      <c r="F97" s="383">
        <f>' Demand-Supply Gap'!F$133*'Demand by Application'!X97</f>
        <v>-0.47927029660000003</v>
      </c>
      <c r="G97" s="383">
        <f>' Demand-Supply Gap'!G$133*'Demand by Application'!Y97</f>
        <v>2.6341989069</v>
      </c>
      <c r="H97" s="383">
        <f>' Demand-Supply Gap'!H$133*'Demand by Application'!Z97</f>
        <v>3.1869373620000001</v>
      </c>
      <c r="I97" s="383">
        <f>' Demand-Supply Gap'!I$133*'Demand by Application'!AA97</f>
        <v>2.5591936000000008</v>
      </c>
      <c r="J97" s="383">
        <f>' Demand-Supply Gap'!J$133*'Demand by Application'!AB97</f>
        <v>2.6643764569600008</v>
      </c>
      <c r="K97" s="383">
        <f>' Demand-Supply Gap'!K$133*'Demand by Application'!AC97</f>
        <v>2.7901845187896335</v>
      </c>
      <c r="L97" s="383">
        <f>' Demand-Supply Gap'!L$133*'Demand by Application'!AD97</f>
        <v>2.9300736755731727</v>
      </c>
      <c r="M97" s="383">
        <f>' Demand-Supply Gap'!M$133*'Demand by Application'!AE97</f>
        <v>3.0760355891806928</v>
      </c>
      <c r="N97" s="383">
        <f>' Demand-Supply Gap'!N$133*'Demand by Application'!AF97</f>
        <v>3.2252734782978725</v>
      </c>
      <c r="O97" s="383">
        <f>' Demand-Supply Gap'!O$133*'Demand by Application'!AG97</f>
        <v>3.3658894658655036</v>
      </c>
      <c r="P97" s="383">
        <f>' Demand-Supply Gap'!P$133*'Demand by Application'!AH97</f>
        <v>3.5062547883443136</v>
      </c>
      <c r="Q97" s="383">
        <f>' Demand-Supply Gap'!Q$133*'Demand by Application'!AI97</f>
        <v>3.6752756288315243</v>
      </c>
      <c r="R97" s="383">
        <f>' Demand-Supply Gap'!R$133*'Demand by Application'!AJ97</f>
        <v>3.8686209774705893</v>
      </c>
      <c r="S97" s="383">
        <f>' Demand-Supply Gap'!S$133*'Demand by Application'!AK97</f>
        <v>4.0767775924830962</v>
      </c>
      <c r="T97" s="388"/>
      <c r="U97" s="388"/>
      <c r="V97" s="386">
        <v>6.0199999999999997E-2</v>
      </c>
      <c r="W97" s="386">
        <v>6.4599999999999991E-2</v>
      </c>
      <c r="X97" s="386">
        <v>6.4699999999999994E-2</v>
      </c>
      <c r="Y97" s="386">
        <v>6.4899999999999999E-2</v>
      </c>
      <c r="Z97" s="386">
        <v>6.4399999999999999E-2</v>
      </c>
      <c r="AA97" s="386">
        <v>6.4599999999999991E-2</v>
      </c>
      <c r="AB97" s="386">
        <v>6.4599999999999991E-2</v>
      </c>
      <c r="AC97" s="386">
        <v>6.4699999999999994E-2</v>
      </c>
      <c r="AD97" s="386">
        <v>6.4899999999999999E-2</v>
      </c>
      <c r="AE97" s="386">
        <v>6.4999999999999988E-2</v>
      </c>
      <c r="AF97" s="386">
        <v>6.5199999999999994E-2</v>
      </c>
      <c r="AG97" s="386">
        <v>6.5299999999999997E-2</v>
      </c>
      <c r="AH97" s="386">
        <v>6.5199999999999994E-2</v>
      </c>
      <c r="AI97" s="386">
        <v>6.5399999999999986E-2</v>
      </c>
      <c r="AJ97" s="386">
        <v>6.5499999999999989E-2</v>
      </c>
      <c r="AK97" s="386">
        <v>6.5599999999999992E-2</v>
      </c>
    </row>
    <row r="98" spans="1:37" s="162" customFormat="1" ht="15">
      <c r="A98" s="32" t="s">
        <v>41</v>
      </c>
      <c r="B98" s="32" t="s">
        <v>113</v>
      </c>
      <c r="C98" s="95" t="s">
        <v>12</v>
      </c>
      <c r="D98" s="383">
        <f>' Demand-Supply Gap'!D$133*'Demand by Application'!V98</f>
        <v>-0.56357183919999976</v>
      </c>
      <c r="E98" s="383">
        <f>' Demand-Supply Gap'!E$133*'Demand by Application'!W98</f>
        <v>-0.23073293749999957</v>
      </c>
      <c r="F98" s="383">
        <f>' Demand-Supply Gap'!F$133*'Demand by Application'!X98</f>
        <v>-0.46445514059999987</v>
      </c>
      <c r="G98" s="383">
        <f>' Demand-Supply Gap'!G$133*'Demand by Application'!Y98</f>
        <v>2.5530217448999979</v>
      </c>
      <c r="H98" s="383">
        <f>' Demand-Supply Gap'!H$133*'Demand by Application'!Z98</f>
        <v>3.0632208495000035</v>
      </c>
      <c r="I98" s="383">
        <f>' Demand-Supply Gap'!I$133*'Demand by Application'!AA98</f>
        <v>2.721619200000005</v>
      </c>
      <c r="J98" s="383">
        <f>' Demand-Supply Gap'!J$133*'Demand by Application'!AB98</f>
        <v>2.7489271030400055</v>
      </c>
      <c r="K98" s="383">
        <f>' Demand-Supply Gap'!K$133*'Demand by Application'!AC98</f>
        <v>2.772934537220606</v>
      </c>
      <c r="L98" s="383">
        <f>' Demand-Supply Gap'!L$133*'Demand by Application'!AD98</f>
        <v>2.8036606356408962</v>
      </c>
      <c r="M98" s="383">
        <f>' Demand-Supply Gap'!M$133*'Demand by Application'!AE98</f>
        <v>2.9529941656134713</v>
      </c>
      <c r="N98" s="383">
        <f>' Demand-Supply Gap'!N$133*'Demand by Application'!AF98</f>
        <v>2.9630963397245771</v>
      </c>
      <c r="O98" s="383">
        <f>' Demand-Supply Gap'!O$133*'Demand by Application'!AG98</f>
        <v>3.0256923682435679</v>
      </c>
      <c r="P98" s="383">
        <f>' Demand-Supply Gap'!P$133*'Demand by Application'!AH98</f>
        <v>3.1190610080363554</v>
      </c>
      <c r="Q98" s="383">
        <f>' Demand-Supply Gap'!Q$133*'Demand by Application'!AI98</f>
        <v>3.2088415658452631</v>
      </c>
      <c r="R98" s="383">
        <f>' Demand-Supply Gap'!R$133*'Demand by Application'!AJ98</f>
        <v>3.3193358615854609</v>
      </c>
      <c r="S98" s="383">
        <f>' Demand-Supply Gap'!S$133*'Demand by Application'!AK98</f>
        <v>3.4491029936404241</v>
      </c>
      <c r="T98" s="387"/>
      <c r="U98" s="387"/>
      <c r="V98" s="385">
        <f>V99-SUM(V93:V97)</f>
        <v>8.0799999999999983E-2</v>
      </c>
      <c r="W98" s="385">
        <f t="shared" ref="W98:AK98" si="50">W99-SUM(W93:W97)</f>
        <v>6.25E-2</v>
      </c>
      <c r="X98" s="385">
        <f t="shared" si="50"/>
        <v>6.2699999999999978E-2</v>
      </c>
      <c r="Y98" s="385">
        <f t="shared" si="50"/>
        <v>6.2899999999999956E-2</v>
      </c>
      <c r="Z98" s="385">
        <f t="shared" si="50"/>
        <v>6.1900000000000066E-2</v>
      </c>
      <c r="AA98" s="385">
        <f t="shared" si="50"/>
        <v>6.8700000000000094E-2</v>
      </c>
      <c r="AB98" s="385">
        <f t="shared" si="50"/>
        <v>6.6650000000000098E-2</v>
      </c>
      <c r="AC98" s="385">
        <f t="shared" si="50"/>
        <v>6.4299999999999913E-2</v>
      </c>
      <c r="AD98" s="385">
        <f t="shared" si="50"/>
        <v>6.2100000000000044E-2</v>
      </c>
      <c r="AE98" s="385">
        <f t="shared" si="50"/>
        <v>6.2400000000000122E-2</v>
      </c>
      <c r="AF98" s="385">
        <f t="shared" si="50"/>
        <v>5.9899999999999953E-2</v>
      </c>
      <c r="AG98" s="385">
        <f t="shared" si="50"/>
        <v>5.8699999999999974E-2</v>
      </c>
      <c r="AH98" s="385">
        <f t="shared" si="50"/>
        <v>5.8000000000000052E-2</v>
      </c>
      <c r="AI98" s="385">
        <f t="shared" si="50"/>
        <v>5.710000000000004E-2</v>
      </c>
      <c r="AJ98" s="385">
        <f t="shared" si="50"/>
        <v>5.6200000000000139E-2</v>
      </c>
      <c r="AK98" s="385">
        <f t="shared" si="50"/>
        <v>5.5499999999999994E-2</v>
      </c>
    </row>
    <row r="99" spans="1:37" s="162" customFormat="1" ht="15">
      <c r="A99" s="32" t="s">
        <v>41</v>
      </c>
      <c r="B99" s="32" t="s">
        <v>113</v>
      </c>
      <c r="C99" s="188" t="s">
        <v>60</v>
      </c>
      <c r="D99" s="383">
        <f>SUM(D93:D98)</f>
        <v>-6.9748989999999988</v>
      </c>
      <c r="E99" s="383">
        <f t="shared" ref="E99:S99" si="51">SUM(E93:E98)</f>
        <v>-3.6917269999999927</v>
      </c>
      <c r="F99" s="383">
        <f t="shared" si="51"/>
        <v>-7.4075780000000009</v>
      </c>
      <c r="G99" s="383">
        <f t="shared" si="51"/>
        <v>40.588580999999998</v>
      </c>
      <c r="H99" s="383">
        <f t="shared" si="51"/>
        <v>49.486605000000004</v>
      </c>
      <c r="I99" s="383">
        <f t="shared" si="51"/>
        <v>39.616000000000028</v>
      </c>
      <c r="J99" s="383">
        <f t="shared" si="51"/>
        <v>41.24421760000002</v>
      </c>
      <c r="K99" s="383">
        <f t="shared" si="51"/>
        <v>43.124953922560024</v>
      </c>
      <c r="L99" s="383">
        <f t="shared" si="51"/>
        <v>45.147514261528087</v>
      </c>
      <c r="M99" s="383">
        <f t="shared" si="51"/>
        <v>47.323624448933735</v>
      </c>
      <c r="N99" s="383">
        <f t="shared" si="51"/>
        <v>49.467384636470435</v>
      </c>
      <c r="O99" s="383">
        <f t="shared" si="51"/>
        <v>51.545014791202206</v>
      </c>
      <c r="P99" s="383">
        <f t="shared" si="51"/>
        <v>53.776913931661262</v>
      </c>
      <c r="Q99" s="383">
        <f t="shared" si="51"/>
        <v>56.196875058586009</v>
      </c>
      <c r="R99" s="383">
        <f t="shared" si="51"/>
        <v>59.062915686573895</v>
      </c>
      <c r="S99" s="383">
        <f t="shared" si="51"/>
        <v>62.145999885413055</v>
      </c>
      <c r="T99" s="388"/>
      <c r="U99" s="388"/>
      <c r="V99" s="386">
        <v>1</v>
      </c>
      <c r="W99" s="386">
        <v>1</v>
      </c>
      <c r="X99" s="386">
        <v>1</v>
      </c>
      <c r="Y99" s="386">
        <v>1</v>
      </c>
      <c r="Z99" s="386">
        <v>1</v>
      </c>
      <c r="AA99" s="386">
        <v>1</v>
      </c>
      <c r="AB99" s="386">
        <v>1</v>
      </c>
      <c r="AC99" s="386">
        <v>1</v>
      </c>
      <c r="AD99" s="386">
        <v>1</v>
      </c>
      <c r="AE99" s="386">
        <v>1</v>
      </c>
      <c r="AF99" s="386">
        <v>1</v>
      </c>
      <c r="AG99" s="386">
        <v>1</v>
      </c>
      <c r="AH99" s="386">
        <v>1</v>
      </c>
      <c r="AI99" s="386">
        <v>1</v>
      </c>
      <c r="AJ99" s="386">
        <v>1</v>
      </c>
      <c r="AK99" s="386">
        <v>1</v>
      </c>
    </row>
    <row r="100" spans="1:37" s="162" customFormat="1" ht="15">
      <c r="A100" s="32" t="s">
        <v>41</v>
      </c>
      <c r="B100" s="32" t="s">
        <v>110</v>
      </c>
      <c r="C100" s="95" t="s">
        <v>221</v>
      </c>
      <c r="D100" s="383">
        <f>' Demand-Supply Gap'!D$142*'Demand by Application'!V100</f>
        <v>-25.502820142799997</v>
      </c>
      <c r="E100" s="383">
        <f>' Demand-Supply Gap'!E$142*'Demand by Application'!W100</f>
        <v>-19.614908642400007</v>
      </c>
      <c r="F100" s="383">
        <f>' Demand-Supply Gap'!F$142*'Demand by Application'!X100</f>
        <v>-18.700870272</v>
      </c>
      <c r="G100" s="383">
        <f>' Demand-Supply Gap'!G$142*'Demand by Application'!Y100</f>
        <v>-13.27837637</v>
      </c>
      <c r="H100" s="383">
        <f>' Demand-Supply Gap'!H$142*'Demand by Application'!Z100</f>
        <v>-12.122975727000002</v>
      </c>
      <c r="I100" s="383">
        <f>' Demand-Supply Gap'!I$142*'Demand by Application'!AA100</f>
        <v>-8.2603331999999945</v>
      </c>
      <c r="J100" s="383">
        <f>' Demand-Supply Gap'!J$142*'Demand by Application'!AB100</f>
        <v>-8.6711123332799946</v>
      </c>
      <c r="K100" s="383">
        <f>' Demand-Supply Gap'!K$142*'Demand by Application'!AC100</f>
        <v>-9.1539809206347549</v>
      </c>
      <c r="L100" s="383">
        <f>' Demand-Supply Gap'!L$142*'Demand by Application'!AD100</f>
        <v>-9.6075727482748352</v>
      </c>
      <c r="M100" s="383">
        <f>' Demand-Supply Gap'!M$142*'Demand by Application'!AE100</f>
        <v>-9.9876395238394622</v>
      </c>
      <c r="N100" s="383">
        <f>' Demand-Supply Gap'!N$142*'Demand by Application'!AF100</f>
        <v>-10.479201801046036</v>
      </c>
      <c r="O100" s="383">
        <f>' Demand-Supply Gap'!O$142*'Demand by Application'!AG100</f>
        <v>-10.985483744126443</v>
      </c>
      <c r="P100" s="383">
        <f>' Demand-Supply Gap'!P$142*'Demand by Application'!AH100</f>
        <v>-11.516547729345737</v>
      </c>
      <c r="Q100" s="383">
        <f>' Demand-Supply Gap'!Q$142*'Demand by Application'!AI100</f>
        <v>-12.090041719062791</v>
      </c>
      <c r="R100" s="383">
        <f>' Demand-Supply Gap'!R$142*'Demand by Application'!AJ100</f>
        <v>-12.697821508038137</v>
      </c>
      <c r="S100" s="383">
        <f>' Demand-Supply Gap'!S$142*'Demand by Application'!AK100</f>
        <v>-13.360460961685463</v>
      </c>
      <c r="T100" s="388"/>
      <c r="U100" s="388"/>
      <c r="V100" s="389">
        <v>0.38219999999999998</v>
      </c>
      <c r="W100" s="389">
        <v>0.38519999999999999</v>
      </c>
      <c r="X100" s="389">
        <v>0.38400000000000001</v>
      </c>
      <c r="Y100" s="389">
        <v>0.38300000000000001</v>
      </c>
      <c r="Z100" s="389">
        <v>0.38340000000000002</v>
      </c>
      <c r="AA100" s="389">
        <v>0.38009999999999999</v>
      </c>
      <c r="AB100" s="389">
        <v>0.38119999999999998</v>
      </c>
      <c r="AC100" s="389">
        <v>0.38290000000000002</v>
      </c>
      <c r="AD100" s="389">
        <v>0.38419999999999999</v>
      </c>
      <c r="AE100" s="389">
        <v>0.38329999999999997</v>
      </c>
      <c r="AF100" s="389">
        <v>0.38540000000000002</v>
      </c>
      <c r="AG100" s="389">
        <v>0.38640000000000002</v>
      </c>
      <c r="AH100" s="385">
        <v>0.3866</v>
      </c>
      <c r="AI100" s="385">
        <v>0.38729999999999998</v>
      </c>
      <c r="AJ100" s="385">
        <v>0.38739999999999997</v>
      </c>
      <c r="AK100" s="385">
        <v>0.38779999999999998</v>
      </c>
    </row>
    <row r="101" spans="1:37" s="162" customFormat="1" ht="15">
      <c r="A101" s="32" t="s">
        <v>41</v>
      </c>
      <c r="B101" s="32" t="s">
        <v>110</v>
      </c>
      <c r="C101" s="95" t="s">
        <v>245</v>
      </c>
      <c r="D101" s="383">
        <f>' Demand-Supply Gap'!D$142*'Demand by Application'!V101</f>
        <v>-14.239408211599997</v>
      </c>
      <c r="E101" s="383">
        <f>' Demand-Supply Gap'!E$142*'Demand by Application'!W101</f>
        <v>-10.892079331800002</v>
      </c>
      <c r="F101" s="383">
        <f>' Demand-Supply Gap'!F$142*'Demand by Application'!X101</f>
        <v>-10.446189253499998</v>
      </c>
      <c r="G101" s="383">
        <f>' Demand-Supply Gap'!G$142*'Demand by Application'!Y101</f>
        <v>-7.4261833380000004</v>
      </c>
      <c r="H101" s="383">
        <f>' Demand-Supply Gap'!H$142*'Demand by Application'!Z101</f>
        <v>-6.7855779629999997</v>
      </c>
      <c r="I101" s="383">
        <f>' Demand-Supply Gap'!I$142*'Demand by Application'!AA101</f>
        <v>-4.6463015999999966</v>
      </c>
      <c r="J101" s="383">
        <f>' Demand-Supply Gap'!J$142*'Demand by Application'!AB101</f>
        <v>-4.870107950039996</v>
      </c>
      <c r="K101" s="383">
        <f>' Demand-Supply Gap'!K$142*'Demand by Application'!AC101</f>
        <v>-5.1256555481433557</v>
      </c>
      <c r="L101" s="383">
        <f>' Demand-Supply Gap'!L$142*'Demand by Application'!AD101</f>
        <v>-5.3714383819089919</v>
      </c>
      <c r="M101" s="383">
        <f>' Demand-Supply Gap'!M$142*'Demand by Application'!AE101</f>
        <v>-5.6022501894742609</v>
      </c>
      <c r="N101" s="383">
        <f>' Demand-Supply Gap'!N$142*'Demand by Application'!AF101</f>
        <v>-5.8486671183316083</v>
      </c>
      <c r="O101" s="383">
        <f>' Demand-Supply Gap'!O$142*'Demand by Application'!AG101</f>
        <v>-6.1153663389275295</v>
      </c>
      <c r="P101" s="383">
        <f>' Demand-Supply Gap'!P$142*'Demand by Application'!AH101</f>
        <v>-6.413638712178316</v>
      </c>
      <c r="Q101" s="383">
        <f>' Demand-Supply Gap'!Q$142*'Demand by Application'!AI101</f>
        <v>-6.7177303845657441</v>
      </c>
      <c r="R101" s="383">
        <f>' Demand-Supply Gap'!R$142*'Demand by Application'!AJ101</f>
        <v>-7.063450012860657</v>
      </c>
      <c r="S101" s="383">
        <f>' Demand-Supply Gap'!S$142*'Demand by Application'!AK101</f>
        <v>-7.4243923085178363</v>
      </c>
      <c r="T101" s="387"/>
      <c r="U101" s="387"/>
      <c r="V101" s="386">
        <v>0.21339999999999998</v>
      </c>
      <c r="W101" s="386">
        <v>0.21389999999999998</v>
      </c>
      <c r="X101" s="386">
        <v>0.21449999999999997</v>
      </c>
      <c r="Y101" s="386">
        <v>0.2142</v>
      </c>
      <c r="Z101" s="386">
        <v>0.21459999999999996</v>
      </c>
      <c r="AA101" s="386">
        <v>0.21379999999999999</v>
      </c>
      <c r="AB101" s="386">
        <v>0.21409999999999996</v>
      </c>
      <c r="AC101" s="386">
        <v>0.21439999999999998</v>
      </c>
      <c r="AD101" s="386">
        <v>0.21479999999999999</v>
      </c>
      <c r="AE101" s="386">
        <v>0.21499999999999997</v>
      </c>
      <c r="AF101" s="386">
        <v>0.21509999999999996</v>
      </c>
      <c r="AG101" s="386">
        <v>0.21509999999999996</v>
      </c>
      <c r="AH101" s="386">
        <v>0.21529999999999999</v>
      </c>
      <c r="AI101" s="386">
        <v>0.2152</v>
      </c>
      <c r="AJ101" s="386">
        <v>0.21549999999999997</v>
      </c>
      <c r="AK101" s="386">
        <v>0.21549999999999997</v>
      </c>
    </row>
    <row r="102" spans="1:37" s="28" customFormat="1" ht="15">
      <c r="A102" s="32" t="s">
        <v>41</v>
      </c>
      <c r="B102" s="32" t="s">
        <v>110</v>
      </c>
      <c r="C102" s="95" t="s">
        <v>413</v>
      </c>
      <c r="D102" s="383">
        <f>' Demand-Supply Gap'!D$142*'Demand by Application'!V102</f>
        <v>-4.3972680465999998</v>
      </c>
      <c r="E102" s="383">
        <f>' Demand-Supply Gap'!E$142*'Demand by Application'!W102</f>
        <v>-3.1927693974000011</v>
      </c>
      <c r="F102" s="383">
        <f>' Demand-Supply Gap'!F$142*'Demand by Application'!X102</f>
        <v>-3.0583714924000001</v>
      </c>
      <c r="G102" s="383">
        <f>' Demand-Supply Gap'!G$142*'Demand by Application'!Y102</f>
        <v>-2.2049732040000003</v>
      </c>
      <c r="H102" s="383">
        <f>' Demand-Supply Gap'!H$142*'Demand by Application'!Z102</f>
        <v>-2.0299818510000005</v>
      </c>
      <c r="I102" s="383">
        <f>' Demand-Supply Gap'!I$142*'Demand by Application'!AA102</f>
        <v>-1.3517303999999992</v>
      </c>
      <c r="J102" s="383">
        <f>' Demand-Supply Gap'!J$142*'Demand by Application'!AB102</f>
        <v>-1.421680274999999</v>
      </c>
      <c r="K102" s="383">
        <f>' Demand-Supply Gap'!K$142*'Demand by Application'!AC102</f>
        <v>-1.496576666575439</v>
      </c>
      <c r="L102" s="383">
        <f>' Demand-Supply Gap'!L$142*'Demand by Application'!AD102</f>
        <v>-1.5679198628756696</v>
      </c>
      <c r="M102" s="383">
        <f>' Demand-Supply Gap'!M$142*'Demand by Application'!AE102</f>
        <v>-1.6337724971164478</v>
      </c>
      <c r="N102" s="383">
        <f>' Demand-Supply Gap'!N$142*'Demand by Application'!AF102</f>
        <v>-1.7102796919714469</v>
      </c>
      <c r="O102" s="383">
        <f>' Demand-Supply Gap'!O$142*'Demand by Application'!AG102</f>
        <v>-1.7911114800206156</v>
      </c>
      <c r="P102" s="383">
        <f>' Demand-Supply Gap'!P$142*'Demand by Application'!AH102</f>
        <v>-1.8826844710156507</v>
      </c>
      <c r="Q102" s="383">
        <f>' Demand-Supply Gap'!Q$142*'Demand by Application'!AI102</f>
        <v>-1.9728650571773005</v>
      </c>
      <c r="R102" s="383">
        <f>' Demand-Supply Gap'!R$142*'Demand by Application'!AJ102</f>
        <v>-2.0780637160805835</v>
      </c>
      <c r="S102" s="383">
        <f>' Demand-Supply Gap'!S$142*'Demand by Application'!AK102</f>
        <v>-2.1876979656189453</v>
      </c>
      <c r="T102" s="388"/>
      <c r="U102" s="388"/>
      <c r="V102" s="385">
        <v>6.59E-2</v>
      </c>
      <c r="W102" s="385">
        <v>6.2700000000000006E-2</v>
      </c>
      <c r="X102" s="385">
        <v>6.2800000000000009E-2</v>
      </c>
      <c r="Y102" s="385">
        <v>6.3600000000000004E-2</v>
      </c>
      <c r="Z102" s="385">
        <v>6.4200000000000007E-2</v>
      </c>
      <c r="AA102" s="385">
        <v>6.2200000000000005E-2</v>
      </c>
      <c r="AB102" s="385">
        <v>6.25E-2</v>
      </c>
      <c r="AC102" s="385">
        <v>6.2600000000000003E-2</v>
      </c>
      <c r="AD102" s="385">
        <v>6.2700000000000006E-2</v>
      </c>
      <c r="AE102" s="385">
        <v>6.2700000000000006E-2</v>
      </c>
      <c r="AF102" s="385">
        <v>6.2899999999999998E-2</v>
      </c>
      <c r="AG102" s="385">
        <v>6.3E-2</v>
      </c>
      <c r="AH102" s="385">
        <v>6.3200000000000006E-2</v>
      </c>
      <c r="AI102" s="385">
        <v>6.3200000000000006E-2</v>
      </c>
      <c r="AJ102" s="385">
        <v>6.3399999999999998E-2</v>
      </c>
      <c r="AK102" s="385">
        <v>6.3500000000000001E-2</v>
      </c>
    </row>
    <row r="103" spans="1:37" s="28" customFormat="1" ht="15">
      <c r="A103" s="32" t="s">
        <v>41</v>
      </c>
      <c r="B103" s="32" t="s">
        <v>110</v>
      </c>
      <c r="C103" s="95" t="s">
        <v>414</v>
      </c>
      <c r="D103" s="383">
        <f>' Demand-Supply Gap'!D$142*'Demand by Application'!V103</f>
        <v>-13.338602162600001</v>
      </c>
      <c r="E103" s="383">
        <f>' Demand-Supply Gap'!E$142*'Demand by Application'!W103</f>
        <v>-10.362497167000004</v>
      </c>
      <c r="F103" s="383">
        <f>' Demand-Supply Gap'!F$142*'Demand by Application'!X103</f>
        <v>-9.9202272770999986</v>
      </c>
      <c r="G103" s="383">
        <f>' Demand-Supply Gap'!G$142*'Demand by Application'!Y103</f>
        <v>-7.0656216819999997</v>
      </c>
      <c r="H103" s="383">
        <f>' Demand-Supply Gap'!H$142*'Demand by Application'!Z103</f>
        <v>-6.4472476544999999</v>
      </c>
      <c r="I103" s="383">
        <f>' Demand-Supply Gap'!I$142*'Demand by Application'!AA103</f>
        <v>-4.4115959999999976</v>
      </c>
      <c r="J103" s="383">
        <f>' Demand-Supply Gap'!J$142*'Demand by Application'!AB103</f>
        <v>-4.6255789427399963</v>
      </c>
      <c r="K103" s="383">
        <f>' Demand-Supply Gap'!K$142*'Demand by Application'!AC103</f>
        <v>-4.8650695151453975</v>
      </c>
      <c r="L103" s="383">
        <f>' Demand-Supply Gap'!L$142*'Demand by Application'!AD103</f>
        <v>-5.0938640521176053</v>
      </c>
      <c r="M103" s="383">
        <f>' Demand-Supply Gap'!M$142*'Demand by Application'!AE103</f>
        <v>-5.3156234355941843</v>
      </c>
      <c r="N103" s="383">
        <f>' Demand-Supply Gap'!N$142*'Demand by Application'!AF103</f>
        <v>-5.5441340094273128</v>
      </c>
      <c r="O103" s="383">
        <f>' Demand-Supply Gap'!O$142*'Demand by Application'!AG103</f>
        <v>-5.7969465202571984</v>
      </c>
      <c r="P103" s="383">
        <f>' Demand-Supply Gap'!P$142*'Demand by Application'!AH103</f>
        <v>-6.0799984261755426</v>
      </c>
      <c r="Q103" s="383">
        <f>' Demand-Supply Gap'!Q$142*'Demand by Application'!AI103</f>
        <v>-6.3743519727152638</v>
      </c>
      <c r="R103" s="383">
        <f>' Demand-Supply Gap'!R$142*'Demand by Application'!AJ103</f>
        <v>-6.6996249773954446</v>
      </c>
      <c r="S103" s="383">
        <f>' Demand-Supply Gap'!S$142*'Demand by Application'!AK103</f>
        <v>-7.0454210073869969</v>
      </c>
      <c r="T103" s="384"/>
      <c r="U103" s="384"/>
      <c r="V103" s="386">
        <v>0.19990000000000002</v>
      </c>
      <c r="W103" s="386">
        <v>0.20350000000000001</v>
      </c>
      <c r="X103" s="386">
        <v>0.20369999999999999</v>
      </c>
      <c r="Y103" s="386">
        <v>0.20379999999999998</v>
      </c>
      <c r="Z103" s="386">
        <v>0.20389999999999997</v>
      </c>
      <c r="AA103" s="386">
        <v>0.20300000000000001</v>
      </c>
      <c r="AB103" s="386">
        <v>0.20334999999999998</v>
      </c>
      <c r="AC103" s="386">
        <v>0.20350000000000001</v>
      </c>
      <c r="AD103" s="386">
        <v>0.20369999999999999</v>
      </c>
      <c r="AE103" s="386">
        <v>0.20400000000000001</v>
      </c>
      <c r="AF103" s="386">
        <v>0.20389999999999997</v>
      </c>
      <c r="AG103" s="386">
        <v>0.20389999999999997</v>
      </c>
      <c r="AH103" s="386">
        <v>0.2041</v>
      </c>
      <c r="AI103" s="386">
        <v>0.20419999999999999</v>
      </c>
      <c r="AJ103" s="386">
        <v>0.20439999999999997</v>
      </c>
      <c r="AK103" s="386">
        <v>0.20450000000000002</v>
      </c>
    </row>
    <row r="104" spans="1:37" s="28" customFormat="1" ht="15">
      <c r="A104" s="32" t="s">
        <v>41</v>
      </c>
      <c r="B104" s="32" t="s">
        <v>110</v>
      </c>
      <c r="C104" s="95" t="s">
        <v>246</v>
      </c>
      <c r="D104" s="383">
        <f>' Demand-Supply Gap'!D$142*'Demand by Application'!V104</f>
        <v>-4.2571426611999996</v>
      </c>
      <c r="E104" s="383">
        <f>' Demand-Supply Gap'!E$142*'Demand by Application'!W104</f>
        <v>-3.4728368884000012</v>
      </c>
      <c r="F104" s="383">
        <f>' Demand-Supply Gap'!F$142*'Demand by Application'!X104</f>
        <v>-3.3262224988999995</v>
      </c>
      <c r="G104" s="383">
        <f>' Demand-Supply Gap'!G$142*'Demand by Application'!Y104</f>
        <v>-2.3748532150000004</v>
      </c>
      <c r="H104" s="383">
        <f>' Demand-Supply Gap'!H$142*'Demand by Application'!Z104</f>
        <v>-2.1501365400000005</v>
      </c>
      <c r="I104" s="383">
        <f>' Demand-Supply Gap'!I$142*'Demand by Application'!AA104</f>
        <v>-1.4821223999999988</v>
      </c>
      <c r="J104" s="383">
        <f>' Demand-Supply Gap'!J$142*'Demand by Application'!AB104</f>
        <v>-1.5513375160799989</v>
      </c>
      <c r="K104" s="383">
        <f>' Demand-Supply Gap'!K$142*'Demand by Application'!AC104</f>
        <v>-1.632846426950519</v>
      </c>
      <c r="L104" s="383">
        <f>' Demand-Supply Gap'!L$142*'Demand by Application'!AD104</f>
        <v>-1.7129587018657635</v>
      </c>
      <c r="M104" s="383">
        <f>' Demand-Supply Gap'!M$142*'Demand by Application'!AE104</f>
        <v>-1.7875086651066714</v>
      </c>
      <c r="N104" s="383">
        <f>' Demand-Supply Gap'!N$142*'Demand by Application'!AF104</f>
        <v>-1.8707033832692457</v>
      </c>
      <c r="O104" s="383">
        <f>' Demand-Supply Gap'!O$142*'Demand by Application'!AG104</f>
        <v>-1.9588504916415941</v>
      </c>
      <c r="P104" s="383">
        <f>' Demand-Supply Gap'!P$142*'Demand by Application'!AH104</f>
        <v>-2.0495046140170374</v>
      </c>
      <c r="Q104" s="383">
        <f>' Demand-Supply Gap'!Q$142*'Demand by Application'!AI104</f>
        <v>-2.1539191288802799</v>
      </c>
      <c r="R104" s="383">
        <f>' Demand-Supply Gap'!R$142*'Demand by Application'!AJ104</f>
        <v>-2.2648927883465033</v>
      </c>
      <c r="S104" s="383">
        <f>' Demand-Supply Gap'!S$142*'Demand by Application'!AK104</f>
        <v>-2.3840740034776537</v>
      </c>
      <c r="T104" s="388"/>
      <c r="U104" s="388"/>
      <c r="V104" s="386">
        <v>6.3799999999999996E-2</v>
      </c>
      <c r="W104" s="386">
        <v>6.8199999999999997E-2</v>
      </c>
      <c r="X104" s="386">
        <v>6.83E-2</v>
      </c>
      <c r="Y104" s="386">
        <v>6.8500000000000005E-2</v>
      </c>
      <c r="Z104" s="386">
        <v>6.8000000000000005E-2</v>
      </c>
      <c r="AA104" s="386">
        <v>6.8199999999999997E-2</v>
      </c>
      <c r="AB104" s="386">
        <v>6.8199999999999997E-2</v>
      </c>
      <c r="AC104" s="386">
        <v>6.83E-2</v>
      </c>
      <c r="AD104" s="386">
        <v>6.8500000000000005E-2</v>
      </c>
      <c r="AE104" s="386">
        <v>6.8599999999999994E-2</v>
      </c>
      <c r="AF104" s="386">
        <v>6.88E-2</v>
      </c>
      <c r="AG104" s="386">
        <v>6.8900000000000003E-2</v>
      </c>
      <c r="AH104" s="386">
        <v>6.88E-2</v>
      </c>
      <c r="AI104" s="386">
        <v>6.8999999999999992E-2</v>
      </c>
      <c r="AJ104" s="386">
        <v>6.9099999999999995E-2</v>
      </c>
      <c r="AK104" s="386">
        <v>6.9199999999999998E-2</v>
      </c>
    </row>
    <row r="105" spans="1:37" s="28" customFormat="1" ht="15">
      <c r="A105" s="32" t="s">
        <v>41</v>
      </c>
      <c r="B105" s="32" t="s">
        <v>110</v>
      </c>
      <c r="C105" s="95" t="s">
        <v>12</v>
      </c>
      <c r="D105" s="383">
        <f>' Demand-Supply Gap'!D$142*'Demand by Application'!V105</f>
        <v>-4.991132775200005</v>
      </c>
      <c r="E105" s="383">
        <f>' Demand-Supply Gap'!E$142*'Demand by Application'!W105</f>
        <v>-3.3862705730000013</v>
      </c>
      <c r="F105" s="383">
        <f>' Demand-Supply Gap'!F$142*'Demand by Application'!X105</f>
        <v>-3.2483022060999986</v>
      </c>
      <c r="G105" s="383">
        <f>' Demand-Supply Gap'!G$142*'Demand by Application'!Y105</f>
        <v>-2.3193821910000025</v>
      </c>
      <c r="H105" s="383">
        <f>' Demand-Supply Gap'!H$142*'Demand by Application'!Z105</f>
        <v>-2.0837352645000027</v>
      </c>
      <c r="I105" s="383">
        <f>' Demand-Supply Gap'!I$142*'Demand by Application'!AA105</f>
        <v>-1.5799163999999986</v>
      </c>
      <c r="J105" s="383">
        <f>' Demand-Supply Gap'!J$142*'Demand by Application'!AB105</f>
        <v>-1.6070673828600013</v>
      </c>
      <c r="K105" s="383">
        <f>' Demand-Supply Gap'!K$142*'Demand by Application'!AC105</f>
        <v>-1.6328464269505196</v>
      </c>
      <c r="L105" s="383">
        <f>' Demand-Supply Gap'!L$142*'Demand by Application'!AD105</f>
        <v>-1.6529426305595187</v>
      </c>
      <c r="M105" s="383">
        <f>' Demand-Supply Gap'!M$142*'Demand by Application'!AE105</f>
        <v>-1.7301833143306562</v>
      </c>
      <c r="N105" s="383">
        <f>' Demand-Supply Gap'!N$142*'Demand by Application'!AF105</f>
        <v>-1.7374701481236181</v>
      </c>
      <c r="O105" s="383">
        <f>' Demand-Supply Gap'!O$142*'Demand by Application'!AG105</f>
        <v>-1.7825823777348089</v>
      </c>
      <c r="P105" s="383">
        <f>' Demand-Supply Gap'!P$142*'Demand by Application'!AH105</f>
        <v>-1.8469372975153551</v>
      </c>
      <c r="Q105" s="383">
        <f>' Demand-Supply Gap'!Q$142*'Demand by Application'!AI105</f>
        <v>-1.9073109967331157</v>
      </c>
      <c r="R105" s="383">
        <f>' Demand-Supply Gap'!R$142*'Demand by Application'!AJ105</f>
        <v>-1.9731772193698924</v>
      </c>
      <c r="S105" s="383">
        <f>' Demand-Supply Gap'!S$142*'Demand by Application'!AK105</f>
        <v>-2.0498902197531845</v>
      </c>
      <c r="T105" s="388"/>
      <c r="U105" s="388"/>
      <c r="V105" s="385">
        <f>V106-SUM(V100:V104)</f>
        <v>7.4800000000000089E-2</v>
      </c>
      <c r="W105" s="385">
        <f t="shared" ref="W105:AK105" si="52">W106-SUM(W100:W104)</f>
        <v>6.6500000000000004E-2</v>
      </c>
      <c r="X105" s="385">
        <f t="shared" si="52"/>
        <v>6.6699999999999982E-2</v>
      </c>
      <c r="Y105" s="385">
        <f t="shared" si="52"/>
        <v>6.6900000000000071E-2</v>
      </c>
      <c r="Z105" s="385">
        <f t="shared" si="52"/>
        <v>6.590000000000007E-2</v>
      </c>
      <c r="AA105" s="385">
        <f t="shared" si="52"/>
        <v>7.2699999999999987E-2</v>
      </c>
      <c r="AB105" s="385">
        <f t="shared" si="52"/>
        <v>7.0650000000000102E-2</v>
      </c>
      <c r="AC105" s="385">
        <f t="shared" si="52"/>
        <v>6.8300000000000027E-2</v>
      </c>
      <c r="AD105" s="385">
        <f t="shared" si="52"/>
        <v>6.6100000000000048E-2</v>
      </c>
      <c r="AE105" s="385">
        <f t="shared" si="52"/>
        <v>6.6400000000000015E-2</v>
      </c>
      <c r="AF105" s="385">
        <f t="shared" si="52"/>
        <v>6.3900000000000068E-2</v>
      </c>
      <c r="AG105" s="385">
        <f t="shared" si="52"/>
        <v>6.27000000000002E-2</v>
      </c>
      <c r="AH105" s="385">
        <f t="shared" si="52"/>
        <v>6.2000000000000055E-2</v>
      </c>
      <c r="AI105" s="385">
        <f t="shared" si="52"/>
        <v>6.1099999999999932E-2</v>
      </c>
      <c r="AJ105" s="385">
        <f t="shared" si="52"/>
        <v>6.0200000000000031E-2</v>
      </c>
      <c r="AK105" s="385">
        <f t="shared" si="52"/>
        <v>5.9499999999999997E-2</v>
      </c>
    </row>
    <row r="106" spans="1:37" s="28" customFormat="1" ht="15">
      <c r="A106" s="32" t="s">
        <v>41</v>
      </c>
      <c r="B106" s="32" t="s">
        <v>110</v>
      </c>
      <c r="C106" s="188" t="s">
        <v>60</v>
      </c>
      <c r="D106" s="383">
        <f>SUM(D100:D105)</f>
        <v>-66.726374000000007</v>
      </c>
      <c r="E106" s="383">
        <f t="shared" ref="E106:S106" si="53">SUM(E100:E105)</f>
        <v>-50.921362000000023</v>
      </c>
      <c r="F106" s="383">
        <f t="shared" si="53"/>
        <v>-48.700182999999996</v>
      </c>
      <c r="G106" s="383">
        <f t="shared" si="53"/>
        <v>-34.669390000000007</v>
      </c>
      <c r="H106" s="383">
        <f t="shared" si="53"/>
        <v>-31.619655000000005</v>
      </c>
      <c r="I106" s="383">
        <f t="shared" si="53"/>
        <v>-21.731999999999985</v>
      </c>
      <c r="J106" s="383">
        <f t="shared" si="53"/>
        <v>-22.746884399999988</v>
      </c>
      <c r="K106" s="383">
        <f t="shared" si="53"/>
        <v>-23.906975504399984</v>
      </c>
      <c r="L106" s="383">
        <f t="shared" si="53"/>
        <v>-25.006696377602385</v>
      </c>
      <c r="M106" s="383">
        <f t="shared" si="53"/>
        <v>-26.056977625461681</v>
      </c>
      <c r="N106" s="383">
        <f t="shared" si="53"/>
        <v>-27.190456152169265</v>
      </c>
      <c r="O106" s="383">
        <f t="shared" si="53"/>
        <v>-28.430340952708185</v>
      </c>
      <c r="P106" s="383">
        <f t="shared" si="53"/>
        <v>-29.789311250247643</v>
      </c>
      <c r="Q106" s="383">
        <f t="shared" si="53"/>
        <v>-31.216219259134498</v>
      </c>
      <c r="R106" s="383">
        <f t="shared" si="53"/>
        <v>-32.77703022209122</v>
      </c>
      <c r="S106" s="383">
        <f t="shared" si="53"/>
        <v>-34.451936466440081</v>
      </c>
      <c r="T106" s="68"/>
      <c r="U106" s="68"/>
      <c r="V106" s="386">
        <v>1</v>
      </c>
      <c r="W106" s="386">
        <v>1</v>
      </c>
      <c r="X106" s="386">
        <v>1</v>
      </c>
      <c r="Y106" s="386">
        <v>1</v>
      </c>
      <c r="Z106" s="386">
        <v>1</v>
      </c>
      <c r="AA106" s="386">
        <v>1</v>
      </c>
      <c r="AB106" s="386">
        <v>1</v>
      </c>
      <c r="AC106" s="386">
        <v>1</v>
      </c>
      <c r="AD106" s="386">
        <v>1</v>
      </c>
      <c r="AE106" s="386">
        <v>1</v>
      </c>
      <c r="AF106" s="386">
        <v>1</v>
      </c>
      <c r="AG106" s="386">
        <v>1</v>
      </c>
      <c r="AH106" s="386">
        <v>1</v>
      </c>
      <c r="AI106" s="386">
        <v>1</v>
      </c>
      <c r="AJ106" s="386">
        <v>1</v>
      </c>
      <c r="AK106" s="386">
        <v>1</v>
      </c>
    </row>
    <row r="107" spans="1:37" s="28" customFormat="1" ht="15">
      <c r="A107" s="32" t="s">
        <v>41</v>
      </c>
      <c r="B107" s="306" t="s">
        <v>100</v>
      </c>
      <c r="C107" s="95" t="s">
        <v>221</v>
      </c>
      <c r="D107" s="383">
        <f>' Demand-Supply Gap'!D$151*'Demand by Application'!V107</f>
        <v>8.0580817839999987</v>
      </c>
      <c r="E107" s="383">
        <f>' Demand-Supply Gap'!E$151*'Demand by Application'!W107</f>
        <v>10.948006815599999</v>
      </c>
      <c r="F107" s="383">
        <f>' Demand-Supply Gap'!F$151*'Demand by Application'!X107</f>
        <v>11.843162398599999</v>
      </c>
      <c r="G107" s="383">
        <f>' Demand-Supply Gap'!G$151*'Demand by Application'!Y107</f>
        <v>13.102096408799996</v>
      </c>
      <c r="H107" s="383">
        <f>' Demand-Supply Gap'!H$151*'Demand by Application'!Z107</f>
        <v>12.643031830000002</v>
      </c>
      <c r="I107" s="383">
        <f>' Demand-Supply Gap'!I$151*'Demand by Application'!AA107</f>
        <v>10.589202</v>
      </c>
      <c r="J107" s="383">
        <f>' Demand-Supply Gap'!J$151*'Demand by Application'!AB107</f>
        <v>10.938162456000001</v>
      </c>
      <c r="K107" s="383">
        <f>' Demand-Supply Gap'!K$151*'Demand by Application'!AC107</f>
        <v>11.382025466448001</v>
      </c>
      <c r="L107" s="383">
        <f>' Demand-Supply Gap'!L$151*'Demand by Application'!AD107</f>
        <v>11.786921502375801</v>
      </c>
      <c r="M107" s="383">
        <f>' Demand-Supply Gap'!M$151*'Demand by Application'!AE107</f>
        <v>12.060597033333131</v>
      </c>
      <c r="N107" s="383">
        <f>' Demand-Supply Gap'!N$151*'Demand by Application'!AF107</f>
        <v>12.463198288281065</v>
      </c>
      <c r="O107" s="383">
        <f>' Demand-Supply Gap'!O$151*'Demand by Application'!AG107</f>
        <v>12.870111454617074</v>
      </c>
      <c r="P107" s="383">
        <f>' Demand-Supply Gap'!P$151*'Demand by Application'!AH107</f>
        <v>13.277180731487196</v>
      </c>
      <c r="Q107" s="383">
        <f>' Demand-Supply Gap'!Q$151*'Demand by Application'!AI107</f>
        <v>13.731964343523357</v>
      </c>
      <c r="R107" s="383">
        <f>' Demand-Supply Gap'!R$151*'Demand by Application'!AJ107</f>
        <v>14.202485339324781</v>
      </c>
      <c r="S107" s="383">
        <f>' Demand-Supply Gap'!S$151*'Demand by Application'!AK107</f>
        <v>14.714617947824692</v>
      </c>
      <c r="T107" s="68"/>
      <c r="U107" s="68"/>
      <c r="V107" s="389">
        <v>0.3856</v>
      </c>
      <c r="W107" s="389">
        <v>0.3886</v>
      </c>
      <c r="X107" s="389">
        <v>0.38740000000000002</v>
      </c>
      <c r="Y107" s="389">
        <v>0.38640000000000002</v>
      </c>
      <c r="Z107" s="389">
        <v>0.38680000000000003</v>
      </c>
      <c r="AA107" s="389">
        <v>0.38350000000000001</v>
      </c>
      <c r="AB107" s="389">
        <v>0.3846</v>
      </c>
      <c r="AC107" s="389">
        <v>0.38630000000000003</v>
      </c>
      <c r="AD107" s="389">
        <v>0.3876</v>
      </c>
      <c r="AE107" s="389">
        <v>0.38669999999999999</v>
      </c>
      <c r="AF107" s="389">
        <v>0.38880000000000003</v>
      </c>
      <c r="AG107" s="389">
        <v>0.38980000000000004</v>
      </c>
      <c r="AH107" s="385">
        <v>0.39</v>
      </c>
      <c r="AI107" s="385">
        <v>0.39069999999999999</v>
      </c>
      <c r="AJ107" s="385">
        <v>0.39079999999999998</v>
      </c>
      <c r="AK107" s="385">
        <v>0.39119999999999999</v>
      </c>
    </row>
    <row r="108" spans="1:37" s="28" customFormat="1" ht="15">
      <c r="A108" s="32" t="s">
        <v>41</v>
      </c>
      <c r="B108" s="306" t="s">
        <v>100</v>
      </c>
      <c r="C108" s="95" t="s">
        <v>245</v>
      </c>
      <c r="D108" s="383">
        <f>' Demand-Supply Gap'!D$151*'Demand by Application'!V108</f>
        <v>4.3654908834999988</v>
      </c>
      <c r="E108" s="383">
        <f>' Demand-Supply Gap'!E$151*'Demand by Application'!W108</f>
        <v>5.8994148923999994</v>
      </c>
      <c r="F108" s="383">
        <f>' Demand-Supply Gap'!F$151*'Demand by Application'!X108</f>
        <v>6.4198866899999976</v>
      </c>
      <c r="G108" s="383">
        <f>' Demand-Supply Gap'!G$151*'Demand by Application'!Y108</f>
        <v>7.1105321348999979</v>
      </c>
      <c r="H108" s="383">
        <f>' Demand-Supply Gap'!H$151*'Demand by Application'!Z108</f>
        <v>6.8673758724999985</v>
      </c>
      <c r="I108" s="383">
        <f>' Demand-Supply Gap'!I$151*'Demand by Application'!AA108</f>
        <v>5.7791915999999999</v>
      </c>
      <c r="J108" s="383">
        <f>' Demand-Supply Gap'!J$151*'Demand by Application'!AB108</f>
        <v>5.9610994559999995</v>
      </c>
      <c r="K108" s="383">
        <f>' Demand-Supply Gap'!K$151*'Demand by Application'!AC108</f>
        <v>6.1845383003039993</v>
      </c>
      <c r="L108" s="383">
        <f>' Demand-Supply Gap'!L$151*'Demand by Application'!AD108</f>
        <v>6.3952259854221642</v>
      </c>
      <c r="M108" s="383">
        <f>' Demand-Supply Gap'!M$151*'Demand by Application'!AE108</f>
        <v>6.565181472760858</v>
      </c>
      <c r="N108" s="383">
        <f>' Demand-Supply Gap'!N$151*'Demand by Application'!AF108</f>
        <v>6.7508990728189078</v>
      </c>
      <c r="O108" s="383">
        <f>' Demand-Supply Gap'!O$151*'Demand by Application'!AG108</f>
        <v>6.9534260450034759</v>
      </c>
      <c r="P108" s="383">
        <f>' Demand-Supply Gap'!P$151*'Demand by Application'!AH108</f>
        <v>7.1764864056346171</v>
      </c>
      <c r="Q108" s="383">
        <f>' Demand-Supply Gap'!Q$151*'Demand by Application'!AI108</f>
        <v>7.4054898571291821</v>
      </c>
      <c r="R108" s="383">
        <f>' Demand-Supply Gap'!R$151*'Demand by Application'!AJ108</f>
        <v>7.6681791366364598</v>
      </c>
      <c r="S108" s="383">
        <f>' Demand-Supply Gap'!S$151*'Demand by Application'!AK108</f>
        <v>7.9365654064187359</v>
      </c>
      <c r="T108" s="68"/>
      <c r="U108" s="68"/>
      <c r="V108" s="386">
        <v>0.20889999999999997</v>
      </c>
      <c r="W108" s="386">
        <v>0.20939999999999998</v>
      </c>
      <c r="X108" s="386">
        <v>0.20999999999999996</v>
      </c>
      <c r="Y108" s="386">
        <v>0.2097</v>
      </c>
      <c r="Z108" s="386">
        <v>0.21009999999999995</v>
      </c>
      <c r="AA108" s="386">
        <v>0.20929999999999999</v>
      </c>
      <c r="AB108" s="386">
        <v>0.20959999999999995</v>
      </c>
      <c r="AC108" s="386">
        <v>0.20989999999999998</v>
      </c>
      <c r="AD108" s="386">
        <v>0.21029999999999999</v>
      </c>
      <c r="AE108" s="386">
        <v>0.21049999999999996</v>
      </c>
      <c r="AF108" s="386">
        <v>0.21059999999999995</v>
      </c>
      <c r="AG108" s="386">
        <v>0.21059999999999995</v>
      </c>
      <c r="AH108" s="386">
        <v>0.21079999999999999</v>
      </c>
      <c r="AI108" s="386">
        <v>0.2107</v>
      </c>
      <c r="AJ108" s="386">
        <v>0.21099999999999997</v>
      </c>
      <c r="AK108" s="386">
        <v>0.21099999999999997</v>
      </c>
    </row>
    <row r="109" spans="1:37" s="28" customFormat="1" ht="15">
      <c r="A109" s="32" t="s">
        <v>41</v>
      </c>
      <c r="B109" s="306" t="s">
        <v>100</v>
      </c>
      <c r="C109" s="95" t="s">
        <v>413</v>
      </c>
      <c r="D109" s="383">
        <f>' Demand-Supply Gap'!D$151*'Demand by Application'!V109</f>
        <v>1.4481977895</v>
      </c>
      <c r="E109" s="383">
        <f>' Demand-Supply Gap'!E$151*'Demand by Application'!W109</f>
        <v>1.8622317306000002</v>
      </c>
      <c r="F109" s="383">
        <f>' Demand-Supply Gap'!F$151*'Demand by Application'!X109</f>
        <v>2.0237928517999997</v>
      </c>
      <c r="G109" s="383">
        <f>' Demand-Supply Gap'!G$151*'Demand by Application'!Y109</f>
        <v>2.2718438389999993</v>
      </c>
      <c r="H109" s="383">
        <f>' Demand-Supply Gap'!H$151*'Demand by Application'!Z109</f>
        <v>2.2095888100000001</v>
      </c>
      <c r="I109" s="383">
        <f>' Demand-Supply Gap'!I$151*'Demand by Application'!AA109</f>
        <v>1.8113472000000004</v>
      </c>
      <c r="J109" s="383">
        <f>' Demand-Supply Gap'!J$151*'Demand by Application'!AB109</f>
        <v>1.874219724</v>
      </c>
      <c r="K109" s="383">
        <f>' Demand-Supply Gap'!K$151*'Demand by Application'!AC109</f>
        <v>1.9446380553600002</v>
      </c>
      <c r="L109" s="383">
        <f>' Demand-Supply Gap'!L$151*'Demand by Application'!AD109</f>
        <v>2.0101019383566578</v>
      </c>
      <c r="M109" s="383">
        <f>' Demand-Supply Gap'!M$151*'Demand by Application'!AE109</f>
        <v>2.0615605479785883</v>
      </c>
      <c r="N109" s="383">
        <f>' Demand-Supply Gap'!N$151*'Demand by Application'!AF109</f>
        <v>2.12528304144299</v>
      </c>
      <c r="O109" s="383">
        <f>' Demand-Supply Gap'!O$151*'Demand by Application'!AG109</f>
        <v>2.1923432544550376</v>
      </c>
      <c r="P109" s="383">
        <f>' Demand-Supply Gap'!P$151*'Demand by Application'!AH109</f>
        <v>2.2673339403001211</v>
      </c>
      <c r="Q109" s="383">
        <f>' Demand-Supply Gap'!Q$151*'Demand by Application'!AI109</f>
        <v>2.3407955599658452</v>
      </c>
      <c r="R109" s="383">
        <f>' Demand-Supply Gap'!R$151*'Demand by Application'!AJ109</f>
        <v>2.4276510252479411</v>
      </c>
      <c r="S109" s="383">
        <f>' Demand-Supply Gap'!S$151*'Demand by Application'!AK109</f>
        <v>2.5163802165375047</v>
      </c>
      <c r="T109" s="68"/>
      <c r="U109" s="68"/>
      <c r="V109" s="385">
        <v>6.93E-2</v>
      </c>
      <c r="W109" s="385">
        <v>6.6100000000000006E-2</v>
      </c>
      <c r="X109" s="385">
        <v>6.6200000000000009E-2</v>
      </c>
      <c r="Y109" s="385">
        <v>6.7000000000000004E-2</v>
      </c>
      <c r="Z109" s="385">
        <v>6.7600000000000007E-2</v>
      </c>
      <c r="AA109" s="385">
        <v>6.5600000000000006E-2</v>
      </c>
      <c r="AB109" s="385">
        <v>6.59E-2</v>
      </c>
      <c r="AC109" s="385">
        <v>6.6000000000000003E-2</v>
      </c>
      <c r="AD109" s="385">
        <v>6.6100000000000006E-2</v>
      </c>
      <c r="AE109" s="385">
        <v>6.6100000000000006E-2</v>
      </c>
      <c r="AF109" s="385">
        <v>6.6299999999999998E-2</v>
      </c>
      <c r="AG109" s="385">
        <v>6.6400000000000001E-2</v>
      </c>
      <c r="AH109" s="385">
        <v>6.6600000000000006E-2</v>
      </c>
      <c r="AI109" s="385">
        <v>6.6600000000000006E-2</v>
      </c>
      <c r="AJ109" s="385">
        <v>6.6799999999999998E-2</v>
      </c>
      <c r="AK109" s="385">
        <v>6.6900000000000001E-2</v>
      </c>
    </row>
    <row r="110" spans="1:37" s="28" customFormat="1" ht="15">
      <c r="A110" s="32" t="s">
        <v>41</v>
      </c>
      <c r="B110" s="306" t="s">
        <v>100</v>
      </c>
      <c r="C110" s="95" t="s">
        <v>414</v>
      </c>
      <c r="D110" s="383">
        <f>' Demand-Supply Gap'!D$151*'Demand by Application'!V110</f>
        <v>4.2860803265000005</v>
      </c>
      <c r="E110" s="383">
        <f>' Demand-Supply Gap'!E$151*'Demand by Application'!W110</f>
        <v>5.8796938302000008</v>
      </c>
      <c r="F110" s="383">
        <f>' Demand-Supply Gap'!F$151*'Demand by Application'!X110</f>
        <v>6.3862587120999992</v>
      </c>
      <c r="G110" s="383">
        <f>' Demand-Supply Gap'!G$151*'Demand by Application'!Y110</f>
        <v>7.0867964529999981</v>
      </c>
      <c r="H110" s="383">
        <f>' Demand-Supply Gap'!H$151*'Demand by Application'!Z110</f>
        <v>6.8346896474999994</v>
      </c>
      <c r="I110" s="383">
        <f>' Demand-Supply Gap'!I$151*'Demand by Application'!AA110</f>
        <v>5.7488184000000011</v>
      </c>
      <c r="J110" s="383">
        <f>' Demand-Supply Gap'!J$151*'Demand by Application'!AB110</f>
        <v>5.9312370779999997</v>
      </c>
      <c r="K110" s="383">
        <f>' Demand-Supply Gap'!K$151*'Demand by Application'!AC110</f>
        <v>6.1491812447520013</v>
      </c>
      <c r="L110" s="383">
        <f>' Demand-Supply Gap'!L$151*'Demand by Application'!AD110</f>
        <v>6.3526519655477429</v>
      </c>
      <c r="M110" s="383">
        <f>' Demand-Supply Gap'!M$151*'Demand by Application'!AE110</f>
        <v>6.5246364090335955</v>
      </c>
      <c r="N110" s="383">
        <f>' Demand-Supply Gap'!N$151*'Demand by Application'!AF110</f>
        <v>6.7028157460894295</v>
      </c>
      <c r="O110" s="383">
        <f>' Demand-Supply Gap'!O$151*'Demand by Application'!AG110</f>
        <v>6.9039002184721125</v>
      </c>
      <c r="P110" s="383">
        <f>' Demand-Supply Gap'!P$151*'Demand by Application'!AH110</f>
        <v>7.125420325898129</v>
      </c>
      <c r="Q110" s="383">
        <f>' Demand-Supply Gap'!Q$151*'Demand by Application'!AI110</f>
        <v>7.3597986525052246</v>
      </c>
      <c r="R110" s="383">
        <f>' Demand-Supply Gap'!R$151*'Demand by Application'!AJ110</f>
        <v>7.6173002229336593</v>
      </c>
      <c r="S110" s="383">
        <f>' Demand-Supply Gap'!S$151*'Demand by Application'!AK110</f>
        <v>7.8876671361422241</v>
      </c>
      <c r="T110" s="396"/>
      <c r="U110" s="396"/>
      <c r="V110" s="386">
        <v>0.20510000000000003</v>
      </c>
      <c r="W110" s="386">
        <v>0.20870000000000002</v>
      </c>
      <c r="X110" s="386">
        <v>0.2089</v>
      </c>
      <c r="Y110" s="386">
        <v>0.20899999999999999</v>
      </c>
      <c r="Z110" s="386">
        <v>0.20909999999999998</v>
      </c>
      <c r="AA110" s="386">
        <v>0.20820000000000002</v>
      </c>
      <c r="AB110" s="386">
        <v>0.20854999999999999</v>
      </c>
      <c r="AC110" s="386">
        <v>0.20870000000000002</v>
      </c>
      <c r="AD110" s="386">
        <v>0.2089</v>
      </c>
      <c r="AE110" s="386">
        <v>0.20920000000000002</v>
      </c>
      <c r="AF110" s="386">
        <v>0.20909999999999998</v>
      </c>
      <c r="AG110" s="386">
        <v>0.20909999999999998</v>
      </c>
      <c r="AH110" s="386">
        <v>0.20930000000000001</v>
      </c>
      <c r="AI110" s="386">
        <v>0.2094</v>
      </c>
      <c r="AJ110" s="386">
        <v>0.20959999999999998</v>
      </c>
      <c r="AK110" s="386">
        <v>0.20970000000000003</v>
      </c>
    </row>
    <row r="111" spans="1:37" s="28" customFormat="1" ht="15">
      <c r="A111" s="32" t="s">
        <v>41</v>
      </c>
      <c r="B111" s="306" t="s">
        <v>100</v>
      </c>
      <c r="C111" s="95" t="s">
        <v>246</v>
      </c>
      <c r="D111" s="383">
        <f>' Demand-Supply Gap'!D$151*'Demand by Application'!V111</f>
        <v>1.2475816454999997</v>
      </c>
      <c r="E111" s="383">
        <f>' Demand-Supply Gap'!E$151*'Demand by Application'!W111</f>
        <v>1.8058858385999996</v>
      </c>
      <c r="F111" s="383">
        <f>' Demand-Supply Gap'!F$151*'Demand by Application'!X111</f>
        <v>1.9626510737999994</v>
      </c>
      <c r="G111" s="383">
        <f>' Demand-Supply Gap'!G$151*'Demand by Application'!Y111</f>
        <v>2.1836827347999992</v>
      </c>
      <c r="H111" s="383">
        <f>' Demand-Supply Gap'!H$151*'Demand by Application'!Z111</f>
        <v>2.0886497775000001</v>
      </c>
      <c r="I111" s="383">
        <f>' Demand-Supply Gap'!I$151*'Demand by Application'!AA111</f>
        <v>1.7699291999999998</v>
      </c>
      <c r="J111" s="383">
        <f>' Demand-Supply Gap'!J$151*'Demand by Application'!AB111</f>
        <v>1.8230270759999998</v>
      </c>
      <c r="K111" s="383">
        <f>' Demand-Supply Gap'!K$151*'Demand by Application'!AC111</f>
        <v>1.8916024720319999</v>
      </c>
      <c r="L111" s="383">
        <f>' Demand-Supply Gap'!L$151*'Demand by Application'!AD111</f>
        <v>1.9584049142234303</v>
      </c>
      <c r="M111" s="383">
        <f>' Demand-Supply Gap'!M$151*'Demand by Application'!AE111</f>
        <v>2.0116589310834931</v>
      </c>
      <c r="N111" s="383">
        <f>' Demand-Supply Gap'!N$151*'Demand by Application'!AF111</f>
        <v>2.0739941595982119</v>
      </c>
      <c r="O111" s="383">
        <f>' Demand-Supply Gap'!O$151*'Demand by Application'!AG111</f>
        <v>2.1395157061549162</v>
      </c>
      <c r="P111" s="383">
        <f>' Demand-Supply Gap'!P$151*'Demand by Application'!AH111</f>
        <v>2.202650239300568</v>
      </c>
      <c r="Q111" s="383">
        <f>' Demand-Supply Gap'!Q$151*'Demand by Application'!AI111</f>
        <v>2.2810455231498996</v>
      </c>
      <c r="R111" s="383">
        <f>' Demand-Supply Gap'!R$151*'Demand by Application'!AJ111</f>
        <v>2.3622352790586252</v>
      </c>
      <c r="S111" s="383">
        <f>' Demand-Supply Gap'!S$151*'Demand by Application'!AK111</f>
        <v>2.4486749192315624</v>
      </c>
      <c r="T111" s="387"/>
      <c r="U111" s="387"/>
      <c r="V111" s="386">
        <v>5.9699999999999996E-2</v>
      </c>
      <c r="W111" s="386">
        <v>6.409999999999999E-2</v>
      </c>
      <c r="X111" s="386">
        <v>6.4199999999999993E-2</v>
      </c>
      <c r="Y111" s="386">
        <v>6.4399999999999999E-2</v>
      </c>
      <c r="Z111" s="386">
        <v>6.3899999999999998E-2</v>
      </c>
      <c r="AA111" s="386">
        <v>6.409999999999999E-2</v>
      </c>
      <c r="AB111" s="386">
        <v>6.409999999999999E-2</v>
      </c>
      <c r="AC111" s="386">
        <v>6.4199999999999993E-2</v>
      </c>
      <c r="AD111" s="386">
        <v>6.4399999999999999E-2</v>
      </c>
      <c r="AE111" s="386">
        <v>6.4499999999999988E-2</v>
      </c>
      <c r="AF111" s="386">
        <v>6.4699999999999994E-2</v>
      </c>
      <c r="AG111" s="386">
        <v>6.4799999999999996E-2</v>
      </c>
      <c r="AH111" s="386">
        <v>6.4699999999999994E-2</v>
      </c>
      <c r="AI111" s="386">
        <v>6.4899999999999985E-2</v>
      </c>
      <c r="AJ111" s="386">
        <v>6.4999999999999988E-2</v>
      </c>
      <c r="AK111" s="386">
        <v>6.5099999999999991E-2</v>
      </c>
    </row>
    <row r="112" spans="1:37" s="28" customFormat="1" ht="15">
      <c r="A112" s="32" t="s">
        <v>41</v>
      </c>
      <c r="B112" s="306" t="s">
        <v>100</v>
      </c>
      <c r="C112" s="95" t="s">
        <v>12</v>
      </c>
      <c r="D112" s="383">
        <f>' Demand-Supply Gap'!D$151*'Demand by Application'!V112</f>
        <v>1.4920825709999981</v>
      </c>
      <c r="E112" s="383">
        <f>' Demand-Supply Gap'!E$151*'Demand by Application'!W112</f>
        <v>1.7777128925999981</v>
      </c>
      <c r="F112" s="383">
        <f>' Demand-Supply Gap'!F$151*'Demand by Application'!X112</f>
        <v>1.9351372737000003</v>
      </c>
      <c r="G112" s="383">
        <f>' Demand-Supply Gap'!G$151*'Demand by Application'!Y112</f>
        <v>2.1531654294999996</v>
      </c>
      <c r="H112" s="383">
        <f>' Demand-Supply Gap'!H$151*'Demand by Application'!Z112</f>
        <v>2.0428890625000036</v>
      </c>
      <c r="I112" s="383">
        <f>' Demand-Supply Gap'!I$151*'Demand by Application'!AA112</f>
        <v>1.9135115999999979</v>
      </c>
      <c r="J112" s="383">
        <f>' Demand-Supply Gap'!J$151*'Demand by Application'!AB112</f>
        <v>1.912614210000001</v>
      </c>
      <c r="K112" s="383">
        <f>' Demand-Supply Gap'!K$151*'Demand by Application'!AC112</f>
        <v>1.9122274211039956</v>
      </c>
      <c r="L112" s="383">
        <f>' Demand-Supply Gap'!L$151*'Demand by Application'!AD112</f>
        <v>1.9067078900902026</v>
      </c>
      <c r="M112" s="383">
        <f>' Demand-Supply Gap'!M$151*'Demand by Application'!AE112</f>
        <v>1.9648761652443409</v>
      </c>
      <c r="N112" s="383">
        <f>' Demand-Supply Gap'!N$151*'Demand by Application'!AF112</f>
        <v>1.9393608447556732</v>
      </c>
      <c r="O112" s="383">
        <f>' Demand-Supply Gap'!O$151*'Demand by Application'!AG112</f>
        <v>1.9579210088732495</v>
      </c>
      <c r="P112" s="383">
        <f>' Demand-Supply Gap'!P$151*'Demand by Application'!AH112</f>
        <v>1.9949815150388448</v>
      </c>
      <c r="Q112" s="383">
        <f>' Demand-Supply Gap'!Q$151*'Demand by Application'!AI112</f>
        <v>2.0279865436941358</v>
      </c>
      <c r="R112" s="383">
        <f>' Demand-Supply Gap'!R$151*'Demand by Application'!AJ112</f>
        <v>2.0642302130850823</v>
      </c>
      <c r="S112" s="383">
        <f>' Demand-Supply Gap'!S$151*'Demand by Application'!AK112</f>
        <v>2.1101484327018554</v>
      </c>
      <c r="T112" s="388"/>
      <c r="U112" s="388"/>
      <c r="V112" s="385">
        <f>V113-SUM(V107:V111)</f>
        <v>7.1399999999999908E-2</v>
      </c>
      <c r="W112" s="385">
        <f t="shared" ref="W112:AK112" si="54">W113-SUM(W107:W111)</f>
        <v>6.3099999999999934E-2</v>
      </c>
      <c r="X112" s="385">
        <f t="shared" si="54"/>
        <v>6.3300000000000023E-2</v>
      </c>
      <c r="Y112" s="385">
        <f t="shared" si="54"/>
        <v>6.3500000000000001E-2</v>
      </c>
      <c r="Z112" s="385">
        <f t="shared" si="54"/>
        <v>6.2500000000000111E-2</v>
      </c>
      <c r="AA112" s="385">
        <f t="shared" si="54"/>
        <v>6.9299999999999917E-2</v>
      </c>
      <c r="AB112" s="385">
        <f t="shared" si="54"/>
        <v>6.7250000000000032E-2</v>
      </c>
      <c r="AC112" s="385">
        <f t="shared" si="54"/>
        <v>6.4899999999999847E-2</v>
      </c>
      <c r="AD112" s="385">
        <f t="shared" si="54"/>
        <v>6.2699999999999978E-2</v>
      </c>
      <c r="AE112" s="385">
        <f t="shared" si="54"/>
        <v>6.2999999999999945E-2</v>
      </c>
      <c r="AF112" s="385">
        <f t="shared" si="54"/>
        <v>6.0500000000000109E-2</v>
      </c>
      <c r="AG112" s="385">
        <f t="shared" si="54"/>
        <v>5.9300000000000019E-2</v>
      </c>
      <c r="AH112" s="385">
        <f t="shared" si="54"/>
        <v>5.8599999999999985E-2</v>
      </c>
      <c r="AI112" s="385">
        <f t="shared" si="54"/>
        <v>5.7700000000000085E-2</v>
      </c>
      <c r="AJ112" s="385">
        <f t="shared" si="54"/>
        <v>5.6800000000000184E-2</v>
      </c>
      <c r="AK112" s="385">
        <f t="shared" si="54"/>
        <v>5.6100000000000039E-2</v>
      </c>
    </row>
    <row r="113" spans="1:37" s="28" customFormat="1" ht="15">
      <c r="A113" s="32" t="s">
        <v>41</v>
      </c>
      <c r="B113" s="306" t="s">
        <v>100</v>
      </c>
      <c r="C113" s="188" t="s">
        <v>60</v>
      </c>
      <c r="D113" s="383">
        <f>SUM(D107:D112)</f>
        <v>20.897514999999991</v>
      </c>
      <c r="E113" s="383">
        <f t="shared" ref="E113:S113" si="55">SUM(E107:E112)</f>
        <v>28.172945999999996</v>
      </c>
      <c r="F113" s="383">
        <f t="shared" si="55"/>
        <v>30.570888999999994</v>
      </c>
      <c r="G113" s="383">
        <f t="shared" si="55"/>
        <v>33.90811699999999</v>
      </c>
      <c r="H113" s="383">
        <f t="shared" si="55"/>
        <v>32.686225</v>
      </c>
      <c r="I113" s="383">
        <f t="shared" si="55"/>
        <v>27.612000000000002</v>
      </c>
      <c r="J113" s="383">
        <f t="shared" si="55"/>
        <v>28.440359999999998</v>
      </c>
      <c r="K113" s="383">
        <f t="shared" si="55"/>
        <v>29.464212959999994</v>
      </c>
      <c r="L113" s="383">
        <f t="shared" si="55"/>
        <v>30.410014196016</v>
      </c>
      <c r="M113" s="383">
        <f t="shared" si="55"/>
        <v>31.188510559434004</v>
      </c>
      <c r="N113" s="383">
        <f t="shared" si="55"/>
        <v>32.055551152986276</v>
      </c>
      <c r="O113" s="383">
        <f t="shared" si="55"/>
        <v>33.017217687575865</v>
      </c>
      <c r="P113" s="383">
        <f t="shared" si="55"/>
        <v>34.044053157659476</v>
      </c>
      <c r="Q113" s="383">
        <f t="shared" si="55"/>
        <v>35.147080479967642</v>
      </c>
      <c r="R113" s="383">
        <f t="shared" si="55"/>
        <v>36.342081216286545</v>
      </c>
      <c r="S113" s="383">
        <f t="shared" si="55"/>
        <v>37.614054058856581</v>
      </c>
      <c r="T113" s="384"/>
      <c r="U113" s="384"/>
      <c r="V113" s="386">
        <v>1</v>
      </c>
      <c r="W113" s="386">
        <v>1</v>
      </c>
      <c r="X113" s="386">
        <v>1</v>
      </c>
      <c r="Y113" s="386">
        <v>1</v>
      </c>
      <c r="Z113" s="386">
        <v>1</v>
      </c>
      <c r="AA113" s="386">
        <v>1</v>
      </c>
      <c r="AB113" s="386">
        <v>1</v>
      </c>
      <c r="AC113" s="386">
        <v>1</v>
      </c>
      <c r="AD113" s="386">
        <v>1</v>
      </c>
      <c r="AE113" s="386">
        <v>1</v>
      </c>
      <c r="AF113" s="386">
        <v>1</v>
      </c>
      <c r="AG113" s="386">
        <v>1</v>
      </c>
      <c r="AH113" s="386">
        <v>1</v>
      </c>
      <c r="AI113" s="386">
        <v>1</v>
      </c>
      <c r="AJ113" s="386">
        <v>1</v>
      </c>
      <c r="AK113" s="386">
        <v>1</v>
      </c>
    </row>
    <row r="114" spans="1:37" s="28" customFormat="1" ht="15">
      <c r="A114" s="32" t="s">
        <v>41</v>
      </c>
      <c r="B114" s="32" t="s">
        <v>419</v>
      </c>
      <c r="C114" s="95" t="s">
        <v>221</v>
      </c>
      <c r="D114" s="383">
        <f>' Demand-Supply Gap'!D$160*'Demand by Application'!V114</f>
        <v>5.7571740063999979</v>
      </c>
      <c r="E114" s="383">
        <f>' Demand-Supply Gap'!E$160*'Demand by Application'!W114</f>
        <v>5.6014887999999985</v>
      </c>
      <c r="F114" s="383">
        <f>' Demand-Supply Gap'!F$160*'Demand by Application'!X114</f>
        <v>4.2245919999999977</v>
      </c>
      <c r="G114" s="383">
        <f>' Demand-Supply Gap'!G$160*'Demand by Application'!Y114</f>
        <v>1.3662503316000016</v>
      </c>
      <c r="H114" s="383">
        <f>' Demand-Supply Gap'!H$160*'Demand by Application'!Z114</f>
        <v>0.74310294680000211</v>
      </c>
      <c r="I114" s="383">
        <f>' Demand-Supply Gap'!I$160*'Demand by Application'!AA114</f>
        <v>-1.0323999999999978</v>
      </c>
      <c r="J114" s="383">
        <f>' Demand-Supply Gap'!J$160*'Demand by Application'!AB114</f>
        <v>-1.0778860915199975</v>
      </c>
      <c r="K114" s="383">
        <f>' Demand-Supply Gap'!K$160*'Demand by Application'!AC114</f>
        <v>-1.1316573700431976</v>
      </c>
      <c r="L114" s="383">
        <f>' Demand-Supply Gap'!L$160*'Demand by Application'!AD114</f>
        <v>-1.1903110507150236</v>
      </c>
      <c r="M114" s="383">
        <f>' Demand-Supply Gap'!M$160*'Demand by Application'!AE114</f>
        <v>-1.2471145058215556</v>
      </c>
      <c r="N114" s="383">
        <f>' Demand-Supply Gap'!N$160*'Demand by Application'!AF114</f>
        <v>-1.3107183686820365</v>
      </c>
      <c r="O114" s="383">
        <f>' Demand-Supply Gap'!O$160*'Demand by Application'!AG114</f>
        <v>-1.3701390268642124</v>
      </c>
      <c r="P114" s="383">
        <f>' Demand-Supply Gap'!P$160*'Demand by Application'!AH114</f>
        <v>-1.4273623929243644</v>
      </c>
      <c r="Q114" s="383">
        <f>' Demand-Supply Gap'!Q$160*'Demand by Application'!AI114</f>
        <v>-1.4879879665827509</v>
      </c>
      <c r="R114" s="383">
        <f>' Demand-Supply Gap'!R$160*'Demand by Application'!AJ114</f>
        <v>-1.5452469670920128</v>
      </c>
      <c r="S114" s="383">
        <f>' Demand-Supply Gap'!S$160*'Demand by Application'!AK114</f>
        <v>-1.6052372318106047</v>
      </c>
      <c r="T114" s="388"/>
      <c r="U114" s="388"/>
      <c r="V114" s="389">
        <v>0.36459999999999998</v>
      </c>
      <c r="W114" s="389">
        <v>0.36759999999999998</v>
      </c>
      <c r="X114" s="389">
        <v>0.3664</v>
      </c>
      <c r="Y114" s="389">
        <v>0.3654</v>
      </c>
      <c r="Z114" s="389">
        <v>0.36580000000000001</v>
      </c>
      <c r="AA114" s="389">
        <v>0.36249999999999999</v>
      </c>
      <c r="AB114" s="389">
        <v>0.36359999999999998</v>
      </c>
      <c r="AC114" s="389">
        <v>0.36530000000000001</v>
      </c>
      <c r="AD114" s="389">
        <v>0.36659999999999998</v>
      </c>
      <c r="AE114" s="389">
        <v>0.36569999999999997</v>
      </c>
      <c r="AF114" s="389">
        <v>0.36780000000000002</v>
      </c>
      <c r="AG114" s="389">
        <v>0.36880000000000002</v>
      </c>
      <c r="AH114" s="385">
        <v>0.36899999999999999</v>
      </c>
      <c r="AI114" s="385">
        <v>0.36969999999999997</v>
      </c>
      <c r="AJ114" s="385">
        <v>0.36979999999999996</v>
      </c>
      <c r="AK114" s="385">
        <v>0.37019999999999997</v>
      </c>
    </row>
    <row r="115" spans="1:37" s="28" customFormat="1" ht="15">
      <c r="A115" s="32" t="s">
        <v>41</v>
      </c>
      <c r="B115" s="32" t="s">
        <v>419</v>
      </c>
      <c r="C115" s="95" t="s">
        <v>245</v>
      </c>
      <c r="D115" s="383">
        <f>' Demand-Supply Gap'!D$160*'Demand by Application'!V115</f>
        <v>2.985961614399999</v>
      </c>
      <c r="E115" s="383">
        <f>' Demand-Supply Gap'!E$160*'Demand by Application'!W115</f>
        <v>2.8891247999999994</v>
      </c>
      <c r="F115" s="383">
        <f>' Demand-Supply Gap'!F$160*'Demand by Application'!X115</f>
        <v>2.1930059999999987</v>
      </c>
      <c r="G115" s="383">
        <f>' Demand-Supply Gap'!G$160*'Demand by Application'!Y115</f>
        <v>0.71004635460000098</v>
      </c>
      <c r="H115" s="383">
        <f>' Demand-Supply Gap'!H$160*'Demand by Application'!Z115</f>
        <v>0.38658417380000099</v>
      </c>
      <c r="I115" s="383">
        <f>' Demand-Supply Gap'!I$160*'Demand by Application'!AA115</f>
        <v>-0.53969599999999884</v>
      </c>
      <c r="J115" s="383">
        <f>' Demand-Supply Gap'!J$160*'Demand by Application'!AB115</f>
        <v>-0.56265891135999868</v>
      </c>
      <c r="K115" s="383">
        <f>' Demand-Supply Gap'!K$160*'Demand by Application'!AC115</f>
        <v>-0.58890792785439872</v>
      </c>
      <c r="L115" s="383">
        <f>' Demand-Supply Gap'!L$160*'Demand by Application'!AD115</f>
        <v>-0.61853315646811791</v>
      </c>
      <c r="M115" s="383">
        <f>' Demand-Supply Gap'!M$160*'Demand by Application'!AE115</f>
        <v>-0.65032741662611604</v>
      </c>
      <c r="N115" s="383">
        <f>' Demand-Supply Gap'!N$160*'Demand by Application'!AF115</f>
        <v>-0.67994851752183938</v>
      </c>
      <c r="O115" s="383">
        <f>' Demand-Supply Gap'!O$160*'Demand by Application'!AG115</f>
        <v>-0.70884632951651749</v>
      </c>
      <c r="P115" s="383">
        <f>' Demand-Supply Gap'!P$160*'Demand by Application'!AH115</f>
        <v>-0.73882443644594475</v>
      </c>
      <c r="Q115" s="383">
        <f>' Demand-Supply Gap'!Q$160*'Demand by Application'!AI115</f>
        <v>-0.76834434087272696</v>
      </c>
      <c r="R115" s="383">
        <f>' Demand-Supply Gap'!R$160*'Demand by Application'!AJ115</f>
        <v>-0.79894867525146807</v>
      </c>
      <c r="S115" s="383">
        <f>' Demand-Supply Gap'!S$160*'Demand by Application'!AK115</f>
        <v>-0.82906904030844841</v>
      </c>
      <c r="T115" s="388"/>
      <c r="U115" s="388"/>
      <c r="V115" s="386">
        <v>0.18909999999999999</v>
      </c>
      <c r="W115" s="386">
        <v>0.18959999999999999</v>
      </c>
      <c r="X115" s="386">
        <v>0.19019999999999998</v>
      </c>
      <c r="Y115" s="386">
        <v>0.18990000000000001</v>
      </c>
      <c r="Z115" s="386">
        <v>0.19029999999999997</v>
      </c>
      <c r="AA115" s="386">
        <v>0.1895</v>
      </c>
      <c r="AB115" s="386">
        <v>0.18979999999999997</v>
      </c>
      <c r="AC115" s="386">
        <v>0.19009999999999999</v>
      </c>
      <c r="AD115" s="386">
        <v>0.1905</v>
      </c>
      <c r="AE115" s="386">
        <v>0.19069999999999998</v>
      </c>
      <c r="AF115" s="386">
        <v>0.19079999999999997</v>
      </c>
      <c r="AG115" s="386">
        <v>0.19079999999999997</v>
      </c>
      <c r="AH115" s="386">
        <v>0.191</v>
      </c>
      <c r="AI115" s="386">
        <v>0.19090000000000001</v>
      </c>
      <c r="AJ115" s="386">
        <v>0.19119999999999998</v>
      </c>
      <c r="AK115" s="386">
        <v>0.19119999999999998</v>
      </c>
    </row>
    <row r="116" spans="1:37" s="28" customFormat="1" ht="15">
      <c r="A116" s="32" t="s">
        <v>41</v>
      </c>
      <c r="B116" s="32" t="s">
        <v>419</v>
      </c>
      <c r="C116" s="95" t="s">
        <v>413</v>
      </c>
      <c r="D116" s="383">
        <f>' Demand-Supply Gap'!D$160*'Demand by Application'!V116</f>
        <v>0.9916361151999995</v>
      </c>
      <c r="E116" s="383">
        <f>' Demand-Supply Gap'!E$160*'Demand by Application'!W116</f>
        <v>1.0605648000000001</v>
      </c>
      <c r="F116" s="383">
        <f>' Demand-Supply Gap'!F$160*'Demand by Application'!X116</f>
        <v>0.80364099999999972</v>
      </c>
      <c r="G116" s="383">
        <f>' Demand-Supply Gap'!G$160*'Demand by Application'!Y116</f>
        <v>0.26360330700000034</v>
      </c>
      <c r="H116" s="383">
        <f>' Demand-Supply Gap'!H$160*'Demand by Application'!Z116</f>
        <v>0.14443581060000041</v>
      </c>
      <c r="I116" s="383">
        <f>' Demand-Supply Gap'!I$160*'Demand by Application'!AA116</f>
        <v>-0.19679679999999958</v>
      </c>
      <c r="J116" s="383">
        <f>' Demand-Supply Gap'!J$160*'Demand by Application'!AB116</f>
        <v>-0.20573513407999955</v>
      </c>
      <c r="K116" s="383">
        <f>' Demand-Supply Gap'!K$160*'Demand by Application'!AC116</f>
        <v>-0.21530300360799956</v>
      </c>
      <c r="L116" s="383">
        <f>' Demand-Supply Gap'!L$160*'Demand by Application'!AD116</f>
        <v>-0.22598376740252499</v>
      </c>
      <c r="M116" s="383">
        <f>' Demand-Supply Gap'!M$160*'Demand by Application'!AE116</f>
        <v>-0.237350750902872</v>
      </c>
      <c r="N116" s="383">
        <f>' Demand-Supply Gap'!N$160*'Demand by Application'!AF116</f>
        <v>-0.24874426898859747</v>
      </c>
      <c r="O116" s="383">
        <f>' Demand-Supply Gap'!O$160*'Demand by Application'!AG116</f>
        <v>-0.25968741317193178</v>
      </c>
      <c r="P116" s="383">
        <f>' Demand-Supply Gap'!P$160*'Demand by Application'!AH116</f>
        <v>-0.27116017274796195</v>
      </c>
      <c r="Q116" s="383">
        <f>' Demand-Supply Gap'!Q$160*'Demand by Application'!AI116</f>
        <v>-0.28214215974425438</v>
      </c>
      <c r="R116" s="383">
        <f>' Demand-Supply Gap'!R$160*'Demand by Application'!AJ116</f>
        <v>-0.29375571061808686</v>
      </c>
      <c r="S116" s="383">
        <f>' Demand-Supply Gap'!S$160*'Demand by Application'!AK116</f>
        <v>-0.30526391442319445</v>
      </c>
      <c r="T116" s="387"/>
      <c r="U116" s="387"/>
      <c r="V116" s="385">
        <v>6.2799999999999995E-2</v>
      </c>
      <c r="W116" s="385">
        <v>6.9600000000000009E-2</v>
      </c>
      <c r="X116" s="385">
        <v>6.9700000000000012E-2</v>
      </c>
      <c r="Y116" s="385">
        <v>7.0500000000000007E-2</v>
      </c>
      <c r="Z116" s="385">
        <v>7.110000000000001E-2</v>
      </c>
      <c r="AA116" s="385">
        <v>6.9100000000000009E-2</v>
      </c>
      <c r="AB116" s="385">
        <v>6.9400000000000003E-2</v>
      </c>
      <c r="AC116" s="385">
        <v>6.9500000000000006E-2</v>
      </c>
      <c r="AD116" s="385">
        <v>6.9600000000000009E-2</v>
      </c>
      <c r="AE116" s="385">
        <v>6.9600000000000009E-2</v>
      </c>
      <c r="AF116" s="385">
        <v>6.9800000000000001E-2</v>
      </c>
      <c r="AG116" s="385">
        <v>6.9900000000000004E-2</v>
      </c>
      <c r="AH116" s="385">
        <v>7.010000000000001E-2</v>
      </c>
      <c r="AI116" s="385">
        <v>7.010000000000001E-2</v>
      </c>
      <c r="AJ116" s="385">
        <v>7.0300000000000001E-2</v>
      </c>
      <c r="AK116" s="385">
        <v>7.0400000000000004E-2</v>
      </c>
    </row>
    <row r="117" spans="1:37" s="162" customFormat="1" ht="15">
      <c r="A117" s="32" t="s">
        <v>41</v>
      </c>
      <c r="B117" s="32" t="s">
        <v>419</v>
      </c>
      <c r="C117" s="95" t="s">
        <v>414</v>
      </c>
      <c r="D117" s="383">
        <f>' Demand-Supply Gap'!D$160*'Demand by Application'!V117</f>
        <v>3.2922950639999993</v>
      </c>
      <c r="E117" s="383">
        <f>' Demand-Supply Gap'!E$160*'Demand by Application'!W117</f>
        <v>3.2319797999999995</v>
      </c>
      <c r="F117" s="383">
        <f>' Demand-Supply Gap'!F$160*'Demand by Application'!X117</f>
        <v>2.4478189999999986</v>
      </c>
      <c r="G117" s="383">
        <f>' Demand-Supply Gap'!G$160*'Demand by Application'!Y117</f>
        <v>0.79417506960000095</v>
      </c>
      <c r="H117" s="383">
        <f>' Demand-Supply Gap'!H$160*'Demand by Application'!Z117</f>
        <v>0.43168227500000111</v>
      </c>
      <c r="I117" s="383">
        <f>' Demand-Supply Gap'!I$160*'Demand by Application'!AA117</f>
        <v>-0.60263679999999864</v>
      </c>
      <c r="J117" s="383">
        <f>' Demand-Supply Gap'!J$160*'Demand by Application'!AB117</f>
        <v>-0.62832221423999857</v>
      </c>
      <c r="K117" s="383">
        <f>' Demand-Supply Gap'!K$160*'Demand by Application'!AC117</f>
        <v>-0.6570613966223986</v>
      </c>
      <c r="L117" s="383">
        <f>' Demand-Supply Gap'!L$160*'Demand by Application'!AD117</f>
        <v>-0.68931542844189719</v>
      </c>
      <c r="M117" s="383">
        <f>' Demand-Supply Gap'!M$160*'Demand by Application'!AE117</f>
        <v>-0.72501105807400268</v>
      </c>
      <c r="N117" s="383">
        <f>' Demand-Supply Gap'!N$160*'Demand by Application'!AF117</f>
        <v>-0.7572801885397844</v>
      </c>
      <c r="O117" s="383">
        <f>' Demand-Supply Gap'!O$160*'Demand by Application'!AG117</f>
        <v>-0.78946459655272527</v>
      </c>
      <c r="P117" s="383">
        <f>' Demand-Supply Gap'!P$160*'Demand by Application'!AH117</f>
        <v>-0.82276417608404417</v>
      </c>
      <c r="Q117" s="383">
        <f>' Demand-Supply Gap'!Q$160*'Demand by Application'!AI117</f>
        <v>-0.85648861046472646</v>
      </c>
      <c r="R117" s="383">
        <f>' Demand-Supply Gap'!R$160*'Demand by Application'!AJ117</f>
        <v>-0.8900421957560809</v>
      </c>
      <c r="S117" s="383">
        <f>' Demand-Supply Gap'!S$160*'Demand by Application'!AK117</f>
        <v>-0.9240304000508911</v>
      </c>
      <c r="T117" s="388"/>
      <c r="U117" s="388"/>
      <c r="V117" s="386">
        <v>0.20850000000000002</v>
      </c>
      <c r="W117" s="386">
        <v>0.21210000000000001</v>
      </c>
      <c r="X117" s="386">
        <v>0.21229999999999999</v>
      </c>
      <c r="Y117" s="386">
        <v>0.21239999999999998</v>
      </c>
      <c r="Z117" s="386">
        <v>0.21249999999999997</v>
      </c>
      <c r="AA117" s="386">
        <v>0.21160000000000001</v>
      </c>
      <c r="AB117" s="386">
        <v>0.21194999999999997</v>
      </c>
      <c r="AC117" s="386">
        <v>0.21210000000000001</v>
      </c>
      <c r="AD117" s="386">
        <v>0.21229999999999999</v>
      </c>
      <c r="AE117" s="386">
        <v>0.21260000000000001</v>
      </c>
      <c r="AF117" s="386">
        <v>0.21249999999999997</v>
      </c>
      <c r="AG117" s="386">
        <v>0.21249999999999997</v>
      </c>
      <c r="AH117" s="386">
        <v>0.2127</v>
      </c>
      <c r="AI117" s="386">
        <v>0.21279999999999999</v>
      </c>
      <c r="AJ117" s="386">
        <v>0.21299999999999997</v>
      </c>
      <c r="AK117" s="386">
        <v>0.21310000000000001</v>
      </c>
    </row>
    <row r="118" spans="1:37" s="162" customFormat="1" ht="15">
      <c r="A118" s="32" t="s">
        <v>41</v>
      </c>
      <c r="B118" s="32" t="s">
        <v>419</v>
      </c>
      <c r="C118" s="95" t="s">
        <v>246</v>
      </c>
      <c r="D118" s="383">
        <f>' Demand-Supply Gap'!D$160*'Demand by Application'!V118</f>
        <v>0.96005534719999952</v>
      </c>
      <c r="E118" s="383">
        <f>' Demand-Supply Gap'!E$160*'Demand by Application'!W118</f>
        <v>0.99351759999999978</v>
      </c>
      <c r="F118" s="383">
        <f>' Demand-Supply Gap'!F$160*'Demand by Application'!X118</f>
        <v>0.75290899999999961</v>
      </c>
      <c r="G118" s="383">
        <f>' Demand-Supply Gap'!G$160*'Demand by Application'!Y118</f>
        <v>0.24490803700000033</v>
      </c>
      <c r="H118" s="383">
        <f>' Demand-Supply Gap'!H$160*'Demand by Application'!Z118</f>
        <v>0.13204399000000036</v>
      </c>
      <c r="I118" s="383">
        <f>' Demand-Supply Gap'!I$160*'Demand by Application'!AA118</f>
        <v>-0.18568959999999957</v>
      </c>
      <c r="J118" s="383">
        <f>' Demand-Supply Gap'!J$160*'Demand by Application'!AB118</f>
        <v>-0.19328430463999954</v>
      </c>
      <c r="K118" s="383">
        <f>' Demand-Supply Gap'!K$160*'Demand by Application'!AC118</f>
        <v>-0.20229188684319957</v>
      </c>
      <c r="L118" s="383">
        <f>' Demand-Supply Gap'!L$160*'Demand by Application'!AD118</f>
        <v>-0.21267150524231876</v>
      </c>
      <c r="M118" s="383">
        <f>' Demand-Supply Gap'!M$160*'Demand by Application'!AE118</f>
        <v>-0.22370990314983333</v>
      </c>
      <c r="N118" s="383">
        <f>' Demand-Supply Gap'!N$160*'Demand by Application'!AF118</f>
        <v>-0.23448958308667209</v>
      </c>
      <c r="O118" s="383">
        <f>' Demand-Supply Gap'!O$160*'Demand by Application'!AG118</f>
        <v>-0.2448269031191746</v>
      </c>
      <c r="P118" s="383">
        <f>' Demand-Supply Gap'!P$160*'Demand by Application'!AH118</f>
        <v>-0.25452695245101131</v>
      </c>
      <c r="Q118" s="383">
        <f>' Demand-Supply Gap'!Q$160*'Demand by Application'!AI118</f>
        <v>-0.26564026452383432</v>
      </c>
      <c r="R118" s="383">
        <f>' Demand-Supply Gap'!R$160*'Demand by Application'!AJ118</f>
        <v>-0.27620558281444579</v>
      </c>
      <c r="S118" s="383">
        <f>' Demand-Supply Gap'!S$160*'Demand by Application'!AK118</f>
        <v>-0.2870521468013561</v>
      </c>
      <c r="T118" s="388"/>
      <c r="U118" s="388"/>
      <c r="V118" s="386">
        <v>6.0799999999999993E-2</v>
      </c>
      <c r="W118" s="386">
        <v>6.5199999999999994E-2</v>
      </c>
      <c r="X118" s="386">
        <v>6.5299999999999997E-2</v>
      </c>
      <c r="Y118" s="386">
        <v>6.5500000000000003E-2</v>
      </c>
      <c r="Z118" s="386">
        <v>6.5000000000000002E-2</v>
      </c>
      <c r="AA118" s="386">
        <v>6.5199999999999994E-2</v>
      </c>
      <c r="AB118" s="386">
        <v>6.5199999999999994E-2</v>
      </c>
      <c r="AC118" s="386">
        <v>6.5299999999999997E-2</v>
      </c>
      <c r="AD118" s="386">
        <v>6.5500000000000003E-2</v>
      </c>
      <c r="AE118" s="386">
        <v>6.5599999999999992E-2</v>
      </c>
      <c r="AF118" s="386">
        <v>6.5799999999999997E-2</v>
      </c>
      <c r="AG118" s="386">
        <v>6.59E-2</v>
      </c>
      <c r="AH118" s="386">
        <v>6.5799999999999997E-2</v>
      </c>
      <c r="AI118" s="386">
        <v>6.5999999999999989E-2</v>
      </c>
      <c r="AJ118" s="386">
        <v>6.6099999999999992E-2</v>
      </c>
      <c r="AK118" s="386">
        <v>6.6199999999999995E-2</v>
      </c>
    </row>
    <row r="119" spans="1:37" s="162" customFormat="1" ht="15">
      <c r="A119" s="32" t="s">
        <v>41</v>
      </c>
      <c r="B119" s="32" t="s">
        <v>419</v>
      </c>
      <c r="C119" s="95" t="s">
        <v>12</v>
      </c>
      <c r="D119" s="383">
        <f>' Demand-Supply Gap'!D$160*'Demand by Application'!V119</f>
        <v>1.8032618528000006</v>
      </c>
      <c r="E119" s="383">
        <f>' Demand-Supply Gap'!E$160*'Demand by Application'!W119</f>
        <v>1.4613241999999995</v>
      </c>
      <c r="F119" s="383">
        <f>' Demand-Supply Gap'!F$160*'Demand by Application'!X119</f>
        <v>1.1080329999999989</v>
      </c>
      <c r="G119" s="383">
        <f>' Demand-Supply Gap'!G$160*'Demand by Application'!Y119</f>
        <v>0.36007090020000027</v>
      </c>
      <c r="H119" s="383">
        <f>' Demand-Supply Gap'!H$160*'Demand by Application'!Z119</f>
        <v>0.19359680380000041</v>
      </c>
      <c r="I119" s="383">
        <f>' Demand-Supply Gap'!I$160*'Demand by Application'!AA119</f>
        <v>-0.29078079999999895</v>
      </c>
      <c r="J119" s="383">
        <f>' Demand-Supply Gap'!J$160*'Demand by Application'!AB119</f>
        <v>-0.29659654415999959</v>
      </c>
      <c r="K119" s="383">
        <f>' Demand-Supply Gap'!K$160*'Demand by Application'!AC119</f>
        <v>-0.30266335902879937</v>
      </c>
      <c r="L119" s="383">
        <f>' Demand-Supply Gap'!L$160*'Demand by Application'!AD119</f>
        <v>-0.31007830153651067</v>
      </c>
      <c r="M119" s="383">
        <f>' Demand-Supply Gap'!M$160*'Demand by Application'!AE119</f>
        <v>-0.32669830368527492</v>
      </c>
      <c r="N119" s="383">
        <f>' Demand-Supply Gap'!N$160*'Demand by Application'!AF119</f>
        <v>-0.33249054866240912</v>
      </c>
      <c r="O119" s="383">
        <f>' Demand-Supply Gap'!O$160*'Demand by Application'!AG119</f>
        <v>-0.3421632439647348</v>
      </c>
      <c r="P119" s="383">
        <f>' Demand-Supply Gap'!P$160*'Demand by Application'!AH119</f>
        <v>-0.35355263607936804</v>
      </c>
      <c r="Q119" s="383">
        <f>' Demand-Supply Gap'!Q$160*'Demand by Application'!AI119</f>
        <v>-0.36424915059707602</v>
      </c>
      <c r="R119" s="383">
        <f>' Demand-Supply Gap'!R$160*'Demand by Application'!AJ119</f>
        <v>-0.37440272647767592</v>
      </c>
      <c r="S119" s="383">
        <f>' Demand-Supply Gap'!S$160*'Demand by Application'!AK119</f>
        <v>-0.38548241466224398</v>
      </c>
      <c r="T119" s="388"/>
      <c r="U119" s="388"/>
      <c r="V119" s="385">
        <f>V120-SUM(V114:V118)</f>
        <v>0.11420000000000008</v>
      </c>
      <c r="W119" s="385">
        <f t="shared" ref="W119:AK119" si="56">W120-SUM(W114:W118)</f>
        <v>9.5899999999999985E-2</v>
      </c>
      <c r="X119" s="385">
        <f t="shared" si="56"/>
        <v>9.6099999999999963E-2</v>
      </c>
      <c r="Y119" s="385">
        <f t="shared" si="56"/>
        <v>9.6299999999999941E-2</v>
      </c>
      <c r="Z119" s="385">
        <f t="shared" si="56"/>
        <v>9.529999999999994E-2</v>
      </c>
      <c r="AA119" s="385">
        <f t="shared" si="56"/>
        <v>0.10209999999999986</v>
      </c>
      <c r="AB119" s="385">
        <f t="shared" si="56"/>
        <v>0.10005000000000008</v>
      </c>
      <c r="AC119" s="385">
        <f t="shared" si="56"/>
        <v>9.7700000000000009E-2</v>
      </c>
      <c r="AD119" s="385">
        <f t="shared" si="56"/>
        <v>9.5500000000000029E-2</v>
      </c>
      <c r="AE119" s="385">
        <f t="shared" si="56"/>
        <v>9.5799999999999996E-2</v>
      </c>
      <c r="AF119" s="385">
        <f t="shared" si="56"/>
        <v>9.330000000000005E-2</v>
      </c>
      <c r="AG119" s="385">
        <f t="shared" si="56"/>
        <v>9.2100000000000182E-2</v>
      </c>
      <c r="AH119" s="385">
        <f t="shared" si="56"/>
        <v>9.1399999999999926E-2</v>
      </c>
      <c r="AI119" s="385">
        <f t="shared" si="56"/>
        <v>9.0500000000000025E-2</v>
      </c>
      <c r="AJ119" s="385">
        <f t="shared" si="56"/>
        <v>8.9600000000000124E-2</v>
      </c>
      <c r="AK119" s="385">
        <f t="shared" si="56"/>
        <v>8.8899999999999979E-2</v>
      </c>
    </row>
    <row r="120" spans="1:37" s="162" customFormat="1" ht="15">
      <c r="A120" s="32" t="s">
        <v>41</v>
      </c>
      <c r="B120" s="32" t="s">
        <v>419</v>
      </c>
      <c r="C120" s="188" t="s">
        <v>60</v>
      </c>
      <c r="D120" s="383">
        <f>SUM(D114:D119)</f>
        <v>15.790383999999994</v>
      </c>
      <c r="E120" s="383">
        <f t="shared" ref="E120:S120" si="57">SUM(E114:E119)</f>
        <v>15.237999999999998</v>
      </c>
      <c r="F120" s="383">
        <f t="shared" si="57"/>
        <v>11.529999999999992</v>
      </c>
      <c r="G120" s="383">
        <f t="shared" si="57"/>
        <v>3.7390540000000048</v>
      </c>
      <c r="H120" s="383">
        <f t="shared" si="57"/>
        <v>2.0314460000000052</v>
      </c>
      <c r="I120" s="383">
        <f t="shared" si="57"/>
        <v>-2.8479999999999932</v>
      </c>
      <c r="J120" s="383">
        <f t="shared" si="57"/>
        <v>-2.9644831999999939</v>
      </c>
      <c r="K120" s="383">
        <f t="shared" si="57"/>
        <v>-3.0978849439999934</v>
      </c>
      <c r="L120" s="383">
        <f t="shared" si="57"/>
        <v>-3.2468932098063932</v>
      </c>
      <c r="M120" s="383">
        <f t="shared" si="57"/>
        <v>-3.4102119382596552</v>
      </c>
      <c r="N120" s="383">
        <f t="shared" si="57"/>
        <v>-3.5636714754813394</v>
      </c>
      <c r="O120" s="383">
        <f t="shared" si="57"/>
        <v>-3.7151275131892962</v>
      </c>
      <c r="P120" s="383">
        <f t="shared" si="57"/>
        <v>-3.868190766732694</v>
      </c>
      <c r="Q120" s="383">
        <f t="shared" si="57"/>
        <v>-4.0248524927853691</v>
      </c>
      <c r="R120" s="383">
        <f t="shared" si="57"/>
        <v>-4.1786018580097704</v>
      </c>
      <c r="S120" s="383">
        <f t="shared" si="57"/>
        <v>-4.3361351480567389</v>
      </c>
      <c r="T120" s="388"/>
      <c r="U120" s="388"/>
      <c r="V120" s="386">
        <v>1</v>
      </c>
      <c r="W120" s="386">
        <v>1</v>
      </c>
      <c r="X120" s="386">
        <v>1</v>
      </c>
      <c r="Y120" s="386">
        <v>1</v>
      </c>
      <c r="Z120" s="386">
        <v>1</v>
      </c>
      <c r="AA120" s="386">
        <v>1</v>
      </c>
      <c r="AB120" s="386">
        <v>1</v>
      </c>
      <c r="AC120" s="386">
        <v>1</v>
      </c>
      <c r="AD120" s="386">
        <v>1</v>
      </c>
      <c r="AE120" s="386">
        <v>1</v>
      </c>
      <c r="AF120" s="386">
        <v>1</v>
      </c>
      <c r="AG120" s="386">
        <v>1</v>
      </c>
      <c r="AH120" s="386">
        <v>1</v>
      </c>
      <c r="AI120" s="386">
        <v>1</v>
      </c>
      <c r="AJ120" s="386">
        <v>1</v>
      </c>
      <c r="AK120" s="386">
        <v>1</v>
      </c>
    </row>
    <row r="121" spans="1:37" s="162" customFormat="1" ht="15">
      <c r="A121" s="32" t="s">
        <v>41</v>
      </c>
      <c r="B121" s="32" t="s">
        <v>111</v>
      </c>
      <c r="C121" s="95" t="s">
        <v>221</v>
      </c>
      <c r="D121" s="383">
        <f>' Demand-Supply Gap'!D$169*'Demand by Application'!V121</f>
        <v>38.301930544000001</v>
      </c>
      <c r="E121" s="383">
        <f>' Demand-Supply Gap'!E$169*'Demand by Application'!W121</f>
        <v>42.638220478000008</v>
      </c>
      <c r="F121" s="383">
        <f>' Demand-Supply Gap'!F$169*'Demand by Application'!X121</f>
        <v>42.137246331599997</v>
      </c>
      <c r="G121" s="383">
        <f>' Demand-Supply Gap'!G$169*'Demand by Application'!Y121</f>
        <v>38.845151906399998</v>
      </c>
      <c r="H121" s="383">
        <f>' Demand-Supply Gap'!H$169*'Demand by Application'!Z121</f>
        <v>41.258204852799999</v>
      </c>
      <c r="I121" s="383">
        <f>' Demand-Supply Gap'!I$169*'Demand by Application'!AA121</f>
        <v>35.101030933333334</v>
      </c>
      <c r="J121" s="383">
        <f>' Demand-Supply Gap'!J$169*'Demand by Application'!AB121</f>
        <v>36.945758467200001</v>
      </c>
      <c r="K121" s="383">
        <f>' Demand-Supply Gap'!K$169*'Demand by Application'!AC121</f>
        <v>38.857679320556457</v>
      </c>
      <c r="L121" s="383">
        <f>' Demand-Supply Gap'!L$169*'Demand by Application'!AD121</f>
        <v>40.726051815796005</v>
      </c>
      <c r="M121" s="383">
        <f>' Demand-Supply Gap'!M$169*'Demand by Application'!AE121</f>
        <v>42.215503694773048</v>
      </c>
      <c r="N121" s="383">
        <f>' Demand-Supply Gap'!N$169*'Demand by Application'!AF121</f>
        <v>43.941638568144811</v>
      </c>
      <c r="O121" s="383">
        <f>' Demand-Supply Gap'!O$169*'Demand by Application'!AG121</f>
        <v>45.699048415991001</v>
      </c>
      <c r="P121" s="383">
        <f>' Demand-Supply Gap'!P$169*'Demand by Application'!AH121</f>
        <v>47.51139753426262</v>
      </c>
      <c r="Q121" s="383">
        <f>' Demand-Supply Gap'!Q$169*'Demand by Application'!AI121</f>
        <v>49.454752119478201</v>
      </c>
      <c r="R121" s="383">
        <f>' Demand-Supply Gap'!R$169*'Demand by Application'!AJ121</f>
        <v>51.417046696687855</v>
      </c>
      <c r="S121" s="383">
        <f>' Demand-Supply Gap'!S$169*'Demand by Application'!AK121</f>
        <v>53.551631176785207</v>
      </c>
      <c r="T121" s="388"/>
      <c r="U121" s="388"/>
      <c r="V121" s="389">
        <v>0.36799999999999999</v>
      </c>
      <c r="W121" s="389">
        <v>0.371</v>
      </c>
      <c r="X121" s="389">
        <v>0.36980000000000002</v>
      </c>
      <c r="Y121" s="389">
        <v>0.36880000000000002</v>
      </c>
      <c r="Z121" s="389">
        <v>0.36920000000000003</v>
      </c>
      <c r="AA121" s="389">
        <v>0.3659</v>
      </c>
      <c r="AB121" s="389">
        <v>0.36699999999999999</v>
      </c>
      <c r="AC121" s="389">
        <v>0.36870000000000003</v>
      </c>
      <c r="AD121" s="389">
        <v>0.37</v>
      </c>
      <c r="AE121" s="389">
        <v>0.36909999999999998</v>
      </c>
      <c r="AF121" s="389">
        <v>0.37120000000000003</v>
      </c>
      <c r="AG121" s="389">
        <v>0.37220000000000003</v>
      </c>
      <c r="AH121" s="385">
        <v>0.37240000000000001</v>
      </c>
      <c r="AI121" s="385">
        <v>0.37309999999999999</v>
      </c>
      <c r="AJ121" s="385">
        <v>0.37319999999999998</v>
      </c>
      <c r="AK121" s="385">
        <v>0.37359999999999999</v>
      </c>
    </row>
    <row r="122" spans="1:37" s="28" customFormat="1" ht="15">
      <c r="A122" s="32" t="s">
        <v>41</v>
      </c>
      <c r="B122" s="32" t="s">
        <v>111</v>
      </c>
      <c r="C122" s="95" t="s">
        <v>245</v>
      </c>
      <c r="D122" s="383">
        <f>' Demand-Supply Gap'!D$169*'Demand by Application'!V122</f>
        <v>19.921167136199998</v>
      </c>
      <c r="E122" s="383">
        <f>' Demand-Supply Gap'!E$169*'Demand by Application'!W122</f>
        <v>22.054648274200002</v>
      </c>
      <c r="F122" s="383">
        <f>' Demand-Supply Gap'!F$169*'Demand by Application'!X122</f>
        <v>21.934613084999995</v>
      </c>
      <c r="G122" s="383">
        <f>' Demand-Supply Gap'!G$169*'Demand by Application'!Y122</f>
        <v>20.244138276600001</v>
      </c>
      <c r="H122" s="383">
        <f>' Demand-Supply Gap'!H$169*'Demand by Application'!Z122</f>
        <v>21.523104698399994</v>
      </c>
      <c r="I122" s="383">
        <f>' Demand-Supply Gap'!I$169*'Demand by Application'!AA122</f>
        <v>18.399501866666668</v>
      </c>
      <c r="J122" s="383">
        <f>' Demand-Supply Gap'!J$169*'Demand by Application'!AB122</f>
        <v>19.338638151359998</v>
      </c>
      <c r="K122" s="383">
        <f>' Demand-Supply Gap'!K$169*'Demand by Application'!AC122</f>
        <v>20.277237594996098</v>
      </c>
      <c r="L122" s="383">
        <f>' Demand-Supply Gap'!L$169*'Demand by Application'!AD122</f>
        <v>21.22157510833911</v>
      </c>
      <c r="M122" s="383">
        <f>' Demand-Supply Gap'!M$169*'Demand by Application'!AE122</f>
        <v>22.074213527746405</v>
      </c>
      <c r="N122" s="383">
        <f>' Demand-Supply Gap'!N$169*'Demand by Application'!AF122</f>
        <v>22.858648727124894</v>
      </c>
      <c r="O122" s="383">
        <f>' Demand-Supply Gap'!O$169*'Demand by Application'!AG122</f>
        <v>23.70899045977394</v>
      </c>
      <c r="P122" s="383">
        <f>' Demand-Supply Gap'!P$169*'Demand by Application'!AH122</f>
        <v>24.661528311957476</v>
      </c>
      <c r="Q122" s="383">
        <f>' Demand-Supply Gap'!Q$169*'Demand by Application'!AI122</f>
        <v>25.608839746671642</v>
      </c>
      <c r="R122" s="383">
        <f>' Demand-Supply Gap'!R$169*'Demand by Application'!AJ122</f>
        <v>26.65916006379716</v>
      </c>
      <c r="S122" s="383">
        <f>' Demand-Supply Gap'!S$169*'Demand by Application'!AK122</f>
        <v>27.736190130374563</v>
      </c>
      <c r="T122" s="387"/>
      <c r="U122" s="387"/>
      <c r="V122" s="386">
        <v>0.19139999999999999</v>
      </c>
      <c r="W122" s="386">
        <v>0.19189999999999999</v>
      </c>
      <c r="X122" s="386">
        <v>0.19249999999999998</v>
      </c>
      <c r="Y122" s="386">
        <v>0.19220000000000001</v>
      </c>
      <c r="Z122" s="386">
        <v>0.19259999999999997</v>
      </c>
      <c r="AA122" s="386">
        <v>0.1918</v>
      </c>
      <c r="AB122" s="386">
        <v>0.19209999999999997</v>
      </c>
      <c r="AC122" s="386">
        <v>0.19239999999999999</v>
      </c>
      <c r="AD122" s="386">
        <v>0.1928</v>
      </c>
      <c r="AE122" s="386">
        <v>0.19299999999999998</v>
      </c>
      <c r="AF122" s="386">
        <v>0.19309999999999997</v>
      </c>
      <c r="AG122" s="386">
        <v>0.19309999999999997</v>
      </c>
      <c r="AH122" s="386">
        <v>0.1933</v>
      </c>
      <c r="AI122" s="386">
        <v>0.19320000000000001</v>
      </c>
      <c r="AJ122" s="386">
        <v>0.19349999999999998</v>
      </c>
      <c r="AK122" s="386">
        <v>0.19349999999999998</v>
      </c>
    </row>
    <row r="123" spans="1:37" s="28" customFormat="1" ht="15">
      <c r="A123" s="32" t="s">
        <v>41</v>
      </c>
      <c r="B123" s="32" t="s">
        <v>111</v>
      </c>
      <c r="C123" s="95" t="s">
        <v>413</v>
      </c>
      <c r="D123" s="383">
        <f>' Demand-Supply Gap'!D$169*'Demand by Application'!V123</f>
        <v>8.1079358406999997</v>
      </c>
      <c r="E123" s="383">
        <f>' Demand-Supply Gap'!E$169*'Demand by Application'!W123</f>
        <v>8.5851080046000039</v>
      </c>
      <c r="F123" s="383">
        <f>' Demand-Supply Gap'!F$169*'Demand by Application'!X123</f>
        <v>8.5231639416</v>
      </c>
      <c r="G123" s="383">
        <f>' Demand-Supply Gap'!G$169*'Demand by Application'!Y123</f>
        <v>7.9628348268</v>
      </c>
      <c r="H123" s="383">
        <f>' Demand-Supply Gap'!H$169*'Demand by Application'!Z123</f>
        <v>8.5153716408000015</v>
      </c>
      <c r="I123" s="383">
        <f>' Demand-Supply Gap'!I$169*'Demand by Application'!AA123</f>
        <v>7.118055466666668</v>
      </c>
      <c r="J123" s="383">
        <f>' Demand-Supply Gap'!J$169*'Demand by Application'!AB123</f>
        <v>7.4998882992000011</v>
      </c>
      <c r="K123" s="383">
        <f>' Demand-Supply Gap'!K$169*'Demand by Application'!AC123</f>
        <v>7.862172165211585</v>
      </c>
      <c r="L123" s="383">
        <f>' Demand-Supply Gap'!L$169*'Demand by Application'!AD123</f>
        <v>8.2222596503782768</v>
      </c>
      <c r="M123" s="383">
        <f>' Demand-Supply Gap'!M$169*'Demand by Application'!AE123</f>
        <v>8.5437500027080677</v>
      </c>
      <c r="N123" s="383">
        <f>' Demand-Supply Gap'!N$169*'Demand by Application'!AF123</f>
        <v>8.8664567046175797</v>
      </c>
      <c r="O123" s="383">
        <f>' Demand-Supply Gap'!O$169*'Demand by Application'!AG123</f>
        <v>9.2085669833404769</v>
      </c>
      <c r="P123" s="383">
        <f>' Demand-Supply Gap'!P$169*'Demand by Application'!AH123</f>
        <v>9.5941382775954622</v>
      </c>
      <c r="Q123" s="383">
        <f>' Demand-Supply Gap'!Q$169*'Demand by Application'!AI123</f>
        <v>9.9678299635078034</v>
      </c>
      <c r="R123" s="383">
        <f>' Demand-Supply Gap'!R$169*'Demand by Application'!AJ123</f>
        <v>10.38811715147445</v>
      </c>
      <c r="S123" s="383">
        <f>' Demand-Supply Gap'!S$169*'Demand by Application'!AK123</f>
        <v>10.82213103278181</v>
      </c>
      <c r="T123" s="387"/>
      <c r="U123" s="387"/>
      <c r="V123" s="385">
        <v>7.7899999999999997E-2</v>
      </c>
      <c r="W123" s="385">
        <v>7.4700000000000016E-2</v>
      </c>
      <c r="X123" s="385">
        <v>7.4800000000000005E-2</v>
      </c>
      <c r="Y123" s="385">
        <v>7.5600000000000001E-2</v>
      </c>
      <c r="Z123" s="385">
        <v>7.6200000000000018E-2</v>
      </c>
      <c r="AA123" s="385">
        <v>7.4200000000000016E-2</v>
      </c>
      <c r="AB123" s="385">
        <v>7.4500000000000011E-2</v>
      </c>
      <c r="AC123" s="385">
        <v>7.46E-2</v>
      </c>
      <c r="AD123" s="385">
        <v>7.4700000000000016E-2</v>
      </c>
      <c r="AE123" s="385">
        <v>7.4700000000000016E-2</v>
      </c>
      <c r="AF123" s="385">
        <v>7.4899999999999994E-2</v>
      </c>
      <c r="AG123" s="385">
        <v>7.5000000000000011E-2</v>
      </c>
      <c r="AH123" s="385">
        <v>7.5200000000000017E-2</v>
      </c>
      <c r="AI123" s="385">
        <v>7.5200000000000017E-2</v>
      </c>
      <c r="AJ123" s="385">
        <v>7.5399999999999995E-2</v>
      </c>
      <c r="AK123" s="385">
        <v>7.5500000000000012E-2</v>
      </c>
    </row>
    <row r="124" spans="1:37" s="28" customFormat="1" ht="15">
      <c r="A124" s="32" t="s">
        <v>41</v>
      </c>
      <c r="B124" s="32" t="s">
        <v>111</v>
      </c>
      <c r="C124" s="95" t="s">
        <v>414</v>
      </c>
      <c r="D124" s="383">
        <f>' Demand-Supply Gap'!D$169*'Demand by Application'!V124</f>
        <v>21.482387131200003</v>
      </c>
      <c r="E124" s="383">
        <f>' Demand-Supply Gap'!E$169*'Demand by Application'!W124</f>
        <v>24.134841780000006</v>
      </c>
      <c r="F124" s="383">
        <f>' Demand-Supply Gap'!F$169*'Demand by Application'!X124</f>
        <v>23.951458028399998</v>
      </c>
      <c r="G124" s="383">
        <f>' Demand-Supply Gap'!G$169*'Demand by Application'!Y124</f>
        <v>22.150584180899997</v>
      </c>
      <c r="H124" s="383">
        <f>' Demand-Supply Gap'!H$169*'Demand by Application'!Z124</f>
        <v>23.512259753599995</v>
      </c>
      <c r="I124" s="383">
        <f>' Demand-Supply Gap'!I$169*'Demand by Application'!AA124</f>
        <v>20.09747466666667</v>
      </c>
      <c r="J124" s="383">
        <f>' Demand-Supply Gap'!J$169*'Demand by Application'!AB124</f>
        <v>21.125524289759998</v>
      </c>
      <c r="K124" s="383">
        <f>' Demand-Supply Gap'!K$169*'Demand by Application'!AC124</f>
        <v>22.132120036118405</v>
      </c>
      <c r="L124" s="383">
        <f>' Demand-Supply Gap'!L$169*'Demand by Application'!AD124</f>
        <v>23.136800247784649</v>
      </c>
      <c r="M124" s="383">
        <f>' Demand-Supply Gap'!M$169*'Demand by Application'!AE124</f>
        <v>24.075761386479893</v>
      </c>
      <c r="N124" s="383">
        <f>' Demand-Supply Gap'!N$169*'Demand by Application'!AF124</f>
        <v>24.906575309099317</v>
      </c>
      <c r="O124" s="383">
        <f>' Demand-Supply Gap'!O$169*'Demand by Application'!AG124</f>
        <v>25.833099910597809</v>
      </c>
      <c r="P124" s="383">
        <f>' Demand-Supply Gap'!P$169*'Demand by Application'!AH124</f>
        <v>26.868690442308562</v>
      </c>
      <c r="Q124" s="383">
        <f>' Demand-Supply Gap'!Q$169*'Demand by Application'!AI124</f>
        <v>27.928481028073058</v>
      </c>
      <c r="R124" s="383">
        <f>' Demand-Supply Gap'!R$169*'Demand by Application'!AJ124</f>
        <v>29.056417867983573</v>
      </c>
      <c r="S124" s="383">
        <f>' Demand-Supply Gap'!S$169*'Demand by Application'!AK124</f>
        <v>30.244631098237903</v>
      </c>
      <c r="T124" s="388"/>
      <c r="U124" s="388"/>
      <c r="V124" s="386">
        <v>0.20640000000000003</v>
      </c>
      <c r="W124" s="386">
        <v>0.21000000000000002</v>
      </c>
      <c r="X124" s="386">
        <v>0.2102</v>
      </c>
      <c r="Y124" s="386">
        <v>0.21029999999999999</v>
      </c>
      <c r="Z124" s="386">
        <v>0.21039999999999998</v>
      </c>
      <c r="AA124" s="386">
        <v>0.20950000000000002</v>
      </c>
      <c r="AB124" s="386">
        <v>0.20984999999999998</v>
      </c>
      <c r="AC124" s="386">
        <v>0.21000000000000002</v>
      </c>
      <c r="AD124" s="386">
        <v>0.2102</v>
      </c>
      <c r="AE124" s="386">
        <v>0.21050000000000002</v>
      </c>
      <c r="AF124" s="386">
        <v>0.21039999999999998</v>
      </c>
      <c r="AG124" s="386">
        <v>0.21039999999999998</v>
      </c>
      <c r="AH124" s="386">
        <v>0.21060000000000001</v>
      </c>
      <c r="AI124" s="386">
        <v>0.2107</v>
      </c>
      <c r="AJ124" s="386">
        <v>0.21089999999999998</v>
      </c>
      <c r="AK124" s="386">
        <v>0.21100000000000002</v>
      </c>
    </row>
    <row r="125" spans="1:37" s="28" customFormat="1" ht="15">
      <c r="A125" s="393" t="s">
        <v>41</v>
      </c>
      <c r="B125" s="393" t="s">
        <v>111</v>
      </c>
      <c r="C125" s="96" t="s">
        <v>246</v>
      </c>
      <c r="D125" s="383">
        <f>' Demand-Supply Gap'!D$169*'Demand by Application'!V125</f>
        <v>6.1824311801999992</v>
      </c>
      <c r="E125" s="383">
        <f>' Demand-Supply Gap'!E$169*'Demand by Application'!W125</f>
        <v>7.3323947884000003</v>
      </c>
      <c r="F125" s="383">
        <f>' Demand-Supply Gap'!F$169*'Demand by Application'!X125</f>
        <v>7.2811520837999995</v>
      </c>
      <c r="G125" s="383">
        <f>' Demand-Supply Gap'!G$169*'Demand by Application'!Y125</f>
        <v>6.7515570423</v>
      </c>
      <c r="H125" s="383">
        <f>' Demand-Supply Gap'!H$169*'Demand by Application'!Z125</f>
        <v>7.1073180624000001</v>
      </c>
      <c r="I125" s="383">
        <f>' Demand-Supply Gap'!I$169*'Demand by Application'!AA125</f>
        <v>6.1203765333333333</v>
      </c>
      <c r="J125" s="383">
        <f>' Demand-Supply Gap'!J$169*'Demand by Application'!AB125</f>
        <v>6.42272313408</v>
      </c>
      <c r="K125" s="383">
        <f>' Demand-Supply Gap'!K$169*'Demand by Application'!AC125</f>
        <v>6.7344879538474567</v>
      </c>
      <c r="L125" s="383">
        <f>' Demand-Supply Gap'!L$169*'Demand by Application'!AD125</f>
        <v>7.0555133010608762</v>
      </c>
      <c r="M125" s="383">
        <f>' Demand-Supply Gap'!M$169*'Demand by Application'!AE125</f>
        <v>7.3428212874679755</v>
      </c>
      <c r="N125" s="383">
        <f>' Demand-Supply Gap'!N$169*'Demand by Application'!AF125</f>
        <v>7.6234954843440885</v>
      </c>
      <c r="O125" s="383">
        <f>' Demand-Supply Gap'!O$169*'Demand by Application'!AG125</f>
        <v>7.9193676056728091</v>
      </c>
      <c r="P125" s="383">
        <f>' Demand-Supply Gap'!P$169*'Demand by Application'!AH125</f>
        <v>8.2162567164514311</v>
      </c>
      <c r="Q125" s="383">
        <f>' Demand-Supply Gap'!Q$169*'Demand by Application'!AI125</f>
        <v>8.5627901016303714</v>
      </c>
      <c r="R125" s="383">
        <f>' Demand-Supply Gap'!R$169*'Demand by Application'!AJ125</f>
        <v>8.9139413753368277</v>
      </c>
      <c r="S125" s="383">
        <f>' Demand-Supply Gap'!S$169*'Demand by Application'!AK125</f>
        <v>9.2883985552882269</v>
      </c>
      <c r="T125" s="394"/>
      <c r="U125" s="394"/>
      <c r="V125" s="386">
        <v>5.9399999999999994E-2</v>
      </c>
      <c r="W125" s="386">
        <v>6.3799999999999996E-2</v>
      </c>
      <c r="X125" s="386">
        <v>6.3899999999999998E-2</v>
      </c>
      <c r="Y125" s="386">
        <v>6.4100000000000004E-2</v>
      </c>
      <c r="Z125" s="386">
        <v>6.3600000000000004E-2</v>
      </c>
      <c r="AA125" s="386">
        <v>6.3799999999999996E-2</v>
      </c>
      <c r="AB125" s="386">
        <v>6.3799999999999996E-2</v>
      </c>
      <c r="AC125" s="386">
        <v>6.3899999999999998E-2</v>
      </c>
      <c r="AD125" s="386">
        <v>6.4100000000000004E-2</v>
      </c>
      <c r="AE125" s="386">
        <v>6.4199999999999993E-2</v>
      </c>
      <c r="AF125" s="386">
        <v>6.4399999999999999E-2</v>
      </c>
      <c r="AG125" s="386">
        <v>6.4500000000000002E-2</v>
      </c>
      <c r="AH125" s="386">
        <v>6.4399999999999999E-2</v>
      </c>
      <c r="AI125" s="386">
        <v>6.4599999999999991E-2</v>
      </c>
      <c r="AJ125" s="386">
        <v>6.4699999999999994E-2</v>
      </c>
      <c r="AK125" s="386">
        <v>6.4799999999999996E-2</v>
      </c>
    </row>
    <row r="126" spans="1:37" s="28" customFormat="1" ht="15">
      <c r="A126" s="393" t="s">
        <v>41</v>
      </c>
      <c r="B126" s="393" t="s">
        <v>111</v>
      </c>
      <c r="C126" s="96" t="s">
        <v>12</v>
      </c>
      <c r="D126" s="383">
        <f>' Demand-Supply Gap'!D$169*'Demand by Application'!V126</f>
        <v>10.085481167699999</v>
      </c>
      <c r="E126" s="383">
        <f>' Demand-Supply Gap'!E$169*'Demand by Application'!W126</f>
        <v>10.182604674800016</v>
      </c>
      <c r="F126" s="383">
        <f>' Demand-Supply Gap'!F$169*'Demand by Application'!X126</f>
        <v>10.118408529600011</v>
      </c>
      <c r="G126" s="383">
        <f>' Demand-Supply Gap'!G$169*'Demand by Application'!Y126</f>
        <v>9.3742367669999958</v>
      </c>
      <c r="H126" s="383">
        <f>' Demand-Supply Gap'!H$169*'Demand by Application'!Z126</f>
        <v>9.8340249919999962</v>
      </c>
      <c r="I126" s="383">
        <f>' Demand-Supply Gap'!I$169*'Demand by Application'!AA126</f>
        <v>9.0942271999999988</v>
      </c>
      <c r="J126" s="383">
        <f>' Demand-Supply Gap'!J$169*'Demand by Application'!AB126</f>
        <v>9.3371092584000124</v>
      </c>
      <c r="K126" s="383">
        <f>' Demand-Supply Gap'!K$169*'Demand by Application'!AC126</f>
        <v>9.5273507203100092</v>
      </c>
      <c r="L126" s="383">
        <f>' Demand-Supply Gap'!L$169*'Demand by Application'!AD126</f>
        <v>9.7082101896032711</v>
      </c>
      <c r="M126" s="383">
        <f>' Demand-Supply Gap'!M$169*'Demand by Application'!AE126</f>
        <v>10.122113457023614</v>
      </c>
      <c r="N126" s="383">
        <f>' Demand-Supply Gap'!N$169*'Demand by Application'!AF126</f>
        <v>10.180444280335282</v>
      </c>
      <c r="O126" s="383">
        <f>' Demand-Supply Gap'!O$169*'Demand by Application'!AG126</f>
        <v>10.411819735830296</v>
      </c>
      <c r="P126" s="383">
        <f>' Demand-Supply Gap'!P$169*'Demand by Application'!AH126</f>
        <v>10.729614749278959</v>
      </c>
      <c r="Q126" s="383">
        <f>' Demand-Supply Gap'!Q$169*'Demand by Application'!AI126</f>
        <v>11.028237406434156</v>
      </c>
      <c r="R126" s="383">
        <f>' Demand-Supply Gap'!R$169*'Demand by Application'!AJ126</f>
        <v>11.338753866927687</v>
      </c>
      <c r="S126" s="383">
        <f>' Demand-Supply Gap'!S$169*'Demand by Application'!AK126</f>
        <v>11.696501884437044</v>
      </c>
      <c r="T126" s="392">
        <f>(I126/D126)^(1/5)-1</f>
        <v>-2.0478810229390243E-2</v>
      </c>
      <c r="U126" s="392">
        <f>(S126/J126)^(1/9)-1</f>
        <v>2.5348513276924445E-2</v>
      </c>
      <c r="V126" s="385">
        <f>V127-SUM(V121:V125)</f>
        <v>9.6899999999999986E-2</v>
      </c>
      <c r="W126" s="385">
        <f t="shared" ref="W126" si="58">W127-SUM(W121:W125)</f>
        <v>8.8600000000000123E-2</v>
      </c>
      <c r="X126" s="385">
        <f t="shared" ref="X126:AK126" si="59">X127-SUM(X121:X125)</f>
        <v>8.8800000000000101E-2</v>
      </c>
      <c r="Y126" s="385">
        <f t="shared" si="59"/>
        <v>8.8999999999999968E-2</v>
      </c>
      <c r="Z126" s="385">
        <f t="shared" si="59"/>
        <v>8.7999999999999967E-2</v>
      </c>
      <c r="AA126" s="385">
        <f t="shared" si="59"/>
        <v>9.4799999999999995E-2</v>
      </c>
      <c r="AB126" s="385">
        <f t="shared" si="59"/>
        <v>9.275000000000011E-2</v>
      </c>
      <c r="AC126" s="385">
        <f t="shared" si="59"/>
        <v>9.0399999999999925E-2</v>
      </c>
      <c r="AD126" s="385">
        <f t="shared" si="59"/>
        <v>8.8200000000000056E-2</v>
      </c>
      <c r="AE126" s="385">
        <f t="shared" si="59"/>
        <v>8.8500000000000023E-2</v>
      </c>
      <c r="AF126" s="385">
        <f t="shared" si="59"/>
        <v>8.6000000000000076E-2</v>
      </c>
      <c r="AG126" s="385">
        <f t="shared" si="59"/>
        <v>8.4799999999999986E-2</v>
      </c>
      <c r="AH126" s="385">
        <f t="shared" si="59"/>
        <v>8.4099999999999953E-2</v>
      </c>
      <c r="AI126" s="385">
        <f t="shared" si="59"/>
        <v>8.3199999999999941E-2</v>
      </c>
      <c r="AJ126" s="385">
        <f t="shared" si="59"/>
        <v>8.230000000000004E-2</v>
      </c>
      <c r="AK126" s="385">
        <f t="shared" si="59"/>
        <v>8.1600000000000117E-2</v>
      </c>
    </row>
    <row r="127" spans="1:37" s="28" customFormat="1" ht="15">
      <c r="A127" s="393" t="s">
        <v>41</v>
      </c>
      <c r="B127" s="393" t="s">
        <v>111</v>
      </c>
      <c r="C127" s="397" t="s">
        <v>60</v>
      </c>
      <c r="D127" s="383">
        <f>SUM(D121:D126)</f>
        <v>104.08133299999999</v>
      </c>
      <c r="E127" s="383">
        <f t="shared" ref="E127:S127" si="60">SUM(E121:E126)</f>
        <v>114.92781800000003</v>
      </c>
      <c r="F127" s="383">
        <f t="shared" si="60"/>
        <v>113.94604200000001</v>
      </c>
      <c r="G127" s="383">
        <f t="shared" si="60"/>
        <v>105.328503</v>
      </c>
      <c r="H127" s="383">
        <f t="shared" si="60"/>
        <v>111.75028399999998</v>
      </c>
      <c r="I127" s="383">
        <f t="shared" si="60"/>
        <v>95.930666666666667</v>
      </c>
      <c r="J127" s="383">
        <f t="shared" si="60"/>
        <v>100.66964160000001</v>
      </c>
      <c r="K127" s="383">
        <f t="shared" si="60"/>
        <v>105.39104779104002</v>
      </c>
      <c r="L127" s="383">
        <f t="shared" si="60"/>
        <v>110.07041031296217</v>
      </c>
      <c r="M127" s="383">
        <f t="shared" si="60"/>
        <v>114.37416335619901</v>
      </c>
      <c r="N127" s="383">
        <f t="shared" si="60"/>
        <v>118.37725907366595</v>
      </c>
      <c r="O127" s="383">
        <f t="shared" si="60"/>
        <v>122.78089311120632</v>
      </c>
      <c r="P127" s="383">
        <f t="shared" si="60"/>
        <v>127.58162603185451</v>
      </c>
      <c r="Q127" s="383">
        <f t="shared" si="60"/>
        <v>132.55093036579521</v>
      </c>
      <c r="R127" s="383">
        <f t="shared" si="60"/>
        <v>137.77343702220753</v>
      </c>
      <c r="S127" s="383">
        <f t="shared" si="60"/>
        <v>143.33948387790477</v>
      </c>
      <c r="T127" s="392">
        <f t="shared" ref="T127:T129" si="61">(I127/D127)^(1/5)-1</f>
        <v>-1.6177108705987431E-2</v>
      </c>
      <c r="U127" s="392">
        <f t="shared" ref="U127:U129" si="62">(S127/J127)^(1/9)-1</f>
        <v>4.0044504968197892E-2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386">
        <v>1</v>
      </c>
      <c r="AD127" s="386">
        <v>1</v>
      </c>
      <c r="AE127" s="386">
        <v>1</v>
      </c>
      <c r="AF127" s="386">
        <v>1</v>
      </c>
      <c r="AG127" s="386">
        <v>1</v>
      </c>
      <c r="AH127" s="386">
        <v>1</v>
      </c>
      <c r="AI127" s="386">
        <v>1</v>
      </c>
      <c r="AJ127" s="386">
        <v>1</v>
      </c>
      <c r="AK127" s="386">
        <v>1</v>
      </c>
    </row>
    <row r="128" spans="1:37" s="28" customFormat="1" ht="15">
      <c r="A128" s="393" t="s">
        <v>41</v>
      </c>
      <c r="B128" s="393" t="s">
        <v>420</v>
      </c>
      <c r="C128" s="96" t="s">
        <v>221</v>
      </c>
      <c r="D128" s="383">
        <f>' Demand-Supply Gap'!D$178*'Demand by Application'!V128</f>
        <v>39.98437777729999</v>
      </c>
      <c r="E128" s="383">
        <f>' Demand-Supply Gap'!E$178*'Demand by Application'!W128</f>
        <v>42.050362108449981</v>
      </c>
      <c r="F128" s="383">
        <f>' Demand-Supply Gap'!F$178*'Demand by Application'!X128</f>
        <v>44.224490630949994</v>
      </c>
      <c r="G128" s="383">
        <f>' Demand-Supply Gap'!G$178*'Demand by Application'!Y128</f>
        <v>42.794371729449963</v>
      </c>
      <c r="H128" s="383">
        <f>' Demand-Supply Gap'!H$178*'Demand by Application'!Z128</f>
        <v>47.631063654749937</v>
      </c>
      <c r="I128" s="383">
        <f>' Demand-Supply Gap'!I$178*'Demand by Application'!AA128</f>
        <v>49.441649159999962</v>
      </c>
      <c r="J128" s="383">
        <f>' Demand-Supply Gap'!J$178*'Demand by Application'!AB128</f>
        <v>24.995711999999997</v>
      </c>
      <c r="K128" s="383">
        <f>' Demand-Supply Gap'!K$178*'Demand by Application'!AC128</f>
        <v>26.760467999999999</v>
      </c>
      <c r="L128" s="383">
        <f>' Demand-Supply Gap'!L$178*'Demand by Application'!AD128</f>
        <v>27.784799999999997</v>
      </c>
      <c r="M128" s="383">
        <f>' Demand-Supply Gap'!M$178*'Demand by Application'!AE128</f>
        <v>29.167599999999993</v>
      </c>
      <c r="N128" s="383">
        <f>' Demand-Supply Gap'!N$178*'Demand by Application'!AF128</f>
        <v>29.729279999999992</v>
      </c>
      <c r="O128" s="383">
        <f>' Demand-Supply Gap'!O$178*'Demand by Application'!AG128</f>
        <v>30.923808000000001</v>
      </c>
      <c r="P128" s="383">
        <f>' Demand-Supply Gap'!P$178*'Demand by Application'!AH128</f>
        <v>32.058047999999999</v>
      </c>
      <c r="Q128" s="383">
        <f>' Demand-Supply Gap'!Q$178*'Demand by Application'!AI128</f>
        <v>32.862719999999996</v>
      </c>
      <c r="R128" s="383">
        <f>' Demand-Supply Gap'!R$178*'Demand by Application'!AJ128</f>
        <v>33.618239999999993</v>
      </c>
      <c r="S128" s="383">
        <f>' Demand-Supply Gap'!S$178*'Demand by Application'!AK128</f>
        <v>34.400639999999996</v>
      </c>
      <c r="T128" s="392">
        <f t="shared" si="61"/>
        <v>4.3375227703192465E-2</v>
      </c>
      <c r="U128" s="392">
        <f t="shared" si="62"/>
        <v>3.6122782963632138E-2</v>
      </c>
      <c r="V128" s="389">
        <v>0.38389999999999996</v>
      </c>
      <c r="W128" s="389">
        <v>0.38689999999999997</v>
      </c>
      <c r="X128" s="389">
        <v>0.38569999999999999</v>
      </c>
      <c r="Y128" s="389">
        <v>0.38469999999999999</v>
      </c>
      <c r="Z128" s="389">
        <v>0.3851</v>
      </c>
      <c r="AA128" s="389">
        <v>0.38179999999999997</v>
      </c>
      <c r="AB128" s="389">
        <v>0.38289999999999996</v>
      </c>
      <c r="AC128" s="389">
        <v>0.3846</v>
      </c>
      <c r="AD128" s="389">
        <v>0.38589999999999997</v>
      </c>
      <c r="AE128" s="389">
        <v>0.38499999999999995</v>
      </c>
      <c r="AF128" s="389">
        <v>0.3871</v>
      </c>
      <c r="AG128" s="389">
        <v>0.3881</v>
      </c>
      <c r="AH128" s="385">
        <v>0.38829999999999998</v>
      </c>
      <c r="AI128" s="385">
        <v>0.38899999999999996</v>
      </c>
      <c r="AJ128" s="385">
        <v>0.38909999999999995</v>
      </c>
      <c r="AK128" s="385">
        <v>0.38949999999999996</v>
      </c>
    </row>
    <row r="129" spans="1:37" s="28" customFormat="1" ht="15">
      <c r="A129" s="393" t="s">
        <v>41</v>
      </c>
      <c r="B129" s="393" t="s">
        <v>420</v>
      </c>
      <c r="C129" s="96" t="s">
        <v>245</v>
      </c>
      <c r="D129" s="383">
        <f>' Demand-Supply Gap'!D$178*'Demand by Application'!V129</f>
        <v>19.601614737399995</v>
      </c>
      <c r="E129" s="383">
        <f>' Demand-Supply Gap'!E$178*'Demand by Application'!W129</f>
        <v>20.508925639349989</v>
      </c>
      <c r="F129" s="383">
        <f>' Demand-Supply Gap'!F$178*'Demand by Application'!X129</f>
        <v>21.705201131549991</v>
      </c>
      <c r="G129" s="383">
        <f>' Demand-Supply Gap'!G$178*'Demand by Application'!Y129</f>
        <v>21.024528871499985</v>
      </c>
      <c r="H129" s="383">
        <f>' Demand-Supply Gap'!H$178*'Demand by Application'!Z129</f>
        <v>23.425924321499963</v>
      </c>
      <c r="I129" s="383">
        <f>' Demand-Supply Gap'!I$178*'Demand by Application'!AA129</f>
        <v>24.422983319999979</v>
      </c>
      <c r="J129" s="383">
        <f>' Demand-Supply Gap'!J$178*'Demand by Application'!AB129</f>
        <v>12.331391999999997</v>
      </c>
      <c r="K129" s="383">
        <f>' Demand-Supply Gap'!K$178*'Demand by Application'!AC129</f>
        <v>13.164535999999998</v>
      </c>
      <c r="L129" s="383">
        <f>' Demand-Supply Gap'!L$178*'Demand by Application'!AD129</f>
        <v>13.651199999999999</v>
      </c>
      <c r="M129" s="383">
        <f>' Demand-Supply Gap'!M$178*'Demand by Application'!AE129</f>
        <v>14.379247999999995</v>
      </c>
      <c r="N129" s="383">
        <f>' Demand-Supply Gap'!N$178*'Demand by Application'!AF129</f>
        <v>14.584319999999993</v>
      </c>
      <c r="O129" s="383">
        <f>' Demand-Supply Gap'!O$178*'Demand by Application'!AG129</f>
        <v>15.131231999999997</v>
      </c>
      <c r="P129" s="383">
        <f>' Demand-Supply Gap'!P$178*'Demand by Application'!AH129</f>
        <v>15.694656</v>
      </c>
      <c r="Q129" s="383">
        <f>' Demand-Supply Gap'!Q$178*'Demand by Application'!AI129</f>
        <v>16.051199999999998</v>
      </c>
      <c r="R129" s="383">
        <f>' Demand-Supply Gap'!R$178*'Demand by Application'!AJ129</f>
        <v>16.441919999999996</v>
      </c>
      <c r="S129" s="383">
        <f>' Demand-Supply Gap'!S$178*'Demand by Application'!AK129</f>
        <v>16.807295999999997</v>
      </c>
      <c r="T129" s="392">
        <f t="shared" si="61"/>
        <v>4.4964105662512077E-2</v>
      </c>
      <c r="U129" s="392">
        <f t="shared" si="62"/>
        <v>3.5005983606628321E-2</v>
      </c>
      <c r="V129" s="386">
        <v>0.18819999999999998</v>
      </c>
      <c r="W129" s="386">
        <v>0.18869999999999998</v>
      </c>
      <c r="X129" s="386">
        <v>0.18929999999999997</v>
      </c>
      <c r="Y129" s="386">
        <v>0.189</v>
      </c>
      <c r="Z129" s="386">
        <v>0.18939999999999996</v>
      </c>
      <c r="AA129" s="386">
        <v>0.18859999999999999</v>
      </c>
      <c r="AB129" s="386">
        <v>0.18889999999999996</v>
      </c>
      <c r="AC129" s="386">
        <v>0.18919999999999998</v>
      </c>
      <c r="AD129" s="386">
        <v>0.18959999999999999</v>
      </c>
      <c r="AE129" s="386">
        <v>0.18979999999999997</v>
      </c>
      <c r="AF129" s="386">
        <v>0.18989999999999996</v>
      </c>
      <c r="AG129" s="386">
        <v>0.18989999999999996</v>
      </c>
      <c r="AH129" s="386">
        <v>0.19009999999999999</v>
      </c>
      <c r="AI129" s="386">
        <v>0.19</v>
      </c>
      <c r="AJ129" s="386">
        <v>0.19029999999999997</v>
      </c>
      <c r="AK129" s="386">
        <v>0.19029999999999997</v>
      </c>
    </row>
    <row r="130" spans="1:37" s="28" customFormat="1" ht="15">
      <c r="A130" s="393" t="s">
        <v>41</v>
      </c>
      <c r="B130" s="393" t="s">
        <v>420</v>
      </c>
      <c r="C130" s="96" t="s">
        <v>413</v>
      </c>
      <c r="D130" s="383">
        <f>' Demand-Supply Gap'!D$178*'Demand by Application'!V130</f>
        <v>7.9677126854999996</v>
      </c>
      <c r="E130" s="383">
        <f>' Demand-Supply Gap'!E$178*'Demand by Application'!W130</f>
        <v>7.9666361916499984</v>
      </c>
      <c r="F130" s="383">
        <f>' Demand-Supply Gap'!F$178*'Demand by Application'!X130</f>
        <v>8.4160684788999998</v>
      </c>
      <c r="G130" s="383">
        <f>' Demand-Supply Gap'!G$178*'Demand by Application'!Y130</f>
        <v>8.2540742976999937</v>
      </c>
      <c r="H130" s="383">
        <f>' Demand-Supply Gap'!H$178*'Demand by Application'!Z130</f>
        <v>9.2516322029999891</v>
      </c>
      <c r="I130" s="383">
        <f>' Demand-Supply Gap'!I$178*'Demand by Application'!AA130</f>
        <v>9.4273233599999955</v>
      </c>
      <c r="J130" s="383">
        <f>' Demand-Supply Gap'!J$178*'Demand by Application'!AB130</f>
        <v>4.7719680000000011</v>
      </c>
      <c r="K130" s="383">
        <f>' Demand-Supply Gap'!K$178*'Demand by Application'!AC130</f>
        <v>5.0932560000000002</v>
      </c>
      <c r="L130" s="383">
        <f>' Demand-Supply Gap'!L$178*'Demand by Application'!AD130</f>
        <v>5.2776000000000014</v>
      </c>
      <c r="M130" s="383">
        <f>' Demand-Supply Gap'!M$178*'Demand by Application'!AE130</f>
        <v>5.5532080000000006</v>
      </c>
      <c r="N130" s="383">
        <f>' Demand-Supply Gap'!N$178*'Demand by Application'!AF130</f>
        <v>5.6447999999999983</v>
      </c>
      <c r="O130" s="383">
        <f>' Demand-Supply Gap'!O$178*'Demand by Application'!AG130</f>
        <v>5.8644480000000012</v>
      </c>
      <c r="P130" s="383">
        <f>' Demand-Supply Gap'!P$178*'Demand by Application'!AH130</f>
        <v>6.0929280000000015</v>
      </c>
      <c r="Q130" s="383">
        <f>' Demand-Supply Gap'!Q$178*'Demand by Application'!AI130</f>
        <v>6.2346240000000011</v>
      </c>
      <c r="R130" s="383">
        <f>' Demand-Supply Gap'!R$178*'Demand by Application'!AJ130</f>
        <v>6.3935999999999993</v>
      </c>
      <c r="S130" s="383">
        <f>' Demand-Supply Gap'!S$178*'Demand by Application'!AK130</f>
        <v>6.544512000000001</v>
      </c>
      <c r="T130" s="394"/>
      <c r="U130" s="394"/>
      <c r="V130" s="385">
        <v>7.6499999999999999E-2</v>
      </c>
      <c r="W130" s="385">
        <v>7.3300000000000018E-2</v>
      </c>
      <c r="X130" s="385">
        <v>7.3400000000000007E-2</v>
      </c>
      <c r="Y130" s="385">
        <v>7.4200000000000002E-2</v>
      </c>
      <c r="Z130" s="385">
        <v>7.4800000000000019E-2</v>
      </c>
      <c r="AA130" s="385">
        <v>7.2800000000000017E-2</v>
      </c>
      <c r="AB130" s="385">
        <v>7.3100000000000012E-2</v>
      </c>
      <c r="AC130" s="385">
        <v>7.3200000000000001E-2</v>
      </c>
      <c r="AD130" s="385">
        <v>7.3300000000000018E-2</v>
      </c>
      <c r="AE130" s="385">
        <v>7.3300000000000018E-2</v>
      </c>
      <c r="AF130" s="385">
        <v>7.3499999999999996E-2</v>
      </c>
      <c r="AG130" s="385">
        <v>7.3600000000000013E-2</v>
      </c>
      <c r="AH130" s="385">
        <v>7.3800000000000018E-2</v>
      </c>
      <c r="AI130" s="385">
        <v>7.3800000000000018E-2</v>
      </c>
      <c r="AJ130" s="385">
        <v>7.3999999999999996E-2</v>
      </c>
      <c r="AK130" s="385">
        <v>7.4100000000000013E-2</v>
      </c>
    </row>
    <row r="131" spans="1:37" s="28" customFormat="1" ht="15">
      <c r="A131" s="32" t="s">
        <v>41</v>
      </c>
      <c r="B131" s="393" t="s">
        <v>420</v>
      </c>
      <c r="C131" s="95" t="s">
        <v>414</v>
      </c>
      <c r="D131" s="383">
        <f>' Demand-Supply Gap'!D$178*'Demand by Application'!V131</f>
        <v>19.872412815600001</v>
      </c>
      <c r="E131" s="383">
        <f>' Demand-Supply Gap'!E$178*'Demand by Application'!W131</f>
        <v>21.128432137199994</v>
      </c>
      <c r="F131" s="383">
        <f>' Demand-Supply Gap'!F$178*'Demand by Application'!X131</f>
        <v>22.312900899099997</v>
      </c>
      <c r="G131" s="383">
        <f>' Demand-Supply Gap'!G$178*'Demand by Application'!Y131</f>
        <v>21.658601964449982</v>
      </c>
      <c r="H131" s="383">
        <f>' Demand-Supply Gap'!H$178*'Demand by Application'!Z131</f>
        <v>24.093822902999964</v>
      </c>
      <c r="I131" s="383">
        <f>' Demand-Supply Gap'!I$178*'Demand by Application'!AA131</f>
        <v>25.109313179999983</v>
      </c>
      <c r="J131" s="383">
        <f>' Demand-Supply Gap'!J$178*'Demand by Application'!AB131</f>
        <v>12.680639999999999</v>
      </c>
      <c r="K131" s="383">
        <f>' Demand-Supply Gap'!K$178*'Demand by Application'!AC131</f>
        <v>13.526352000000001</v>
      </c>
      <c r="L131" s="383">
        <f>' Demand-Supply Gap'!L$178*'Demand by Application'!AD131</f>
        <v>14.011199999999999</v>
      </c>
      <c r="M131" s="383">
        <f>' Demand-Supply Gap'!M$178*'Demand by Application'!AE131</f>
        <v>14.765623999999999</v>
      </c>
      <c r="N131" s="383">
        <f>' Demand-Supply Gap'!N$178*'Demand by Application'!AF131</f>
        <v>14.960639999999994</v>
      </c>
      <c r="O131" s="383">
        <f>' Demand-Supply Gap'!O$178*'Demand by Application'!AG131</f>
        <v>15.521663999999999</v>
      </c>
      <c r="P131" s="383">
        <f>' Demand-Supply Gap'!P$178*'Demand by Application'!AH131</f>
        <v>16.0992</v>
      </c>
      <c r="Q131" s="383">
        <f>' Demand-Supply Gap'!Q$178*'Demand by Application'!AI131</f>
        <v>16.482047999999999</v>
      </c>
      <c r="R131" s="383">
        <f>' Demand-Supply Gap'!R$178*'Demand by Application'!AJ131</f>
        <v>16.873919999999995</v>
      </c>
      <c r="S131" s="383">
        <f>' Demand-Supply Gap'!S$178*'Demand by Application'!AK131</f>
        <v>17.257728</v>
      </c>
      <c r="T131" s="387"/>
      <c r="U131" s="387"/>
      <c r="V131" s="386">
        <v>0.19080000000000003</v>
      </c>
      <c r="W131" s="386">
        <v>0.19440000000000002</v>
      </c>
      <c r="X131" s="386">
        <v>0.1946</v>
      </c>
      <c r="Y131" s="386">
        <v>0.19469999999999998</v>
      </c>
      <c r="Z131" s="386">
        <v>0.19479999999999997</v>
      </c>
      <c r="AA131" s="386">
        <v>0.19390000000000002</v>
      </c>
      <c r="AB131" s="386">
        <v>0.19424999999999998</v>
      </c>
      <c r="AC131" s="386">
        <v>0.19440000000000002</v>
      </c>
      <c r="AD131" s="386">
        <v>0.1946</v>
      </c>
      <c r="AE131" s="386">
        <v>0.19490000000000002</v>
      </c>
      <c r="AF131" s="386">
        <v>0.19479999999999997</v>
      </c>
      <c r="AG131" s="386">
        <v>0.19479999999999997</v>
      </c>
      <c r="AH131" s="386">
        <v>0.19500000000000001</v>
      </c>
      <c r="AI131" s="386">
        <v>0.1951</v>
      </c>
      <c r="AJ131" s="386">
        <v>0.19529999999999997</v>
      </c>
      <c r="AK131" s="386">
        <v>0.19540000000000002</v>
      </c>
    </row>
    <row r="132" spans="1:37" s="28" customFormat="1" ht="15">
      <c r="A132" s="32" t="s">
        <v>41</v>
      </c>
      <c r="B132" s="393" t="s">
        <v>420</v>
      </c>
      <c r="C132" s="95" t="s">
        <v>246</v>
      </c>
      <c r="D132" s="383">
        <f>' Demand-Supply Gap'!D$178*'Demand by Application'!V132</f>
        <v>6.2491864199999991</v>
      </c>
      <c r="E132" s="383">
        <f>' Demand-Supply Gap'!E$178*'Demand by Application'!W132</f>
        <v>6.9993365721999972</v>
      </c>
      <c r="F132" s="383">
        <f>' Demand-Supply Gap'!F$178*'Demand by Application'!X132</f>
        <v>7.3955915107499992</v>
      </c>
      <c r="G132" s="383">
        <f>' Demand-Supply Gap'!G$178*'Demand by Application'!Y132</f>
        <v>7.197285809449995</v>
      </c>
      <c r="H132" s="383">
        <f>' Demand-Supply Gap'!H$178*'Demand by Application'!Z132</f>
        <v>7.94057202449999</v>
      </c>
      <c r="I132" s="383">
        <f>' Demand-Supply Gap'!I$178*'Demand by Application'!AA132</f>
        <v>8.3395552799999937</v>
      </c>
      <c r="J132" s="383">
        <f>' Demand-Supply Gap'!J$178*'Demand by Application'!AB132</f>
        <v>4.2040319999999998</v>
      </c>
      <c r="K132" s="383">
        <f>' Demand-Supply Gap'!K$178*'Demand by Application'!AC132</f>
        <v>4.4879100000000003</v>
      </c>
      <c r="L132" s="383">
        <f>' Demand-Supply Gap'!L$178*'Demand by Application'!AD132</f>
        <v>4.6584000000000003</v>
      </c>
      <c r="M132" s="383">
        <f>' Demand-Supply Gap'!M$178*'Demand by Application'!AE132</f>
        <v>4.9092479999999989</v>
      </c>
      <c r="N132" s="383">
        <f>' Demand-Supply Gap'!N$178*'Demand by Application'!AF132</f>
        <v>4.9919999999999991</v>
      </c>
      <c r="O132" s="383">
        <f>' Demand-Supply Gap'!O$178*'Demand by Application'!AG132</f>
        <v>5.1871680000000007</v>
      </c>
      <c r="P132" s="383">
        <f>' Demand-Supply Gap'!P$178*'Demand by Application'!AH132</f>
        <v>5.3664000000000005</v>
      </c>
      <c r="Q132" s="383">
        <f>' Demand-Supply Gap'!Q$178*'Demand by Application'!AI132</f>
        <v>5.5080959999999992</v>
      </c>
      <c r="R132" s="383">
        <f>' Demand-Supply Gap'!R$178*'Demand by Application'!AJ132</f>
        <v>5.6419199999999989</v>
      </c>
      <c r="S132" s="383">
        <f>' Demand-Supply Gap'!S$178*'Demand by Application'!AK132</f>
        <v>5.7761279999999999</v>
      </c>
      <c r="T132" s="388"/>
      <c r="U132" s="388"/>
      <c r="V132" s="386">
        <v>0.06</v>
      </c>
      <c r="W132" s="386">
        <v>6.4399999999999999E-2</v>
      </c>
      <c r="X132" s="386">
        <v>6.4500000000000002E-2</v>
      </c>
      <c r="Y132" s="386">
        <v>6.4700000000000008E-2</v>
      </c>
      <c r="Z132" s="386">
        <v>6.4200000000000007E-2</v>
      </c>
      <c r="AA132" s="386">
        <v>6.4399999999999999E-2</v>
      </c>
      <c r="AB132" s="386">
        <v>6.4399999999999999E-2</v>
      </c>
      <c r="AC132" s="386">
        <v>6.4500000000000002E-2</v>
      </c>
      <c r="AD132" s="386">
        <v>6.4700000000000008E-2</v>
      </c>
      <c r="AE132" s="386">
        <v>6.4799999999999996E-2</v>
      </c>
      <c r="AF132" s="386">
        <v>6.5000000000000002E-2</v>
      </c>
      <c r="AG132" s="386">
        <v>6.5100000000000005E-2</v>
      </c>
      <c r="AH132" s="386">
        <v>6.5000000000000002E-2</v>
      </c>
      <c r="AI132" s="386">
        <v>6.5199999999999994E-2</v>
      </c>
      <c r="AJ132" s="386">
        <v>6.5299999999999997E-2</v>
      </c>
      <c r="AK132" s="386">
        <v>6.54E-2</v>
      </c>
    </row>
    <row r="133" spans="1:37" s="28" customFormat="1" ht="15">
      <c r="A133" s="32" t="s">
        <v>41</v>
      </c>
      <c r="B133" s="393" t="s">
        <v>420</v>
      </c>
      <c r="C133" s="95" t="s">
        <v>12</v>
      </c>
      <c r="D133" s="383">
        <f>' Demand-Supply Gap'!D$178*'Demand by Application'!V133</f>
        <v>10.477802564200001</v>
      </c>
      <c r="E133" s="383">
        <f>' Demand-Supply Gap'!E$178*'Demand by Application'!W133</f>
        <v>10.031657851150001</v>
      </c>
      <c r="F133" s="383">
        <f>' Demand-Supply Gap'!F$178*'Demand by Application'!X133</f>
        <v>10.60608084875</v>
      </c>
      <c r="G133" s="383">
        <f>' Demand-Supply Gap'!G$178*'Demand by Application'!Y133</f>
        <v>10.312030827449993</v>
      </c>
      <c r="H133" s="383">
        <f>' Demand-Supply Gap'!H$178*'Demand by Application'!Z133</f>
        <v>11.341907393249985</v>
      </c>
      <c r="I133" s="383">
        <f>' Demand-Supply Gap'!I$178*'Demand by Application'!AA133</f>
        <v>12.755375699999995</v>
      </c>
      <c r="J133" s="383">
        <f>' Demand-Supply Gap'!J$178*'Demand by Application'!AB133</f>
        <v>6.2962560000000094</v>
      </c>
      <c r="K133" s="383">
        <f>' Demand-Supply Gap'!K$178*'Demand by Application'!AC133</f>
        <v>6.5474779999999972</v>
      </c>
      <c r="L133" s="383">
        <f>' Demand-Supply Gap'!L$178*'Demand by Application'!AD133</f>
        <v>6.6168000000000067</v>
      </c>
      <c r="M133" s="383">
        <f>' Demand-Supply Gap'!M$178*'Demand by Application'!AE133</f>
        <v>6.9850720000000033</v>
      </c>
      <c r="N133" s="383">
        <f>' Demand-Supply Gap'!N$178*'Demand by Application'!AF133</f>
        <v>6.8889600000000071</v>
      </c>
      <c r="O133" s="383">
        <f>' Demand-Supply Gap'!O$178*'Demand by Application'!AG133</f>
        <v>7.0516800000000028</v>
      </c>
      <c r="P133" s="383">
        <f>' Demand-Supply Gap'!P$178*'Demand by Application'!AH133</f>
        <v>7.2487680000000081</v>
      </c>
      <c r="Q133" s="383">
        <f>' Demand-Supply Gap'!Q$178*'Demand by Application'!AI133</f>
        <v>7.3413120000000065</v>
      </c>
      <c r="R133" s="383">
        <f>' Demand-Supply Gap'!R$178*'Demand by Application'!AJ133</f>
        <v>7.4304000000000157</v>
      </c>
      <c r="S133" s="383">
        <f>' Demand-Supply Gap'!S$178*'Demand by Application'!AK133</f>
        <v>7.5336960000000035</v>
      </c>
      <c r="T133" s="384"/>
      <c r="U133" s="384"/>
      <c r="V133" s="385">
        <f>V134-SUM(V128:V132)</f>
        <v>0.10060000000000002</v>
      </c>
      <c r="W133" s="385">
        <f t="shared" ref="W133" si="63">W134-SUM(W128:W132)</f>
        <v>9.2300000000000049E-2</v>
      </c>
      <c r="X133" s="385">
        <f t="shared" ref="X133:AK133" si="64">X134-SUM(X128:X132)</f>
        <v>9.2500000000000027E-2</v>
      </c>
      <c r="Y133" s="385">
        <f t="shared" si="64"/>
        <v>9.2700000000000005E-2</v>
      </c>
      <c r="Z133" s="385">
        <f t="shared" si="64"/>
        <v>9.1700000000000004E-2</v>
      </c>
      <c r="AA133" s="385">
        <f t="shared" si="64"/>
        <v>9.8500000000000032E-2</v>
      </c>
      <c r="AB133" s="385">
        <f t="shared" si="64"/>
        <v>9.6450000000000147E-2</v>
      </c>
      <c r="AC133" s="385">
        <f t="shared" si="64"/>
        <v>9.4099999999999961E-2</v>
      </c>
      <c r="AD133" s="385">
        <f t="shared" si="64"/>
        <v>9.1900000000000093E-2</v>
      </c>
      <c r="AE133" s="385">
        <f t="shared" si="64"/>
        <v>9.220000000000006E-2</v>
      </c>
      <c r="AF133" s="385">
        <f t="shared" si="64"/>
        <v>8.9700000000000113E-2</v>
      </c>
      <c r="AG133" s="385">
        <f t="shared" si="64"/>
        <v>8.8500000000000023E-2</v>
      </c>
      <c r="AH133" s="385">
        <f t="shared" si="64"/>
        <v>8.78000000000001E-2</v>
      </c>
      <c r="AI133" s="385">
        <f t="shared" si="64"/>
        <v>8.6900000000000088E-2</v>
      </c>
      <c r="AJ133" s="385">
        <f t="shared" si="64"/>
        <v>8.6000000000000187E-2</v>
      </c>
      <c r="AK133" s="385">
        <f t="shared" si="64"/>
        <v>8.5300000000000042E-2</v>
      </c>
    </row>
    <row r="134" spans="1:37" s="28" customFormat="1" ht="15">
      <c r="A134" s="32" t="s">
        <v>41</v>
      </c>
      <c r="B134" s="393" t="s">
        <v>420</v>
      </c>
      <c r="C134" s="188" t="s">
        <v>60</v>
      </c>
      <c r="D134" s="383">
        <f>SUM(D128:D133)</f>
        <v>104.15310699999999</v>
      </c>
      <c r="E134" s="383">
        <f t="shared" ref="E134:S134" si="65">SUM(E128:E133)</f>
        <v>108.68535049999996</v>
      </c>
      <c r="F134" s="383">
        <f t="shared" si="65"/>
        <v>114.66033349999998</v>
      </c>
      <c r="G134" s="383">
        <f t="shared" si="65"/>
        <v>111.2408934999999</v>
      </c>
      <c r="H134" s="383">
        <f t="shared" si="65"/>
        <v>123.68492249999981</v>
      </c>
      <c r="I134" s="383">
        <f t="shared" si="65"/>
        <v>129.4961999999999</v>
      </c>
      <c r="J134" s="383">
        <f t="shared" si="65"/>
        <v>65.28</v>
      </c>
      <c r="K134" s="383">
        <f t="shared" si="65"/>
        <v>69.58</v>
      </c>
      <c r="L134" s="383">
        <f t="shared" si="65"/>
        <v>72</v>
      </c>
      <c r="M134" s="383">
        <f t="shared" si="65"/>
        <v>75.759999999999991</v>
      </c>
      <c r="N134" s="383">
        <f t="shared" si="65"/>
        <v>76.8</v>
      </c>
      <c r="O134" s="383">
        <f t="shared" si="65"/>
        <v>79.680000000000007</v>
      </c>
      <c r="P134" s="383">
        <f t="shared" si="65"/>
        <v>82.560000000000016</v>
      </c>
      <c r="Q134" s="383">
        <f t="shared" si="65"/>
        <v>84.47999999999999</v>
      </c>
      <c r="R134" s="383">
        <f t="shared" si="65"/>
        <v>86.4</v>
      </c>
      <c r="S134" s="383">
        <f t="shared" si="65"/>
        <v>88.32</v>
      </c>
      <c r="T134" s="388"/>
      <c r="U134" s="388"/>
      <c r="V134" s="386">
        <v>1</v>
      </c>
      <c r="W134" s="386">
        <v>1</v>
      </c>
      <c r="X134" s="386">
        <v>1</v>
      </c>
      <c r="Y134" s="386">
        <v>1</v>
      </c>
      <c r="Z134" s="386">
        <v>1</v>
      </c>
      <c r="AA134" s="386">
        <v>1</v>
      </c>
      <c r="AB134" s="386">
        <v>1</v>
      </c>
      <c r="AC134" s="386">
        <v>1</v>
      </c>
      <c r="AD134" s="386">
        <v>1</v>
      </c>
      <c r="AE134" s="386">
        <v>1</v>
      </c>
      <c r="AF134" s="386">
        <v>1</v>
      </c>
      <c r="AG134" s="386">
        <v>1</v>
      </c>
      <c r="AH134" s="386">
        <v>1</v>
      </c>
      <c r="AI134" s="386">
        <v>1</v>
      </c>
      <c r="AJ134" s="386">
        <v>1</v>
      </c>
      <c r="AK134" s="386">
        <v>1</v>
      </c>
    </row>
    <row r="135" spans="1:37" s="28" customFormat="1" ht="15">
      <c r="A135" s="235" t="s">
        <v>41</v>
      </c>
      <c r="B135" s="235" t="s">
        <v>41</v>
      </c>
      <c r="C135" s="402" t="s">
        <v>221</v>
      </c>
      <c r="D135" s="406">
        <f>D128+D121+D114+D107+D100+D93+D86+D79+D72</f>
        <v>137.68485725879998</v>
      </c>
      <c r="E135" s="406">
        <f t="shared" ref="E135:S135" si="66">E128+E121+E114+E107+E100+E93+E86+E79+E72</f>
        <v>160.39973911654999</v>
      </c>
      <c r="F135" s="406">
        <f t="shared" si="66"/>
        <v>170.93073600805002</v>
      </c>
      <c r="G135" s="406">
        <f t="shared" si="66"/>
        <v>196.59074618734996</v>
      </c>
      <c r="H135" s="406">
        <f t="shared" si="66"/>
        <v>221.2680505134839</v>
      </c>
      <c r="I135" s="406">
        <f t="shared" si="66"/>
        <v>170.05913521333332</v>
      </c>
      <c r="J135" s="406">
        <f t="shared" si="66"/>
        <v>150.58259457368001</v>
      </c>
      <c r="K135" s="406">
        <f t="shared" si="66"/>
        <v>157.86408632185294</v>
      </c>
      <c r="L135" s="406">
        <f t="shared" si="66"/>
        <v>164.58239508513427</v>
      </c>
      <c r="M135" s="406">
        <f t="shared" si="66"/>
        <v>170.97476288763636</v>
      </c>
      <c r="N135" s="406">
        <f t="shared" si="66"/>
        <v>177.70431439329238</v>
      </c>
      <c r="O135" s="406">
        <f t="shared" si="66"/>
        <v>185.08978041894201</v>
      </c>
      <c r="P135" s="406">
        <f t="shared" si="66"/>
        <v>192.57136971608134</v>
      </c>
      <c r="Q135" s="406">
        <f t="shared" si="66"/>
        <v>200.37584234486133</v>
      </c>
      <c r="R135" s="406">
        <f t="shared" si="66"/>
        <v>208.48250680264195</v>
      </c>
      <c r="S135" s="406">
        <f t="shared" si="66"/>
        <v>217.20632689274828</v>
      </c>
      <c r="V135" s="407">
        <f>D135/D$141</f>
        <v>0.39921997598101544</v>
      </c>
      <c r="W135" s="407">
        <f t="shared" ref="W135:AK141" si="67">E135/E$141</f>
        <v>0.40098933558890193</v>
      </c>
      <c r="X135" s="407">
        <f t="shared" si="67"/>
        <v>0.40160842909530514</v>
      </c>
      <c r="Y135" s="407">
        <f t="shared" si="67"/>
        <v>0.40117850321862392</v>
      </c>
      <c r="Z135" s="407">
        <f t="shared" si="67"/>
        <v>0.40280864553569135</v>
      </c>
      <c r="AA135" s="407">
        <f t="shared" si="67"/>
        <v>0.39322189058852397</v>
      </c>
      <c r="AB135" s="407">
        <f t="shared" si="67"/>
        <v>0.39628473210080473</v>
      </c>
      <c r="AC135" s="407">
        <f t="shared" si="67"/>
        <v>0.39784034741275254</v>
      </c>
      <c r="AD135" s="407">
        <f t="shared" si="67"/>
        <v>0.39909786038295791</v>
      </c>
      <c r="AE135" s="407">
        <f t="shared" si="67"/>
        <v>0.39816010440839167</v>
      </c>
      <c r="AF135" s="407">
        <f t="shared" si="67"/>
        <v>0.40034640786859021</v>
      </c>
      <c r="AG135" s="407">
        <f t="shared" si="67"/>
        <v>0.4013785811715373</v>
      </c>
      <c r="AH135" s="407">
        <f t="shared" si="67"/>
        <v>0.40160971760647163</v>
      </c>
      <c r="AI135" s="407">
        <f t="shared" si="67"/>
        <v>0.40238341007662604</v>
      </c>
      <c r="AJ135" s="407">
        <f t="shared" si="67"/>
        <v>0.40257234554500759</v>
      </c>
      <c r="AK135" s="407">
        <f t="shared" si="67"/>
        <v>0.40306306274449843</v>
      </c>
    </row>
    <row r="136" spans="1:37" s="28" customFormat="1" ht="15">
      <c r="A136" s="235" t="s">
        <v>41</v>
      </c>
      <c r="B136" s="235" t="s">
        <v>41</v>
      </c>
      <c r="C136" s="402" t="s">
        <v>245</v>
      </c>
      <c r="D136" s="406">
        <f t="shared" ref="D136:S136" si="68">D129+D122+D115+D108+D101+D94+D87+D80+D73</f>
        <v>70.801996435899994</v>
      </c>
      <c r="E136" s="406">
        <f t="shared" si="68"/>
        <v>82.660127727949984</v>
      </c>
      <c r="F136" s="406">
        <f t="shared" si="68"/>
        <v>88.679205656349978</v>
      </c>
      <c r="G136" s="406">
        <f t="shared" si="68"/>
        <v>103.62573382039999</v>
      </c>
      <c r="H136" s="406">
        <f t="shared" si="68"/>
        <v>116.71612356082071</v>
      </c>
      <c r="I136" s="406">
        <f t="shared" si="68"/>
        <v>90.023411926666654</v>
      </c>
      <c r="J136" s="406">
        <f t="shared" si="68"/>
        <v>80.53396171994001</v>
      </c>
      <c r="K136" s="406">
        <f t="shared" si="68"/>
        <v>84.156430946499654</v>
      </c>
      <c r="L136" s="406">
        <f t="shared" si="68"/>
        <v>87.624745375258826</v>
      </c>
      <c r="M136" s="406">
        <f t="shared" si="68"/>
        <v>91.314405288850025</v>
      </c>
      <c r="N136" s="406">
        <f t="shared" si="68"/>
        <v>94.496868006217028</v>
      </c>
      <c r="O136" s="406">
        <f t="shared" si="68"/>
        <v>98.19106769286428</v>
      </c>
      <c r="P136" s="406">
        <f t="shared" si="68"/>
        <v>102.22092274828944</v>
      </c>
      <c r="Q136" s="406">
        <f t="shared" si="68"/>
        <v>106.16567673498665</v>
      </c>
      <c r="R136" s="406">
        <f t="shared" si="68"/>
        <v>110.63201865650807</v>
      </c>
      <c r="S136" s="406">
        <f t="shared" si="68"/>
        <v>115.19208893285278</v>
      </c>
      <c r="V136" s="407">
        <f t="shared" ref="V136:V141" si="69">D136/D$141</f>
        <v>0.2052917937331222</v>
      </c>
      <c r="W136" s="407">
        <f t="shared" si="67"/>
        <v>0.20664515964854493</v>
      </c>
      <c r="X136" s="407">
        <f t="shared" si="67"/>
        <v>0.20835525142411457</v>
      </c>
      <c r="Y136" s="407">
        <f t="shared" si="67"/>
        <v>0.21146680398364887</v>
      </c>
      <c r="Z136" s="407">
        <f t="shared" si="67"/>
        <v>0.21247651224208516</v>
      </c>
      <c r="AA136" s="407">
        <f t="shared" si="67"/>
        <v>0.20815803979378286</v>
      </c>
      <c r="AB136" s="407">
        <f t="shared" si="67"/>
        <v>0.21193936480877407</v>
      </c>
      <c r="AC136" s="407">
        <f t="shared" si="67"/>
        <v>0.21208638712488484</v>
      </c>
      <c r="AD136" s="407">
        <f t="shared" si="67"/>
        <v>0.21248231548567367</v>
      </c>
      <c r="AE136" s="407">
        <f t="shared" si="67"/>
        <v>0.21264982345782124</v>
      </c>
      <c r="AF136" s="407">
        <f t="shared" si="67"/>
        <v>0.21289005722952375</v>
      </c>
      <c r="AG136" s="407">
        <f t="shared" si="67"/>
        <v>0.2129333739824722</v>
      </c>
      <c r="AH136" s="407">
        <f t="shared" si="67"/>
        <v>0.21318286295070793</v>
      </c>
      <c r="AI136" s="407">
        <f t="shared" si="67"/>
        <v>0.21319589496319435</v>
      </c>
      <c r="AJ136" s="407">
        <f t="shared" si="67"/>
        <v>0.21362651440626818</v>
      </c>
      <c r="AK136" s="407">
        <f t="shared" si="67"/>
        <v>0.21375839660572246</v>
      </c>
    </row>
    <row r="137" spans="1:37" s="162" customFormat="1" ht="15">
      <c r="A137" s="235" t="s">
        <v>41</v>
      </c>
      <c r="B137" s="235" t="s">
        <v>41</v>
      </c>
      <c r="C137" s="402" t="s">
        <v>413</v>
      </c>
      <c r="D137" s="406">
        <f t="shared" ref="D137:S137" si="70">D130+D123+D116+D109+D102+D95+D88+D81+D74</f>
        <v>25.1716921284</v>
      </c>
      <c r="E137" s="406">
        <f t="shared" si="70"/>
        <v>28.439517071350007</v>
      </c>
      <c r="F137" s="406">
        <f t="shared" si="70"/>
        <v>30.272943823800002</v>
      </c>
      <c r="G137" s="406">
        <f t="shared" si="70"/>
        <v>34.428887430999993</v>
      </c>
      <c r="H137" s="406">
        <f t="shared" si="70"/>
        <v>38.873576323437732</v>
      </c>
      <c r="I137" s="406">
        <f t="shared" si="70"/>
        <v>29.781896366666665</v>
      </c>
      <c r="J137" s="406">
        <f t="shared" si="70"/>
        <v>26.017504371220006</v>
      </c>
      <c r="K137" s="406">
        <f t="shared" si="70"/>
        <v>27.221095060205837</v>
      </c>
      <c r="L137" s="406">
        <f t="shared" si="70"/>
        <v>28.329734795241968</v>
      </c>
      <c r="M137" s="406">
        <f t="shared" si="70"/>
        <v>29.49777051952</v>
      </c>
      <c r="N137" s="406">
        <f t="shared" si="70"/>
        <v>30.563018189145161</v>
      </c>
      <c r="O137" s="406">
        <f t="shared" si="70"/>
        <v>31.790755899305221</v>
      </c>
      <c r="P137" s="406">
        <f t="shared" si="70"/>
        <v>33.144992685859556</v>
      </c>
      <c r="Q137" s="406">
        <f t="shared" si="70"/>
        <v>34.406763079141768</v>
      </c>
      <c r="R137" s="406">
        <f t="shared" si="70"/>
        <v>35.866240643140841</v>
      </c>
      <c r="S137" s="406">
        <f t="shared" si="70"/>
        <v>37.356307970443986</v>
      </c>
      <c r="T137" s="28"/>
      <c r="U137" s="28"/>
      <c r="V137" s="407">
        <f t="shared" si="69"/>
        <v>7.2985820859098799E-2</v>
      </c>
      <c r="W137" s="407">
        <f t="shared" si="67"/>
        <v>7.1097017474719928E-2</v>
      </c>
      <c r="X137" s="407">
        <f t="shared" si="67"/>
        <v>7.1127461901259015E-2</v>
      </c>
      <c r="Y137" s="407">
        <f t="shared" si="67"/>
        <v>7.0258289339256E-2</v>
      </c>
      <c r="Z137" s="407">
        <f t="shared" si="67"/>
        <v>7.0767616877512318E-2</v>
      </c>
      <c r="AA137" s="407">
        <f t="shared" si="67"/>
        <v>6.8863654868768123E-2</v>
      </c>
      <c r="AB137" s="407">
        <f t="shared" si="67"/>
        <v>6.846966463069934E-2</v>
      </c>
      <c r="AC137" s="407">
        <f t="shared" si="67"/>
        <v>6.8601099642311203E-2</v>
      </c>
      <c r="AD137" s="407">
        <f t="shared" si="67"/>
        <v>6.8697119981448965E-2</v>
      </c>
      <c r="AE137" s="407">
        <f t="shared" si="67"/>
        <v>6.8693386038414919E-2</v>
      </c>
      <c r="AF137" s="407">
        <f t="shared" si="67"/>
        <v>6.8854797293027917E-2</v>
      </c>
      <c r="AG137" s="407">
        <f t="shared" si="67"/>
        <v>6.8940210898472395E-2</v>
      </c>
      <c r="AH137" s="407">
        <f t="shared" si="67"/>
        <v>6.912424818010221E-2</v>
      </c>
      <c r="AI137" s="407">
        <f t="shared" si="67"/>
        <v>6.9093711574551325E-2</v>
      </c>
      <c r="AJ137" s="407">
        <f t="shared" si="67"/>
        <v>6.9256441909820318E-2</v>
      </c>
      <c r="AK137" s="407">
        <f t="shared" si="67"/>
        <v>6.9320945291012001E-2</v>
      </c>
    </row>
    <row r="138" spans="1:37" s="162" customFormat="1" ht="15">
      <c r="A138" s="235" t="s">
        <v>41</v>
      </c>
      <c r="B138" s="235" t="s">
        <v>41</v>
      </c>
      <c r="C138" s="402" t="s">
        <v>414</v>
      </c>
      <c r="D138" s="406">
        <f t="shared" ref="D138:S138" si="71">D131+D124+D117+D110+D103+D96+D89+D82+D75</f>
        <v>65.067826628000006</v>
      </c>
      <c r="E138" s="406">
        <f t="shared" si="71"/>
        <v>77.188353257599999</v>
      </c>
      <c r="F138" s="406">
        <f t="shared" si="71"/>
        <v>81.839874801999997</v>
      </c>
      <c r="G138" s="406">
        <f t="shared" si="71"/>
        <v>93.899690931249992</v>
      </c>
      <c r="H138" s="406">
        <f t="shared" si="71"/>
        <v>105.05485205656976</v>
      </c>
      <c r="I138" s="406">
        <f t="shared" si="71"/>
        <v>83.185928766666677</v>
      </c>
      <c r="J138" s="406">
        <f t="shared" si="71"/>
        <v>73.135266188920014</v>
      </c>
      <c r="K138" s="406">
        <f t="shared" si="71"/>
        <v>76.44978310204381</v>
      </c>
      <c r="L138" s="406">
        <f t="shared" si="71"/>
        <v>79.541783585555649</v>
      </c>
      <c r="M138" s="406">
        <f t="shared" si="71"/>
        <v>82.950283662898585</v>
      </c>
      <c r="N138" s="406">
        <f t="shared" si="71"/>
        <v>85.681152778029954</v>
      </c>
      <c r="O138" s="406">
        <f t="shared" si="71"/>
        <v>88.997547503765432</v>
      </c>
      <c r="P138" s="406">
        <f t="shared" si="71"/>
        <v>92.623066175736795</v>
      </c>
      <c r="Q138" s="406">
        <f t="shared" si="71"/>
        <v>96.221083413605967</v>
      </c>
      <c r="R138" s="406">
        <f t="shared" si="71"/>
        <v>100.1464850538807</v>
      </c>
      <c r="S138" s="406">
        <f t="shared" si="71"/>
        <v>104.23875570638276</v>
      </c>
      <c r="T138" s="28"/>
      <c r="U138" s="28"/>
      <c r="V138" s="407">
        <f t="shared" si="69"/>
        <v>0.18866545458038589</v>
      </c>
      <c r="W138" s="407">
        <f t="shared" si="67"/>
        <v>0.19296606502256392</v>
      </c>
      <c r="X138" s="407">
        <f t="shared" si="67"/>
        <v>0.19228597690610635</v>
      </c>
      <c r="Y138" s="407">
        <f t="shared" si="67"/>
        <v>0.19161907765785904</v>
      </c>
      <c r="Z138" s="407">
        <f t="shared" si="67"/>
        <v>0.1912476860787479</v>
      </c>
      <c r="AA138" s="407">
        <f t="shared" si="67"/>
        <v>0.1923479626011077</v>
      </c>
      <c r="AB138" s="407">
        <f t="shared" si="67"/>
        <v>0.19246838886559453</v>
      </c>
      <c r="AC138" s="407">
        <f t="shared" si="67"/>
        <v>0.1926645190657047</v>
      </c>
      <c r="AD138" s="407">
        <f t="shared" si="67"/>
        <v>0.19288184270023953</v>
      </c>
      <c r="AE138" s="407">
        <f t="shared" si="67"/>
        <v>0.19317174678950066</v>
      </c>
      <c r="AF138" s="407">
        <f t="shared" si="67"/>
        <v>0.19302931306893997</v>
      </c>
      <c r="AG138" s="407">
        <f t="shared" si="67"/>
        <v>0.19299665958840867</v>
      </c>
      <c r="AH138" s="407">
        <f t="shared" si="67"/>
        <v>0.19316642710454177</v>
      </c>
      <c r="AI138" s="407">
        <f t="shared" si="67"/>
        <v>0.19322572627591586</v>
      </c>
      <c r="AJ138" s="407">
        <f t="shared" si="67"/>
        <v>0.19337931994646326</v>
      </c>
      <c r="AK138" s="407">
        <f t="shared" si="67"/>
        <v>0.19343263491784096</v>
      </c>
    </row>
    <row r="139" spans="1:37" s="162" customFormat="1" ht="15">
      <c r="A139" s="235" t="s">
        <v>41</v>
      </c>
      <c r="B139" s="235" t="s">
        <v>41</v>
      </c>
      <c r="C139" s="402" t="s">
        <v>246</v>
      </c>
      <c r="D139" s="406">
        <f t="shared" ref="D139:S139" si="72">D132+D125+D118+D111+D104+D97+D90+D83+D76</f>
        <v>20.390073473499999</v>
      </c>
      <c r="E139" s="406">
        <f t="shared" si="72"/>
        <v>25.5076743413</v>
      </c>
      <c r="F139" s="406">
        <f t="shared" si="72"/>
        <v>27.229077342049997</v>
      </c>
      <c r="G139" s="406">
        <f t="shared" si="72"/>
        <v>31.531102108449993</v>
      </c>
      <c r="H139" s="406">
        <f t="shared" si="72"/>
        <v>35.154379420796218</v>
      </c>
      <c r="I139" s="406">
        <f t="shared" si="72"/>
        <v>27.62067351333333</v>
      </c>
      <c r="J139" s="406">
        <f t="shared" si="72"/>
        <v>24.230064026419999</v>
      </c>
      <c r="K139" s="406">
        <f t="shared" si="72"/>
        <v>25.341443241870021</v>
      </c>
      <c r="L139" s="406">
        <f t="shared" si="72"/>
        <v>26.417299675003459</v>
      </c>
      <c r="M139" s="406">
        <f t="shared" si="72"/>
        <v>27.549693223470559</v>
      </c>
      <c r="N139" s="406">
        <f t="shared" si="72"/>
        <v>28.562987278196164</v>
      </c>
      <c r="O139" s="406">
        <f t="shared" si="72"/>
        <v>29.716977405622451</v>
      </c>
      <c r="P139" s="406">
        <f t="shared" si="72"/>
        <v>30.849205794023398</v>
      </c>
      <c r="Q139" s="406">
        <f t="shared" si="72"/>
        <v>32.13335704859265</v>
      </c>
      <c r="R139" s="406">
        <f t="shared" si="72"/>
        <v>33.465780946113199</v>
      </c>
      <c r="S139" s="406">
        <f t="shared" si="72"/>
        <v>34.874119927044582</v>
      </c>
      <c r="T139" s="28"/>
      <c r="U139" s="28"/>
      <c r="V139" s="407">
        <f t="shared" si="69"/>
        <v>5.9121422677885248E-2</v>
      </c>
      <c r="W139" s="407">
        <f t="shared" si="67"/>
        <v>6.3767593656145885E-2</v>
      </c>
      <c r="X139" s="407">
        <f t="shared" si="67"/>
        <v>6.3975778917492412E-2</v>
      </c>
      <c r="Y139" s="407">
        <f t="shared" si="67"/>
        <v>6.4344841219772173E-2</v>
      </c>
      <c r="Z139" s="407">
        <f t="shared" si="67"/>
        <v>6.3996984319594649E-2</v>
      </c>
      <c r="AA139" s="407">
        <f t="shared" si="67"/>
        <v>6.3866333582235868E-2</v>
      </c>
      <c r="AB139" s="407">
        <f t="shared" si="67"/>
        <v>6.3765699207665977E-2</v>
      </c>
      <c r="AC139" s="407">
        <f t="shared" si="67"/>
        <v>6.3864104991753906E-2</v>
      </c>
      <c r="AD139" s="407">
        <f t="shared" si="67"/>
        <v>6.4059632696046379E-2</v>
      </c>
      <c r="AE139" s="407">
        <f t="shared" si="67"/>
        <v>6.41567711223269E-2</v>
      </c>
      <c r="AF139" s="407">
        <f t="shared" si="67"/>
        <v>6.4348968644138346E-2</v>
      </c>
      <c r="AG139" s="407">
        <f t="shared" si="67"/>
        <v>6.4443094593215525E-2</v>
      </c>
      <c r="AH139" s="407">
        <f t="shared" si="67"/>
        <v>6.4336359270788582E-2</v>
      </c>
      <c r="AI139" s="407">
        <f t="shared" si="67"/>
        <v>6.45283864317793E-2</v>
      </c>
      <c r="AJ139" s="407">
        <f t="shared" si="67"/>
        <v>6.4621239151377519E-2</v>
      </c>
      <c r="AK139" s="407">
        <f t="shared" si="67"/>
        <v>6.4714825711565532E-2</v>
      </c>
    </row>
    <row r="140" spans="1:37" s="162" customFormat="1" ht="15">
      <c r="A140" s="235" t="s">
        <v>41</v>
      </c>
      <c r="B140" s="235" t="s">
        <v>41</v>
      </c>
      <c r="C140" s="402" t="s">
        <v>12</v>
      </c>
      <c r="D140" s="406">
        <f t="shared" ref="D140:S140" si="73">D133+D126+D119+D112+D105+D98+D91+D84+D77</f>
        <v>25.768243075399983</v>
      </c>
      <c r="E140" s="406">
        <f t="shared" si="73"/>
        <v>25.814575985250016</v>
      </c>
      <c r="F140" s="406">
        <f t="shared" si="73"/>
        <v>26.663571867750008</v>
      </c>
      <c r="G140" s="406">
        <f t="shared" si="73"/>
        <v>29.956941021549969</v>
      </c>
      <c r="H140" s="406">
        <f t="shared" si="73"/>
        <v>32.246080209797157</v>
      </c>
      <c r="I140" s="406">
        <f t="shared" si="73"/>
        <v>31.805220880000007</v>
      </c>
      <c r="J140" s="406">
        <f t="shared" si="73"/>
        <v>25.486468719820046</v>
      </c>
      <c r="K140" s="406">
        <f t="shared" si="73"/>
        <v>25.769766564727774</v>
      </c>
      <c r="L140" s="406">
        <f t="shared" si="73"/>
        <v>25.890103707260906</v>
      </c>
      <c r="M140" s="406">
        <f t="shared" si="73"/>
        <v>27.12517516860548</v>
      </c>
      <c r="N140" s="406">
        <f t="shared" si="73"/>
        <v>26.868039661301779</v>
      </c>
      <c r="O140" s="406">
        <f t="shared" si="73"/>
        <v>27.349041468276617</v>
      </c>
      <c r="P140" s="406">
        <f t="shared" si="73"/>
        <v>28.089223098215438</v>
      </c>
      <c r="Q140" s="406">
        <f t="shared" si="73"/>
        <v>28.669702004130286</v>
      </c>
      <c r="R140" s="406">
        <f t="shared" si="73"/>
        <v>29.282845636896973</v>
      </c>
      <c r="S140" s="406">
        <f t="shared" si="73"/>
        <v>30.021589308805186</v>
      </c>
      <c r="T140" s="28"/>
      <c r="U140" s="28"/>
      <c r="V140" s="407">
        <f t="shared" si="69"/>
        <v>7.471553216849236E-2</v>
      </c>
      <c r="W140" s="407">
        <f t="shared" si="67"/>
        <v>6.4534828609123199E-2</v>
      </c>
      <c r="X140" s="407">
        <f t="shared" si="67"/>
        <v>6.2647101755722523E-2</v>
      </c>
      <c r="Y140" s="407">
        <f t="shared" si="67"/>
        <v>6.113248458084005E-2</v>
      </c>
      <c r="Z140" s="407">
        <f t="shared" si="67"/>
        <v>5.8702554946368612E-2</v>
      </c>
      <c r="AA140" s="407">
        <f t="shared" si="67"/>
        <v>7.3542118565581419E-2</v>
      </c>
      <c r="AB140" s="407">
        <f t="shared" si="67"/>
        <v>6.7072150386461499E-2</v>
      </c>
      <c r="AC140" s="407">
        <f t="shared" si="67"/>
        <v>6.4943541762592927E-2</v>
      </c>
      <c r="AD140" s="407">
        <f t="shared" si="67"/>
        <v>6.2781228753633594E-2</v>
      </c>
      <c r="AE140" s="407">
        <f t="shared" si="67"/>
        <v>6.3168168183544593E-2</v>
      </c>
      <c r="AF140" s="407">
        <f t="shared" si="67"/>
        <v>6.053045589577985E-2</v>
      </c>
      <c r="AG140" s="407">
        <f t="shared" si="67"/>
        <v>5.9308079765893931E-2</v>
      </c>
      <c r="AH140" s="407">
        <f t="shared" si="67"/>
        <v>5.8580384887387711E-2</v>
      </c>
      <c r="AI140" s="407">
        <f t="shared" si="67"/>
        <v>5.7572870677933159E-2</v>
      </c>
      <c r="AJ140" s="407">
        <f t="shared" si="67"/>
        <v>5.6544139041063278E-2</v>
      </c>
      <c r="AK140" s="407">
        <f t="shared" si="67"/>
        <v>5.5710134729360428E-2</v>
      </c>
    </row>
    <row r="141" spans="1:37" s="162" customFormat="1" ht="15">
      <c r="A141" s="235" t="s">
        <v>41</v>
      </c>
      <c r="B141" s="235" t="s">
        <v>41</v>
      </c>
      <c r="C141" s="404" t="s">
        <v>60</v>
      </c>
      <c r="D141" s="406">
        <f t="shared" ref="D141:S141" si="74">D134+D127+D120+D113+D106+D99+D92+D85+D78</f>
        <v>344.88468899999998</v>
      </c>
      <c r="E141" s="406">
        <f t="shared" si="74"/>
        <v>400.00998750000008</v>
      </c>
      <c r="F141" s="406">
        <f t="shared" si="74"/>
        <v>425.6154095</v>
      </c>
      <c r="G141" s="406">
        <f t="shared" si="74"/>
        <v>490.03310149999987</v>
      </c>
      <c r="H141" s="406">
        <f t="shared" si="74"/>
        <v>549.31306208490548</v>
      </c>
      <c r="I141" s="406">
        <f t="shared" si="74"/>
        <v>432.47626666666667</v>
      </c>
      <c r="J141" s="406">
        <f t="shared" si="74"/>
        <v>379.98585960000003</v>
      </c>
      <c r="K141" s="406">
        <f t="shared" si="74"/>
        <v>396.8026052372</v>
      </c>
      <c r="L141" s="406">
        <f t="shared" si="74"/>
        <v>412.38606222345504</v>
      </c>
      <c r="M141" s="406">
        <f t="shared" si="74"/>
        <v>429.41209075098101</v>
      </c>
      <c r="N141" s="406">
        <f t="shared" si="74"/>
        <v>443.87638030618245</v>
      </c>
      <c r="O141" s="406">
        <f t="shared" si="74"/>
        <v>461.13517038877603</v>
      </c>
      <c r="P141" s="406">
        <f t="shared" si="74"/>
        <v>479.49878021820604</v>
      </c>
      <c r="Q141" s="406">
        <f t="shared" si="74"/>
        <v>497.97242462531864</v>
      </c>
      <c r="R141" s="406">
        <f t="shared" si="74"/>
        <v>517.87587773918165</v>
      </c>
      <c r="S141" s="406">
        <f t="shared" si="74"/>
        <v>538.88918873827765</v>
      </c>
      <c r="T141" s="28"/>
      <c r="U141" s="28"/>
      <c r="V141" s="407">
        <f t="shared" si="69"/>
        <v>1</v>
      </c>
      <c r="W141" s="407">
        <f t="shared" si="67"/>
        <v>1</v>
      </c>
      <c r="X141" s="407">
        <f t="shared" si="67"/>
        <v>1</v>
      </c>
      <c r="Y141" s="407">
        <f t="shared" si="67"/>
        <v>1</v>
      </c>
      <c r="Z141" s="407">
        <f t="shared" si="67"/>
        <v>1</v>
      </c>
      <c r="AA141" s="407">
        <f t="shared" si="67"/>
        <v>1</v>
      </c>
      <c r="AB141" s="407">
        <f t="shared" si="67"/>
        <v>1</v>
      </c>
      <c r="AC141" s="407">
        <f t="shared" si="67"/>
        <v>1</v>
      </c>
      <c r="AD141" s="407">
        <f t="shared" si="67"/>
        <v>1</v>
      </c>
      <c r="AE141" s="407">
        <f t="shared" si="67"/>
        <v>1</v>
      </c>
      <c r="AF141" s="407">
        <f t="shared" si="67"/>
        <v>1</v>
      </c>
      <c r="AG141" s="407">
        <f t="shared" si="67"/>
        <v>1</v>
      </c>
      <c r="AH141" s="407">
        <f t="shared" si="67"/>
        <v>1</v>
      </c>
      <c r="AI141" s="407">
        <f t="shared" si="67"/>
        <v>1</v>
      </c>
      <c r="AJ141" s="407">
        <f t="shared" si="67"/>
        <v>1</v>
      </c>
      <c r="AK141" s="407">
        <f t="shared" si="67"/>
        <v>1</v>
      </c>
    </row>
    <row r="142" spans="1:37" s="28" customFormat="1" ht="15">
      <c r="A142" s="32" t="s">
        <v>40</v>
      </c>
      <c r="B142" s="32" t="s">
        <v>36</v>
      </c>
      <c r="C142" s="95" t="s">
        <v>221</v>
      </c>
      <c r="D142" s="383">
        <f>V142*' Demand-Supply Gap'!D$200</f>
        <v>114.39988339516766</v>
      </c>
      <c r="E142" s="383">
        <f>W142*' Demand-Supply Gap'!E$200</f>
        <v>104.76146038412907</v>
      </c>
      <c r="F142" s="383">
        <f>X142*' Demand-Supply Gap'!F$200</f>
        <v>102.73000413759497</v>
      </c>
      <c r="G142" s="383">
        <f>Y142*' Demand-Supply Gap'!G$200</f>
        <v>120.2001056236798</v>
      </c>
      <c r="H142" s="383">
        <f>Z142*' Demand-Supply Gap'!H$200</f>
        <v>95.548673316901514</v>
      </c>
      <c r="I142" s="383">
        <f>AA142*' Demand-Supply Gap'!I$200</f>
        <v>88.360884431757043</v>
      </c>
      <c r="J142" s="383">
        <f>AB142*' Demand-Supply Gap'!J$200</f>
        <v>92.549364581248497</v>
      </c>
      <c r="K142" s="383">
        <f>AC142*' Demand-Supply Gap'!K$200</f>
        <v>97.381581805670436</v>
      </c>
      <c r="L142" s="383">
        <f>AD142*' Demand-Supply Gap'!L$200</f>
        <v>102.12733090454857</v>
      </c>
      <c r="M142" s="383">
        <f>AE142*' Demand-Supply Gap'!M$200</f>
        <v>106.2545609452725</v>
      </c>
      <c r="N142" s="383">
        <f>AF142*' Demand-Supply Gap'!N$200</f>
        <v>111.00056553443821</v>
      </c>
      <c r="O142" s="383">
        <f>AG142*' Demand-Supply Gap'!O$200</f>
        <v>115.62409707502597</v>
      </c>
      <c r="P142" s="383">
        <f>AH142*' Demand-Supply Gap'!P$200</f>
        <v>119.66310586496064</v>
      </c>
      <c r="Q142" s="383">
        <f>AI142*' Demand-Supply Gap'!Q$200</f>
        <v>123.59520532297822</v>
      </c>
      <c r="R142" s="383">
        <f>AJ142*' Demand-Supply Gap'!R$200</f>
        <v>127.14718942926497</v>
      </c>
      <c r="S142" s="383">
        <f>AK142*' Demand-Supply Gap'!S$200</f>
        <v>131.01996916172689</v>
      </c>
      <c r="V142" s="157">
        <v>0.42228713386257882</v>
      </c>
      <c r="W142" s="157">
        <v>0.42575864444536121</v>
      </c>
      <c r="X142" s="157">
        <v>0.42474791250692395</v>
      </c>
      <c r="Y142" s="157">
        <v>0.42343124436059387</v>
      </c>
      <c r="Z142" s="157">
        <v>0.42369195251257419</v>
      </c>
      <c r="AA142" s="157">
        <v>0.41522503708490621</v>
      </c>
      <c r="AB142" s="157">
        <v>0.41729756531510448</v>
      </c>
      <c r="AC142" s="157">
        <v>0.41893487278427594</v>
      </c>
      <c r="AD142" s="157">
        <v>0.42027075920895052</v>
      </c>
      <c r="AE142" s="157">
        <v>0.4194694833619016</v>
      </c>
      <c r="AF142" s="157">
        <v>0.42155426530249851</v>
      </c>
      <c r="AG142" s="157">
        <v>0.42254942263279438</v>
      </c>
      <c r="AH142" s="157">
        <v>0.42272597464721351</v>
      </c>
      <c r="AI142" s="157">
        <v>0.42344742846094352</v>
      </c>
      <c r="AJ142" s="157">
        <v>0.42356635784597574</v>
      </c>
      <c r="AK142" s="157">
        <v>0.42396092973740251</v>
      </c>
    </row>
    <row r="143" spans="1:37" s="28" customFormat="1" ht="15">
      <c r="A143" s="32" t="s">
        <v>40</v>
      </c>
      <c r="B143" s="32" t="s">
        <v>36</v>
      </c>
      <c r="C143" s="95" t="s">
        <v>245</v>
      </c>
      <c r="D143" s="383">
        <f>V143*' Demand-Supply Gap'!D$200</f>
        <v>52.739033292920269</v>
      </c>
      <c r="E143" s="383">
        <f>W143*' Demand-Supply Gap'!E$200</f>
        <v>48.184053869915445</v>
      </c>
      <c r="F143" s="383">
        <f>X143*' Demand-Supply Gap'!F$200</f>
        <v>47.567183261433001</v>
      </c>
      <c r="G143" s="383">
        <f>Y143*' Demand-Supply Gap'!G$200</f>
        <v>56.109492599196422</v>
      </c>
      <c r="H143" s="383">
        <f>Z143*' Demand-Supply Gap'!H$200</f>
        <v>44.632148553916409</v>
      </c>
      <c r="I143" s="383">
        <f>AA143*' Demand-Supply Gap'!I$200</f>
        <v>41.35902828524447</v>
      </c>
      <c r="J143" s="383">
        <f>AB143*' Demand-Supply Gap'!J$200</f>
        <v>43.675342356809843</v>
      </c>
      <c r="K143" s="383">
        <f>AC143*' Demand-Supply Gap'!K$200</f>
        <v>45.881931993296128</v>
      </c>
      <c r="L143" s="383">
        <f>AD143*' Demand-Supply Gap'!L$200</f>
        <v>48.102595311826796</v>
      </c>
      <c r="M143" s="383">
        <f>AE143*' Demand-Supply Gap'!M$200</f>
        <v>50.253137611541533</v>
      </c>
      <c r="N143" s="383">
        <f>AF143*' Demand-Supply Gap'!N$200</f>
        <v>52.287186809322755</v>
      </c>
      <c r="O143" s="383">
        <f>AG143*' Demand-Supply Gap'!O$200</f>
        <v>54.338501948389485</v>
      </c>
      <c r="P143" s="383">
        <f>AH143*' Demand-Supply Gap'!P$200</f>
        <v>56.281041694869081</v>
      </c>
      <c r="Q143" s="383">
        <f>AI143*' Demand-Supply Gap'!Q$200</f>
        <v>58.02657686978997</v>
      </c>
      <c r="R143" s="383">
        <f>AJ143*' Demand-Supply Gap'!R$200</f>
        <v>59.786646160989797</v>
      </c>
      <c r="S143" s="383">
        <f>AK143*' Demand-Supply Gap'!S$200</f>
        <v>61.584633775641727</v>
      </c>
      <c r="T143" s="94"/>
      <c r="U143" s="94"/>
      <c r="V143" s="219">
        <v>0.19467690482708278</v>
      </c>
      <c r="W143" s="219">
        <v>0.19582370639275057</v>
      </c>
      <c r="X143" s="219">
        <v>0.19667147844233468</v>
      </c>
      <c r="Y143" s="219">
        <v>0.19765799828913602</v>
      </c>
      <c r="Z143" s="219">
        <v>0.19791255607413114</v>
      </c>
      <c r="AA143" s="219">
        <v>0.19435414396287104</v>
      </c>
      <c r="AB143" s="219">
        <v>0.19692857009083248</v>
      </c>
      <c r="AC143" s="219">
        <v>0.19738374532738451</v>
      </c>
      <c r="AD143" s="219">
        <v>0.19795008909531739</v>
      </c>
      <c r="AE143" s="219">
        <v>0.19838826195973991</v>
      </c>
      <c r="AF143" s="219">
        <v>0.1985745434179792</v>
      </c>
      <c r="AG143" s="219">
        <v>0.19858060046189374</v>
      </c>
      <c r="AH143" s="219">
        <v>0.19882033006457783</v>
      </c>
      <c r="AI143" s="219">
        <v>0.19880386697602476</v>
      </c>
      <c r="AJ143" s="219">
        <v>0.19916768963520556</v>
      </c>
      <c r="AK143" s="219">
        <v>0.1992786195883606</v>
      </c>
    </row>
    <row r="144" spans="1:37" s="28" customFormat="1" ht="15">
      <c r="A144" s="32" t="s">
        <v>40</v>
      </c>
      <c r="B144" s="32" t="s">
        <v>36</v>
      </c>
      <c r="C144" s="95" t="s">
        <v>413</v>
      </c>
      <c r="D144" s="383">
        <f>V144*' Demand-Supply Gap'!D$200</f>
        <v>23.190835917171746</v>
      </c>
      <c r="E144" s="383">
        <f>W144*' Demand-Supply Gap'!E$200</f>
        <v>20.245438902663373</v>
      </c>
      <c r="F144" s="383">
        <f>X144*' Demand-Supply Gap'!F$200</f>
        <v>19.915804956352687</v>
      </c>
      <c r="G144" s="383">
        <f>Y144*' Demand-Supply Gap'!G$200</f>
        <v>23.397279760277172</v>
      </c>
      <c r="H144" s="383">
        <f>Z144*' Demand-Supply Gap'!H$200</f>
        <v>18.708252251188156</v>
      </c>
      <c r="I144" s="383">
        <f>AA144*' Demand-Supply Gap'!I$200</f>
        <v>17.223097406574535</v>
      </c>
      <c r="J144" s="383">
        <f>AB144*' Demand-Supply Gap'!J$200</f>
        <v>17.8786481854711</v>
      </c>
      <c r="K144" s="383">
        <f>AC144*' Demand-Supply Gap'!K$200</f>
        <v>18.753795017875493</v>
      </c>
      <c r="L144" s="383">
        <f>AD144*' Demand-Supply Gap'!L$200</f>
        <v>19.616161149604032</v>
      </c>
      <c r="M144" s="383">
        <f>AE144*' Demand-Supply Gap'!M$200</f>
        <v>20.425592081307204</v>
      </c>
      <c r="N144" s="383">
        <f>AF144*' Demand-Supply Gap'!N$200</f>
        <v>21.283325957206326</v>
      </c>
      <c r="O144" s="383">
        <f>AG144*' Demand-Supply Gap'!O$200</f>
        <v>22.135031231357765</v>
      </c>
      <c r="P144" s="383">
        <f>AH144*' Demand-Supply Gap'!P$200</f>
        <v>22.949374201919589</v>
      </c>
      <c r="Q144" s="383">
        <f>AI144*' Demand-Supply Gap'!Q$200</f>
        <v>23.656499441747773</v>
      </c>
      <c r="R144" s="383">
        <f>AJ144*' Demand-Supply Gap'!R$200</f>
        <v>24.381802853804626</v>
      </c>
      <c r="S144" s="383">
        <f>AK144*' Demand-Supply Gap'!S$200</f>
        <v>25.12176043118891</v>
      </c>
      <c r="T144" s="94"/>
      <c r="U144" s="94"/>
      <c r="V144" s="219">
        <v>8.5604909207044499E-2</v>
      </c>
      <c r="W144" s="219">
        <v>8.2279023142609653E-2</v>
      </c>
      <c r="X144" s="219">
        <v>8.2343971969238289E-2</v>
      </c>
      <c r="Y144" s="219">
        <v>8.2422051396229074E-2</v>
      </c>
      <c r="Z144" s="219">
        <v>8.2958095065476467E-2</v>
      </c>
      <c r="AA144" s="219">
        <v>8.093469531628654E-2</v>
      </c>
      <c r="AB144" s="219">
        <v>8.0613372038580391E-2</v>
      </c>
      <c r="AC144" s="219">
        <v>8.0678692873507776E-2</v>
      </c>
      <c r="AD144" s="219">
        <v>8.0723728566003572E-2</v>
      </c>
      <c r="AE144" s="219">
        <v>8.0635715601138969E-2</v>
      </c>
      <c r="AF144" s="219">
        <v>8.0829109238187619E-2</v>
      </c>
      <c r="AG144" s="219">
        <v>8.0892693680453487E-2</v>
      </c>
      <c r="AH144" s="219">
        <v>8.1071743098478088E-2</v>
      </c>
      <c r="AI144" s="219">
        <v>8.104912993039444E-2</v>
      </c>
      <c r="AJ144" s="219">
        <v>8.122327735958311E-2</v>
      </c>
      <c r="AK144" s="219">
        <v>8.1290241305890729E-2</v>
      </c>
    </row>
    <row r="145" spans="1:37" s="28" customFormat="1" ht="15">
      <c r="A145" s="32" t="s">
        <v>40</v>
      </c>
      <c r="B145" s="32" t="s">
        <v>36</v>
      </c>
      <c r="C145" s="95" t="s">
        <v>414</v>
      </c>
      <c r="D145" s="383">
        <f>V145*' Demand-Supply Gap'!D$200</f>
        <v>51.808409604631358</v>
      </c>
      <c r="E145" s="383">
        <f>W145*' Demand-Supply Gap'!E$200</f>
        <v>47.904509710755697</v>
      </c>
      <c r="F145" s="383">
        <f>X145*' Demand-Supply Gap'!F$200</f>
        <v>47.117740758849862</v>
      </c>
      <c r="G145" s="383">
        <f>Y145*' Demand-Supply Gap'!G$200</f>
        <v>55.264114273378844</v>
      </c>
      <c r="H145" s="383">
        <f>Z145*' Demand-Supply Gap'!H$200</f>
        <v>43.919406691595611</v>
      </c>
      <c r="I145" s="383">
        <f>AA145*' Demand-Supply Gap'!I$200</f>
        <v>41.636298682722995</v>
      </c>
      <c r="J145" s="383">
        <f>AB145*' Demand-Supply Gap'!J$200</f>
        <v>43.494963002349564</v>
      </c>
      <c r="K145" s="383">
        <f>AC145*' Demand-Supply Gap'!K$200</f>
        <v>45.631015611292419</v>
      </c>
      <c r="L145" s="383">
        <f>AD145*' Demand-Supply Gap'!L$200</f>
        <v>47.766510175094581</v>
      </c>
      <c r="M145" s="383">
        <f>AE145*' Demand-Supply Gap'!M$200</f>
        <v>49.870198384912491</v>
      </c>
      <c r="N145" s="383">
        <f>AF145*' Demand-Supply Gap'!N$200</f>
        <v>51.808096430258722</v>
      </c>
      <c r="O145" s="383">
        <f>AG145*' Demand-Supply Gap'!O$200</f>
        <v>53.839473752403677</v>
      </c>
      <c r="P145" s="383">
        <f>AH145*' Demand-Supply Gap'!P$200</f>
        <v>55.761631943130304</v>
      </c>
      <c r="Q145" s="383">
        <f>AI145*' Demand-Supply Gap'!Q$200</f>
        <v>57.51826129880201</v>
      </c>
      <c r="R145" s="383">
        <f>AJ145*' Demand-Supply Gap'!R$200</f>
        <v>59.218228867145427</v>
      </c>
      <c r="S145" s="383">
        <f>AK145*' Demand-Supply Gap'!S$200</f>
        <v>60.991967633554005</v>
      </c>
      <c r="V145" s="219">
        <v>0.19124167046871676</v>
      </c>
      <c r="W145" s="219">
        <v>0.19468761739752211</v>
      </c>
      <c r="X145" s="219">
        <v>0.19481321155753645</v>
      </c>
      <c r="Y145" s="219">
        <v>0.1946799676576397</v>
      </c>
      <c r="Z145" s="219">
        <v>0.19475204132493545</v>
      </c>
      <c r="AA145" s="219">
        <v>0.19565709166213818</v>
      </c>
      <c r="AB145" s="219">
        <v>0.19611525423728815</v>
      </c>
      <c r="AC145" s="219">
        <v>0.19630430483540334</v>
      </c>
      <c r="AD145" s="219">
        <v>0.19656704349604187</v>
      </c>
      <c r="AE145" s="219">
        <v>0.19687650267031209</v>
      </c>
      <c r="AF145" s="219">
        <v>0.19675506987036764</v>
      </c>
      <c r="AG145" s="219">
        <v>0.19675689691370979</v>
      </c>
      <c r="AH145" s="219">
        <v>0.19698544543612079</v>
      </c>
      <c r="AI145" s="219">
        <v>0.19706233565351891</v>
      </c>
      <c r="AJ145" s="219">
        <v>0.19727411696583669</v>
      </c>
      <c r="AK145" s="219">
        <v>0.19736084102200149</v>
      </c>
    </row>
    <row r="146" spans="1:37" s="28" customFormat="1" ht="15">
      <c r="A146" s="32" t="s">
        <v>40</v>
      </c>
      <c r="B146" s="32" t="s">
        <v>36</v>
      </c>
      <c r="C146" s="95" t="s">
        <v>246</v>
      </c>
      <c r="D146" s="383">
        <f>V146*' Demand-Supply Gap'!D$200</f>
        <v>17.145968671279213</v>
      </c>
      <c r="E146" s="383">
        <f>W146*' Demand-Supply Gap'!E$200</f>
        <v>16.663709621018924</v>
      </c>
      <c r="F146" s="383">
        <f>X146*' Demand-Supply Gap'!F$200</f>
        <v>16.412321023260901</v>
      </c>
      <c r="G146" s="383">
        <f>Y146*' Demand-Supply Gap'!G$200</f>
        <v>19.306014602445941</v>
      </c>
      <c r="H146" s="383">
        <f>Z146*' Demand-Supply Gap'!H$200</f>
        <v>15.218593113198445</v>
      </c>
      <c r="I146" s="383">
        <f>AA146*' Demand-Supply Gap'!I$200</f>
        <v>14.360783077817498</v>
      </c>
      <c r="J146" s="383">
        <f>AB146*' Demand-Supply Gap'!J$200</f>
        <v>14.987524940340862</v>
      </c>
      <c r="K146" s="383">
        <f>AC146*' Demand-Supply Gap'!K$200</f>
        <v>15.738532311560359</v>
      </c>
      <c r="L146" s="383">
        <f>AD146*' Demand-Supply Gap'!L$200</f>
        <v>16.509828658181306</v>
      </c>
      <c r="M146" s="383">
        <f>AE146*' Demand-Supply Gap'!M$200</f>
        <v>17.22886772443907</v>
      </c>
      <c r="N146" s="383">
        <f>AF146*' Demand-Supply Gap'!N$200</f>
        <v>17.966331264475436</v>
      </c>
      <c r="O146" s="383">
        <f>AG146*' Demand-Supply Gap'!O$200</f>
        <v>18.702345976104244</v>
      </c>
      <c r="P146" s="383">
        <f>AH146*' Demand-Supply Gap'!P$200</f>
        <v>19.320053376023012</v>
      </c>
      <c r="Q146" s="383">
        <f>AI146*' Demand-Supply Gap'!Q$200</f>
        <v>19.974428310627903</v>
      </c>
      <c r="R146" s="383">
        <f>AJ146*' Demand-Supply Gap'!R$200</f>
        <v>20.572909867604952</v>
      </c>
      <c r="S146" s="383">
        <f>AK146*' Demand-Supply Gap'!S$200</f>
        <v>21.218205676471403</v>
      </c>
      <c r="V146" s="187">
        <v>6.3291340450771061E-2</v>
      </c>
      <c r="W146" s="187">
        <v>6.7722599452717844E-2</v>
      </c>
      <c r="X146" s="187">
        <v>6.7858452382485918E-2</v>
      </c>
      <c r="Y146" s="187">
        <v>6.8009672240645899E-2</v>
      </c>
      <c r="Z146" s="187">
        <v>6.7483882368933781E-2</v>
      </c>
      <c r="AA146" s="187">
        <v>6.7484121785362838E-2</v>
      </c>
      <c r="AB146" s="187">
        <v>6.7577532228360951E-2</v>
      </c>
      <c r="AC146" s="187">
        <v>6.7707054142047488E-2</v>
      </c>
      <c r="AD146" s="187">
        <v>6.7940659597464453E-2</v>
      </c>
      <c r="AE146" s="187">
        <v>6.8015755549574286E-2</v>
      </c>
      <c r="AF146" s="187">
        <v>6.8231936836641305E-2</v>
      </c>
      <c r="AG146" s="187">
        <v>6.8347910980474463E-2</v>
      </c>
      <c r="AH146" s="187">
        <v>6.8250680396278893E-2</v>
      </c>
      <c r="AI146" s="187">
        <v>6.8434048723897883E-2</v>
      </c>
      <c r="AJ146" s="187">
        <v>6.8534684423856393E-2</v>
      </c>
      <c r="AK146" s="187">
        <v>6.8658924769339963E-2</v>
      </c>
    </row>
    <row r="147" spans="1:37" s="28" customFormat="1" ht="15">
      <c r="A147" s="32" t="s">
        <v>40</v>
      </c>
      <c r="B147" s="32" t="s">
        <v>36</v>
      </c>
      <c r="C147" s="95" t="s">
        <v>12</v>
      </c>
      <c r="D147" s="383">
        <f>V147*' Demand-Supply Gap'!D$200</f>
        <v>11.6213128835356</v>
      </c>
      <c r="E147" s="383">
        <f>W147*' Demand-Supply Gap'!E$200</f>
        <v>8.2991559821057344</v>
      </c>
      <c r="F147" s="383">
        <f>X147*' Demand-Supply Gap'!F$200</f>
        <v>8.1180618625085366</v>
      </c>
      <c r="G147" s="383">
        <f>Y147*' Demand-Supply Gap'!G$200</f>
        <v>9.5945950233747581</v>
      </c>
      <c r="H147" s="383">
        <f>Z147*' Demand-Supply Gap'!H$200</f>
        <v>7.4874130731998401</v>
      </c>
      <c r="I147" s="383">
        <f>AA147*' Demand-Supply Gap'!I$200</f>
        <v>9.8623081158834687</v>
      </c>
      <c r="J147" s="383">
        <f>AB147*' Demand-Supply Gap'!J$200</f>
        <v>9.1968182137801424</v>
      </c>
      <c r="K147" s="383">
        <f>AC147*' Demand-Supply Gap'!K$200</f>
        <v>9.0635505478731933</v>
      </c>
      <c r="L147" s="383">
        <f>AD147*' Demand-Supply Gap'!L$200</f>
        <v>8.8812295791683358</v>
      </c>
      <c r="M147" s="383">
        <f>AE147*' Demand-Supply Gap'!M$200</f>
        <v>9.2746540359559919</v>
      </c>
      <c r="N147" s="383">
        <f>AF147*' Demand-Supply Gap'!N$200</f>
        <v>8.9671317136727549</v>
      </c>
      <c r="O147" s="383">
        <f>AG147*' Demand-Supply Gap'!O$200</f>
        <v>8.9950431243005085</v>
      </c>
      <c r="P147" s="383">
        <f>AH147*' Demand-Supply Gap'!P$200</f>
        <v>9.0996760388906388</v>
      </c>
      <c r="Q147" s="383">
        <f>AI147*' Demand-Supply Gap'!Q$200</f>
        <v>9.1075407408729117</v>
      </c>
      <c r="R147" s="383">
        <f>AJ147*' Demand-Supply Gap'!R$200</f>
        <v>9.0756784719771684</v>
      </c>
      <c r="S147" s="383">
        <f>AK147*' Demand-Supply Gap'!S$200</f>
        <v>9.1013014139022701</v>
      </c>
      <c r="V147" s="187">
        <f>V148-SUM(V142:V146)</f>
        <v>4.2898041183806024E-2</v>
      </c>
      <c r="W147" s="187">
        <f t="shared" ref="W147:AK147" si="75">W148-SUM(W142:W146)</f>
        <v>3.3728409169038742E-2</v>
      </c>
      <c r="X147" s="187">
        <f t="shared" si="75"/>
        <v>3.3564973141480658E-2</v>
      </c>
      <c r="Y147" s="187">
        <f t="shared" si="75"/>
        <v>3.3799066055755445E-2</v>
      </c>
      <c r="Z147" s="187">
        <f t="shared" si="75"/>
        <v>3.3201472653949016E-2</v>
      </c>
      <c r="AA147" s="187">
        <f t="shared" si="75"/>
        <v>4.6344910188435229E-2</v>
      </c>
      <c r="AB147" s="187">
        <f t="shared" si="75"/>
        <v>4.1467706089833523E-2</v>
      </c>
      <c r="AC147" s="187">
        <f t="shared" si="75"/>
        <v>3.8991330037380978E-2</v>
      </c>
      <c r="AD147" s="187">
        <f t="shared" si="75"/>
        <v>3.6547720036222198E-2</v>
      </c>
      <c r="AE147" s="187">
        <f t="shared" si="75"/>
        <v>3.6614280857333203E-2</v>
      </c>
      <c r="AF147" s="187">
        <f t="shared" si="75"/>
        <v>3.4055075334325724E-2</v>
      </c>
      <c r="AG147" s="187">
        <f t="shared" si="75"/>
        <v>3.2872475330674167E-2</v>
      </c>
      <c r="AH147" s="187">
        <f t="shared" si="75"/>
        <v>3.2145826357330987E-2</v>
      </c>
      <c r="AI147" s="187">
        <f t="shared" si="75"/>
        <v>3.1203190255220337E-2</v>
      </c>
      <c r="AJ147" s="187">
        <f t="shared" si="75"/>
        <v>3.0233873769542452E-2</v>
      </c>
      <c r="AK147" s="187">
        <f t="shared" si="75"/>
        <v>2.945044357700477E-2</v>
      </c>
    </row>
    <row r="148" spans="1:37" s="28" customFormat="1" ht="15">
      <c r="A148" s="32" t="s">
        <v>40</v>
      </c>
      <c r="B148" s="32" t="s">
        <v>109</v>
      </c>
      <c r="C148" s="188" t="s">
        <v>60</v>
      </c>
      <c r="D148" s="383">
        <f>SUM(D142:D147)</f>
        <v>270.90544376470586</v>
      </c>
      <c r="E148" s="383">
        <f t="shared" ref="E148:S148" si="76">SUM(E142:E147)</f>
        <v>246.05832847058821</v>
      </c>
      <c r="F148" s="383">
        <f t="shared" si="76"/>
        <v>241.86111599999995</v>
      </c>
      <c r="G148" s="383">
        <f t="shared" si="76"/>
        <v>283.87160188235299</v>
      </c>
      <c r="H148" s="383">
        <f t="shared" si="76"/>
        <v>225.51448699999995</v>
      </c>
      <c r="I148" s="383">
        <f t="shared" si="76"/>
        <v>212.80240000000001</v>
      </c>
      <c r="J148" s="383">
        <f t="shared" si="76"/>
        <v>221.78266128000001</v>
      </c>
      <c r="K148" s="383">
        <f t="shared" si="76"/>
        <v>232.45040728756803</v>
      </c>
      <c r="L148" s="383">
        <f t="shared" si="76"/>
        <v>243.00365577842362</v>
      </c>
      <c r="M148" s="383">
        <f t="shared" si="76"/>
        <v>253.30701078342881</v>
      </c>
      <c r="N148" s="383">
        <f t="shared" si="76"/>
        <v>263.3126377093742</v>
      </c>
      <c r="O148" s="383">
        <f t="shared" si="76"/>
        <v>273.63449310758165</v>
      </c>
      <c r="P148" s="383">
        <f t="shared" si="76"/>
        <v>283.0748831197933</v>
      </c>
      <c r="Q148" s="383">
        <f t="shared" si="76"/>
        <v>291.87851198481883</v>
      </c>
      <c r="R148" s="383">
        <f t="shared" si="76"/>
        <v>300.18245565078695</v>
      </c>
      <c r="S148" s="383">
        <f t="shared" si="76"/>
        <v>309.03783809248523</v>
      </c>
      <c r="T148" s="94"/>
      <c r="U148" s="94"/>
      <c r="V148" s="219">
        <v>1</v>
      </c>
      <c r="W148" s="219">
        <v>1</v>
      </c>
      <c r="X148" s="219">
        <v>1</v>
      </c>
      <c r="Y148" s="219">
        <v>1</v>
      </c>
      <c r="Z148" s="219">
        <v>1</v>
      </c>
      <c r="AA148" s="219">
        <v>1</v>
      </c>
      <c r="AB148" s="219">
        <v>1</v>
      </c>
      <c r="AC148" s="219">
        <v>1</v>
      </c>
      <c r="AD148" s="219">
        <v>1</v>
      </c>
      <c r="AE148" s="219">
        <v>1</v>
      </c>
      <c r="AF148" s="219">
        <v>1</v>
      </c>
      <c r="AG148" s="219">
        <v>1</v>
      </c>
      <c r="AH148" s="219">
        <v>1</v>
      </c>
      <c r="AI148" s="219">
        <v>1</v>
      </c>
      <c r="AJ148" s="219">
        <v>1</v>
      </c>
      <c r="AK148" s="219">
        <v>1</v>
      </c>
    </row>
    <row r="149" spans="1:37" s="28" customFormat="1" ht="15">
      <c r="A149" s="32" t="s">
        <v>40</v>
      </c>
      <c r="B149" s="32" t="s">
        <v>109</v>
      </c>
      <c r="C149" s="95" t="s">
        <v>221</v>
      </c>
      <c r="D149" s="383">
        <f>V149*' Demand-Supply Gap'!D$209</f>
        <v>15.999392259569452</v>
      </c>
      <c r="E149" s="383">
        <f>W149*' Demand-Supply Gap'!E$209</f>
        <v>16.985749783828901</v>
      </c>
      <c r="F149" s="383">
        <f>X149*' Demand-Supply Gap'!F$209</f>
        <v>17.162871524146905</v>
      </c>
      <c r="G149" s="383">
        <f>Y149*' Demand-Supply Gap'!G$209</f>
        <v>15.620755523598753</v>
      </c>
      <c r="H149" s="383">
        <f>Z149*' Demand-Supply Gap'!H$209</f>
        <v>14.108671679821938</v>
      </c>
      <c r="I149" s="383">
        <f>AA149*' Demand-Supply Gap'!I$209</f>
        <v>11.590203755371807</v>
      </c>
      <c r="J149" s="383">
        <f>AB149*' Demand-Supply Gap'!J$209</f>
        <v>12.213569188482706</v>
      </c>
      <c r="K149" s="383">
        <f>AC149*' Demand-Supply Gap'!K$209</f>
        <v>12.887836315562977</v>
      </c>
      <c r="L149" s="383">
        <f>AD149*' Demand-Supply Gap'!L$209</f>
        <v>13.619395650058021</v>
      </c>
      <c r="M149" s="383">
        <f>AE149*' Demand-Supply Gap'!M$209</f>
        <v>14.205905199933451</v>
      </c>
      <c r="N149" s="383">
        <f>AF149*' Demand-Supply Gap'!N$209</f>
        <v>14.878880092660168</v>
      </c>
      <c r="O149" s="383">
        <f>AG149*' Demand-Supply Gap'!O$209</f>
        <v>15.487159498393014</v>
      </c>
      <c r="P149" s="383">
        <f>AH149*' Demand-Supply Gap'!P$209</f>
        <v>16.068254295734572</v>
      </c>
      <c r="Q149" s="383">
        <f>AI149*' Demand-Supply Gap'!Q$209</f>
        <v>16.677537594890342</v>
      </c>
      <c r="R149" s="383">
        <f>AJ149*' Demand-Supply Gap'!R$209</f>
        <v>17.250948676824844</v>
      </c>
      <c r="S149" s="383">
        <f>AK149*' Demand-Supply Gap'!S$209</f>
        <v>17.826001965465341</v>
      </c>
      <c r="T149" s="94"/>
      <c r="U149" s="94"/>
      <c r="V149" s="157">
        <v>0.4345871338625788</v>
      </c>
      <c r="W149" s="157">
        <v>0.43805864444536119</v>
      </c>
      <c r="X149" s="157">
        <v>0.43704791250692393</v>
      </c>
      <c r="Y149" s="157">
        <v>0.43573124436059385</v>
      </c>
      <c r="Z149" s="157">
        <v>0.43599195251257417</v>
      </c>
      <c r="AA149" s="157">
        <v>0.42752503708490619</v>
      </c>
      <c r="AB149" s="157">
        <v>0.42959756531510446</v>
      </c>
      <c r="AC149" s="157">
        <v>0.43123487278427591</v>
      </c>
      <c r="AD149" s="157">
        <v>0.43257075920895049</v>
      </c>
      <c r="AE149" s="157">
        <v>0.43176948336190157</v>
      </c>
      <c r="AF149" s="157">
        <v>0.43385426530249849</v>
      </c>
      <c r="AG149" s="157">
        <v>0.43484942263279436</v>
      </c>
      <c r="AH149" s="157">
        <v>0.43502597464721349</v>
      </c>
      <c r="AI149" s="157">
        <v>0.4357474284609435</v>
      </c>
      <c r="AJ149" s="157">
        <v>0.43586635784597572</v>
      </c>
      <c r="AK149" s="157">
        <v>0.43626092973740249</v>
      </c>
    </row>
    <row r="150" spans="1:37" s="28" customFormat="1" ht="15">
      <c r="A150" s="32" t="s">
        <v>40</v>
      </c>
      <c r="B150" s="32" t="s">
        <v>109</v>
      </c>
      <c r="C150" s="95" t="s">
        <v>245</v>
      </c>
      <c r="D150" s="383">
        <f>V150*' Demand-Supply Gap'!D$209</f>
        <v>7.1670602314523961</v>
      </c>
      <c r="E150" s="383">
        <f>W150*' Demand-Supply Gap'!E$209</f>
        <v>7.5930757689775801</v>
      </c>
      <c r="F150" s="383">
        <f>X150*' Demand-Supply Gap'!F$209</f>
        <v>7.7232889584304836</v>
      </c>
      <c r="G150" s="383">
        <f>Y150*' Demand-Supply Gap'!G$209</f>
        <v>7.0859441651683497</v>
      </c>
      <c r="H150" s="383">
        <f>Z150*' Demand-Supply Gap'!H$209</f>
        <v>6.4044376481552945</v>
      </c>
      <c r="I150" s="383">
        <f>AA150*' Demand-Supply Gap'!I$209</f>
        <v>5.2689408428334339</v>
      </c>
      <c r="J150" s="383">
        <f>AB150*' Demand-Supply Gap'!J$209</f>
        <v>5.598729858324881</v>
      </c>
      <c r="K150" s="383">
        <f>AC150*' Demand-Supply Gap'!K$209</f>
        <v>5.8989881423728319</v>
      </c>
      <c r="L150" s="383">
        <f>AD150*' Demand-Supply Gap'!L$209</f>
        <v>6.2324152175323002</v>
      </c>
      <c r="M150" s="383">
        <f>AE150*' Demand-Supply Gap'!M$209</f>
        <v>6.5272904889792596</v>
      </c>
      <c r="N150" s="383">
        <f>AF150*' Demand-Supply Gap'!N$209</f>
        <v>6.8100444256571384</v>
      </c>
      <c r="O150" s="383">
        <f>AG150*' Demand-Supply Gap'!O$209</f>
        <v>7.0724468576265043</v>
      </c>
      <c r="P150" s="383">
        <f>AH150*' Demand-Supply Gap'!P$209</f>
        <v>7.3436893629863667</v>
      </c>
      <c r="Q150" s="383">
        <f>AI150*' Demand-Supply Gap'!Q$209</f>
        <v>7.6089008194787509</v>
      </c>
      <c r="R150" s="383">
        <f>AJ150*' Demand-Supply Gap'!R$209</f>
        <v>7.882763902583295</v>
      </c>
      <c r="S150" s="383">
        <f>AK150*' Demand-Supply Gap'!S$209</f>
        <v>8.1426981476328599</v>
      </c>
      <c r="T150" s="94"/>
      <c r="U150" s="94"/>
      <c r="V150" s="219">
        <v>0.19467690482708278</v>
      </c>
      <c r="W150" s="219">
        <v>0.19582370639275057</v>
      </c>
      <c r="X150" s="219">
        <v>0.19667147844233468</v>
      </c>
      <c r="Y150" s="219">
        <v>0.19765799828913602</v>
      </c>
      <c r="Z150" s="219">
        <v>0.19791255607413114</v>
      </c>
      <c r="AA150" s="219">
        <v>0.19435414396287104</v>
      </c>
      <c r="AB150" s="219">
        <v>0.19692857009083248</v>
      </c>
      <c r="AC150" s="219">
        <v>0.19738374532738451</v>
      </c>
      <c r="AD150" s="219">
        <v>0.19795008909531739</v>
      </c>
      <c r="AE150" s="219">
        <v>0.19838826195973991</v>
      </c>
      <c r="AF150" s="219">
        <v>0.1985745434179792</v>
      </c>
      <c r="AG150" s="219">
        <v>0.19858060046189374</v>
      </c>
      <c r="AH150" s="219">
        <v>0.19882033006457783</v>
      </c>
      <c r="AI150" s="219">
        <v>0.19880386697602476</v>
      </c>
      <c r="AJ150" s="219">
        <v>0.19916768963520556</v>
      </c>
      <c r="AK150" s="219">
        <v>0.1992786195883606</v>
      </c>
    </row>
    <row r="151" spans="1:37" s="28" customFormat="1" ht="15">
      <c r="A151" s="32" t="s">
        <v>40</v>
      </c>
      <c r="B151" s="32" t="s">
        <v>109</v>
      </c>
      <c r="C151" s="95" t="s">
        <v>413</v>
      </c>
      <c r="D151" s="383">
        <f>V151*' Demand-Supply Gap'!D$209</f>
        <v>2.6582348520133614</v>
      </c>
      <c r="E151" s="383">
        <f>W151*' Demand-Supply Gap'!E$209</f>
        <v>3.0585387762170546</v>
      </c>
      <c r="F151" s="383">
        <f>X151*' Demand-Supply Gap'!F$209</f>
        <v>3.1001297792319877</v>
      </c>
      <c r="G151" s="383">
        <f>Y151*' Demand-Supply Gap'!G$209</f>
        <v>2.8329025329480908</v>
      </c>
      <c r="H151" s="383">
        <f>Z151*' Demand-Supply Gap'!H$209</f>
        <v>2.5744948646007342</v>
      </c>
      <c r="I151" s="383">
        <f>AA151*' Demand-Supply Gap'!I$209</f>
        <v>2.1019655900245282</v>
      </c>
      <c r="J151" s="383">
        <f>AB151*' Demand-Supply Gap'!J$209</f>
        <v>2.1951960108934547</v>
      </c>
      <c r="K151" s="383">
        <f>AC151*' Demand-Supply Gap'!K$209</f>
        <v>2.309542217687611</v>
      </c>
      <c r="L151" s="383">
        <f>AD151*' Demand-Supply Gap'!L$209</f>
        <v>2.4345206652523683</v>
      </c>
      <c r="M151" s="383">
        <f>AE151*' Demand-Supply Gap'!M$209</f>
        <v>2.5411783281569829</v>
      </c>
      <c r="N151" s="383">
        <f>AF151*' Demand-Supply Gap'!N$209</f>
        <v>2.6554041856272255</v>
      </c>
      <c r="O151" s="383">
        <f>AG151*' Demand-Supply Gap'!O$209</f>
        <v>2.7599018062920302</v>
      </c>
      <c r="P151" s="383">
        <f>AH151*' Demand-Supply Gap'!P$209</f>
        <v>2.8689075881306274</v>
      </c>
      <c r="Q151" s="383">
        <f>AI151*' Demand-Supply Gap'!Q$209</f>
        <v>2.971896559891575</v>
      </c>
      <c r="R151" s="383">
        <f>AJ151*' Demand-Supply Gap'!R$209</f>
        <v>3.0801307314176518</v>
      </c>
      <c r="S151" s="383">
        <f>AK151*' Demand-Supply Gap'!S$209</f>
        <v>3.1826631723476528</v>
      </c>
      <c r="V151" s="219">
        <v>7.2204909207044504E-2</v>
      </c>
      <c r="W151" s="219">
        <v>7.8879023142609653E-2</v>
      </c>
      <c r="X151" s="219">
        <v>7.8943971969238289E-2</v>
      </c>
      <c r="Y151" s="219">
        <v>7.9022051396229073E-2</v>
      </c>
      <c r="Z151" s="219">
        <v>7.9558095065476467E-2</v>
      </c>
      <c r="AA151" s="219">
        <v>7.7534695316286539E-2</v>
      </c>
      <c r="AB151" s="219">
        <v>7.7213372038580391E-2</v>
      </c>
      <c r="AC151" s="219">
        <v>7.7278692873507776E-2</v>
      </c>
      <c r="AD151" s="219">
        <v>7.7323728566003572E-2</v>
      </c>
      <c r="AE151" s="219">
        <v>7.7235715601138968E-2</v>
      </c>
      <c r="AF151" s="219">
        <v>7.7429109238187618E-2</v>
      </c>
      <c r="AG151" s="219">
        <v>7.7492693680453487E-2</v>
      </c>
      <c r="AH151" s="219">
        <v>7.7671743098478088E-2</v>
      </c>
      <c r="AI151" s="219">
        <v>7.7649129930394439E-2</v>
      </c>
      <c r="AJ151" s="219">
        <v>7.782327735958311E-2</v>
      </c>
      <c r="AK151" s="219">
        <v>7.7890241305890728E-2</v>
      </c>
    </row>
    <row r="152" spans="1:37" s="28" customFormat="1" ht="15">
      <c r="A152" s="32" t="s">
        <v>40</v>
      </c>
      <c r="B152" s="32" t="s">
        <v>109</v>
      </c>
      <c r="C152" s="95" t="s">
        <v>414</v>
      </c>
      <c r="D152" s="383">
        <f>V152*' Demand-Supply Gap'!D$209</f>
        <v>6.9743242723230603</v>
      </c>
      <c r="E152" s="383">
        <f>W152*' Demand-Supply Gap'!E$209</f>
        <v>7.4792287449583457</v>
      </c>
      <c r="F152" s="383">
        <f>X152*' Demand-Supply Gap'!F$209</f>
        <v>7.5796288178644566</v>
      </c>
      <c r="G152" s="383">
        <f>Y152*' Demand-Supply Gap'!G$209</f>
        <v>6.9146540652619404</v>
      </c>
      <c r="H152" s="383">
        <f>Z152*' Demand-Supply Gap'!H$209</f>
        <v>6.2439157083442662</v>
      </c>
      <c r="I152" s="383">
        <f>AA152*' Demand-Supply Gap'!I$209</f>
        <v>5.2554657549605661</v>
      </c>
      <c r="J152" s="383">
        <f>AB152*' Demand-Supply Gap'!J$209</f>
        <v>5.5244326169864415</v>
      </c>
      <c r="K152" s="383">
        <f>AC152*' Demand-Supply Gap'!K$209</f>
        <v>5.8129335116295957</v>
      </c>
      <c r="L152" s="383">
        <f>AD152*' Demand-Supply Gap'!L$209</f>
        <v>6.1321977237100489</v>
      </c>
      <c r="M152" s="383">
        <f>AE152*' Demand-Supply Gap'!M$209</f>
        <v>6.4183283220741547</v>
      </c>
      <c r="N152" s="383">
        <f>AF152*' Demand-Supply Gap'!N$209</f>
        <v>6.6859158478824821</v>
      </c>
      <c r="O152" s="383">
        <f>AG152*' Demand-Supply Gap'!O$209</f>
        <v>6.9433886781632914</v>
      </c>
      <c r="P152" s="383">
        <f>AH152*' Demand-Supply Gap'!P$209</f>
        <v>7.2094301372169873</v>
      </c>
      <c r="Q152" s="383">
        <f>AI152*' Demand-Supply Gap'!Q$209</f>
        <v>7.4733543585777964</v>
      </c>
      <c r="R152" s="383">
        <f>AJ152*' Demand-Supply Gap'!R$209</f>
        <v>7.7365777347214442</v>
      </c>
      <c r="S152" s="383">
        <f>AK152*' Demand-Supply Gap'!S$209</f>
        <v>7.9907864738761143</v>
      </c>
      <c r="V152" s="219">
        <v>0.18944167046871677</v>
      </c>
      <c r="W152" s="219">
        <v>0.19288761739752211</v>
      </c>
      <c r="X152" s="219">
        <v>0.19301321155753645</v>
      </c>
      <c r="Y152" s="219">
        <v>0.19287996765763971</v>
      </c>
      <c r="Z152" s="219">
        <v>0.19295204132493546</v>
      </c>
      <c r="AA152" s="219">
        <v>0.19385709166213819</v>
      </c>
      <c r="AB152" s="219">
        <v>0.19431525423728815</v>
      </c>
      <c r="AC152" s="219">
        <v>0.19450430483540335</v>
      </c>
      <c r="AD152" s="219">
        <v>0.19476704349604188</v>
      </c>
      <c r="AE152" s="219">
        <v>0.1950765026703121</v>
      </c>
      <c r="AF152" s="219">
        <v>0.19495506987036765</v>
      </c>
      <c r="AG152" s="219">
        <v>0.19495689691370979</v>
      </c>
      <c r="AH152" s="219">
        <v>0.19518544543612079</v>
      </c>
      <c r="AI152" s="219">
        <v>0.19526233565351891</v>
      </c>
      <c r="AJ152" s="219">
        <v>0.19547411696583669</v>
      </c>
      <c r="AK152" s="219">
        <v>0.1955608410220015</v>
      </c>
    </row>
    <row r="153" spans="1:37" s="28" customFormat="1" ht="15">
      <c r="A153" s="32" t="s">
        <v>40</v>
      </c>
      <c r="B153" s="32" t="s">
        <v>109</v>
      </c>
      <c r="C153" s="95" t="s">
        <v>246</v>
      </c>
      <c r="D153" s="383">
        <f>V153*' Demand-Supply Gap'!D$209</f>
        <v>2.3043098377615658</v>
      </c>
      <c r="E153" s="383">
        <f>W153*' Demand-Supply Gap'!E$209</f>
        <v>2.5988052481125017</v>
      </c>
      <c r="F153" s="383">
        <f>X153*' Demand-Supply Gap'!F$209</f>
        <v>2.6373124250602218</v>
      </c>
      <c r="G153" s="383">
        <f>Y153*' Demand-Supply Gap'!G$209</f>
        <v>2.4130193738748074</v>
      </c>
      <c r="H153" s="383">
        <f>Z153*' Demand-Supply Gap'!H$209</f>
        <v>2.1611221592902252</v>
      </c>
      <c r="I153" s="383">
        <f>AA153*' Demand-Supply Gap'!I$209</f>
        <v>1.8105175416011863</v>
      </c>
      <c r="J153" s="383">
        <f>AB153*' Demand-Supply Gap'!J$209</f>
        <v>1.9013454287780844</v>
      </c>
      <c r="K153" s="383">
        <f>AC153*' Demand-Supply Gap'!K$209</f>
        <v>2.0025651918989764</v>
      </c>
      <c r="L153" s="383">
        <f>AD153*' Demand-Supply Gap'!L$209</f>
        <v>2.117057446285636</v>
      </c>
      <c r="M153" s="383">
        <f>AE153*' Demand-Supply Gap'!M$209</f>
        <v>2.2147958080622576</v>
      </c>
      <c r="N153" s="383">
        <f>AF153*' Demand-Supply Gap'!N$209</f>
        <v>2.3159841241088279</v>
      </c>
      <c r="O153" s="383">
        <f>AG153*' Demand-Supply Gap'!O$209</f>
        <v>2.4092799313025681</v>
      </c>
      <c r="P153" s="383">
        <f>AH153*' Demand-Supply Gap'!P$209</f>
        <v>2.495072877746046</v>
      </c>
      <c r="Q153" s="383">
        <f>AI153*' Demand-Supply Gap'!Q$209</f>
        <v>2.5924126460982468</v>
      </c>
      <c r="R153" s="383">
        <f>AJ153*' Demand-Supply Gap'!R$209</f>
        <v>2.6847969301592212</v>
      </c>
      <c r="S153" s="383">
        <f>AK153*' Demand-Supply Gap'!S$209</f>
        <v>2.7768609195381355</v>
      </c>
      <c r="T153" s="293">
        <f>(I153/D153)^(1/5)-1</f>
        <v>-4.708892911583451E-2</v>
      </c>
      <c r="U153" s="293">
        <f>(S153/J153)^(1/9)-1</f>
        <v>4.298247588491777E-2</v>
      </c>
      <c r="V153" s="187">
        <v>6.2591340450771055E-2</v>
      </c>
      <c r="W153" s="187">
        <v>6.7022599452717838E-2</v>
      </c>
      <c r="X153" s="187">
        <v>6.7158452382485911E-2</v>
      </c>
      <c r="Y153" s="187">
        <v>6.7309672240645893E-2</v>
      </c>
      <c r="Z153" s="187">
        <v>6.6783882368933775E-2</v>
      </c>
      <c r="AA153" s="187">
        <v>6.6784121785362832E-2</v>
      </c>
      <c r="AB153" s="187">
        <v>6.6877532228360945E-2</v>
      </c>
      <c r="AC153" s="187">
        <v>6.7007054142047481E-2</v>
      </c>
      <c r="AD153" s="187">
        <v>6.7240659597464447E-2</v>
      </c>
      <c r="AE153" s="187">
        <v>6.731575554957428E-2</v>
      </c>
      <c r="AF153" s="187">
        <v>6.7531936836641299E-2</v>
      </c>
      <c r="AG153" s="187">
        <v>6.7647910980474457E-2</v>
      </c>
      <c r="AH153" s="187">
        <v>6.7550680396278887E-2</v>
      </c>
      <c r="AI153" s="187">
        <v>6.7734048723897877E-2</v>
      </c>
      <c r="AJ153" s="187">
        <v>6.7834684423856387E-2</v>
      </c>
      <c r="AK153" s="187">
        <v>6.7958924769339957E-2</v>
      </c>
    </row>
    <row r="154" spans="1:37" s="28" customFormat="1" ht="15">
      <c r="A154" s="32" t="s">
        <v>40</v>
      </c>
      <c r="B154" s="32" t="s">
        <v>109</v>
      </c>
      <c r="C154" s="95" t="s">
        <v>12</v>
      </c>
      <c r="D154" s="383">
        <f>V154*' Demand-Supply Gap'!D$209</f>
        <v>1.7118325468801669</v>
      </c>
      <c r="E154" s="383">
        <f>W154*' Demand-Supply Gap'!E$209</f>
        <v>1.0596606779056155</v>
      </c>
      <c r="F154" s="383">
        <f>X154*' Demand-Supply Gap'!F$209</f>
        <v>1.0667684952659471</v>
      </c>
      <c r="G154" s="383">
        <f>Y154*' Demand-Supply Gap'!G$209</f>
        <v>0.98224333914806128</v>
      </c>
      <c r="H154" s="383">
        <f>Z154*' Demand-Supply Gap'!H$209</f>
        <v>0.86729393978753788</v>
      </c>
      <c r="I154" s="383">
        <f>AA154*' Demand-Supply Gap'!I$209</f>
        <v>1.0829065152084771</v>
      </c>
      <c r="J154" s="383">
        <f>AB154*' Demand-Supply Gap'!J$209</f>
        <v>0.99698389653443642</v>
      </c>
      <c r="K154" s="383">
        <f>AC154*' Demand-Supply Gap'!K$209</f>
        <v>0.97402077924801156</v>
      </c>
      <c r="L154" s="383">
        <f>AD154*' Demand-Supply Gap'!L$209</f>
        <v>0.94919436503602417</v>
      </c>
      <c r="M154" s="383">
        <f>AE154*' Demand-Supply Gap'!M$209</f>
        <v>0.99409806872264384</v>
      </c>
      <c r="N154" s="383">
        <f>AF154*' Demand-Supply Gap'!N$209</f>
        <v>0.94842112377533239</v>
      </c>
      <c r="O154" s="383">
        <f>AG154*' Demand-Supply Gap'!O$209</f>
        <v>0.94281704522264831</v>
      </c>
      <c r="P154" s="383">
        <f>AH154*' Demand-Supply Gap'!P$209</f>
        <v>0.95095582579615678</v>
      </c>
      <c r="Q154" s="383">
        <f>AI154*' Demand-Supply Gap'!Q$209</f>
        <v>0.94930253384555285</v>
      </c>
      <c r="R154" s="383">
        <f>AJ154*' Demand-Supply Gap'!R$209</f>
        <v>0.94330963096168108</v>
      </c>
      <c r="S154" s="383">
        <f>AK154*' Demand-Supply Gap'!S$209</f>
        <v>0.94186122226407964</v>
      </c>
      <c r="T154" s="293">
        <f t="shared" ref="T154:T156" si="77">(I154/D154)^(1/5)-1</f>
        <v>-8.7514572477104369E-2</v>
      </c>
      <c r="U154" s="293">
        <f t="shared" ref="U154:U156" si="78">(S154/J154)^(1/9)-1</f>
        <v>-6.2997038685923545E-3</v>
      </c>
      <c r="V154" s="187">
        <f>V155-SUM(V149:V153)</f>
        <v>4.6498041183806182E-2</v>
      </c>
      <c r="W154" s="187">
        <f t="shared" ref="W154" si="79">W155-SUM(W149:W153)</f>
        <v>2.732840916903867E-2</v>
      </c>
      <c r="X154" s="187">
        <f t="shared" ref="X154:AK154" si="80">X155-SUM(X149:X153)</f>
        <v>2.7164973141480697E-2</v>
      </c>
      <c r="Y154" s="187">
        <f t="shared" si="80"/>
        <v>2.7399066055755483E-2</v>
      </c>
      <c r="Z154" s="187">
        <f t="shared" si="80"/>
        <v>2.6801472653948943E-2</v>
      </c>
      <c r="AA154" s="187">
        <f t="shared" si="80"/>
        <v>3.9944910188435157E-2</v>
      </c>
      <c r="AB154" s="187">
        <f t="shared" si="80"/>
        <v>3.5067706089833672E-2</v>
      </c>
      <c r="AC154" s="187">
        <f t="shared" si="80"/>
        <v>3.2591330037381017E-2</v>
      </c>
      <c r="AD154" s="187">
        <f t="shared" si="80"/>
        <v>3.0147720036222125E-2</v>
      </c>
      <c r="AE154" s="187">
        <f t="shared" si="80"/>
        <v>3.0214280857333242E-2</v>
      </c>
      <c r="AF154" s="187">
        <f t="shared" si="80"/>
        <v>2.7655075334325763E-2</v>
      </c>
      <c r="AG154" s="187">
        <f t="shared" si="80"/>
        <v>2.6472475330674206E-2</v>
      </c>
      <c r="AH154" s="187">
        <f t="shared" si="80"/>
        <v>2.5745826357330914E-2</v>
      </c>
      <c r="AI154" s="187">
        <f t="shared" si="80"/>
        <v>2.4803190255220486E-2</v>
      </c>
      <c r="AJ154" s="187">
        <f t="shared" si="80"/>
        <v>2.3833873769542491E-2</v>
      </c>
      <c r="AK154" s="187">
        <f t="shared" si="80"/>
        <v>2.3050443577004698E-2</v>
      </c>
    </row>
    <row r="155" spans="1:37" s="28" customFormat="1" ht="15">
      <c r="A155" s="32" t="s">
        <v>40</v>
      </c>
      <c r="B155" s="32" t="s">
        <v>109</v>
      </c>
      <c r="C155" s="188" t="s">
        <v>60</v>
      </c>
      <c r="D155" s="383">
        <f>SUM(D149:D154)</f>
        <v>36.815154000000007</v>
      </c>
      <c r="E155" s="383">
        <f t="shared" ref="E155:S155" si="81">SUM(E149:E154)</f>
        <v>38.775059000000006</v>
      </c>
      <c r="F155" s="383">
        <f t="shared" si="81"/>
        <v>39.270000000000003</v>
      </c>
      <c r="G155" s="383">
        <f t="shared" si="81"/>
        <v>35.849519000000008</v>
      </c>
      <c r="H155" s="383">
        <f t="shared" si="81"/>
        <v>32.359935999999998</v>
      </c>
      <c r="I155" s="383">
        <f t="shared" si="81"/>
        <v>27.11</v>
      </c>
      <c r="J155" s="383">
        <f t="shared" si="81"/>
        <v>28.430257000000008</v>
      </c>
      <c r="K155" s="383">
        <f t="shared" si="81"/>
        <v>29.885886158400002</v>
      </c>
      <c r="L155" s="383">
        <f t="shared" si="81"/>
        <v>31.484781067874398</v>
      </c>
      <c r="M155" s="383">
        <f t="shared" si="81"/>
        <v>32.901596215928741</v>
      </c>
      <c r="N155" s="383">
        <f t="shared" si="81"/>
        <v>34.294649799711181</v>
      </c>
      <c r="O155" s="383">
        <f t="shared" si="81"/>
        <v>35.614993817000055</v>
      </c>
      <c r="P155" s="383">
        <f t="shared" si="81"/>
        <v>36.936310087610757</v>
      </c>
      <c r="Q155" s="383">
        <f t="shared" si="81"/>
        <v>38.273404512782264</v>
      </c>
      <c r="R155" s="383">
        <f t="shared" si="81"/>
        <v>39.578527606668139</v>
      </c>
      <c r="S155" s="383">
        <f t="shared" si="81"/>
        <v>40.860871901124185</v>
      </c>
      <c r="T155" s="293">
        <f t="shared" si="77"/>
        <v>-5.9366202322283956E-2</v>
      </c>
      <c r="U155" s="293">
        <f t="shared" si="78"/>
        <v>4.1125257860988862E-2</v>
      </c>
      <c r="V155" s="219">
        <v>1</v>
      </c>
      <c r="W155" s="219">
        <v>1</v>
      </c>
      <c r="X155" s="219">
        <v>1</v>
      </c>
      <c r="Y155" s="219">
        <v>1</v>
      </c>
      <c r="Z155" s="219">
        <v>1</v>
      </c>
      <c r="AA155" s="219">
        <v>1</v>
      </c>
      <c r="AB155" s="219">
        <v>1</v>
      </c>
      <c r="AC155" s="219">
        <v>1</v>
      </c>
      <c r="AD155" s="219">
        <v>1</v>
      </c>
      <c r="AE155" s="219">
        <v>1</v>
      </c>
      <c r="AF155" s="219">
        <v>1</v>
      </c>
      <c r="AG155" s="219">
        <v>1</v>
      </c>
      <c r="AH155" s="219">
        <v>1</v>
      </c>
      <c r="AI155" s="219">
        <v>1</v>
      </c>
      <c r="AJ155" s="219">
        <v>1</v>
      </c>
      <c r="AK155" s="219">
        <v>1</v>
      </c>
    </row>
    <row r="156" spans="1:37" s="28" customFormat="1" ht="15">
      <c r="A156" s="32" t="s">
        <v>40</v>
      </c>
      <c r="B156" s="306" t="s">
        <v>304</v>
      </c>
      <c r="C156" s="95" t="s">
        <v>221</v>
      </c>
      <c r="D156" s="383">
        <f>V156*' Demand-Supply Gap'!D$218</f>
        <v>17.603625436079938</v>
      </c>
      <c r="E156" s="383">
        <f>W156*' Demand-Supply Gap'!E$218</f>
        <v>18.993974890928595</v>
      </c>
      <c r="F156" s="383">
        <f>X156*' Demand-Supply Gap'!F$218</f>
        <v>19.505885939558667</v>
      </c>
      <c r="G156" s="383">
        <f>Y156*' Demand-Supply Gap'!G$218</f>
        <v>22.186721088179802</v>
      </c>
      <c r="H156" s="383">
        <f>Z156*' Demand-Supply Gap'!H$218</f>
        <v>22.911462587385017</v>
      </c>
      <c r="I156" s="383">
        <f>AA156*' Demand-Supply Gap'!I$218</f>
        <v>14.355959743827754</v>
      </c>
      <c r="J156" s="383">
        <f>AB156*' Demand-Supply Gap'!J$218</f>
        <v>14.986623214720613</v>
      </c>
      <c r="K156" s="383">
        <f>AC156*' Demand-Supply Gap'!K$218</f>
        <v>15.675509050024347</v>
      </c>
      <c r="L156" s="383">
        <f>AD156*' Demand-Supply Gap'!L$218</f>
        <v>16.485054872397658</v>
      </c>
      <c r="M156" s="383">
        <f>AE156*' Demand-Supply Gap'!M$218</f>
        <v>17.09792696460736</v>
      </c>
      <c r="N156" s="383">
        <f>AF156*' Demand-Supply Gap'!N$218</f>
        <v>17.781701724117212</v>
      </c>
      <c r="O156" s="383">
        <f>AG156*' Demand-Supply Gap'!O$218</f>
        <v>18.401671075509668</v>
      </c>
      <c r="P156" s="383">
        <f>AH156*' Demand-Supply Gap'!P$218</f>
        <v>18.942998583998182</v>
      </c>
      <c r="Q156" s="383">
        <f>AI156*' Demand-Supply Gap'!Q$218</f>
        <v>19.493137371467945</v>
      </c>
      <c r="R156" s="383">
        <f>AJ156*' Demand-Supply Gap'!R$218</f>
        <v>20.007361159260533</v>
      </c>
      <c r="S156" s="383">
        <f>AK156*' Demand-Supply Gap'!S$218</f>
        <v>20.536101279930026</v>
      </c>
      <c r="T156" s="293">
        <f t="shared" si="77"/>
        <v>-3.9967307559246268E-2</v>
      </c>
      <c r="U156" s="293">
        <f t="shared" si="78"/>
        <v>3.5622741770666932E-2</v>
      </c>
      <c r="V156" s="157">
        <v>0.4350871338625788</v>
      </c>
      <c r="W156" s="157">
        <v>0.43855864444536119</v>
      </c>
      <c r="X156" s="157">
        <v>0.43754791250692393</v>
      </c>
      <c r="Y156" s="157">
        <v>0.43623124436059385</v>
      </c>
      <c r="Z156" s="157">
        <v>0.43649195251257417</v>
      </c>
      <c r="AA156" s="157">
        <v>0.42802503708490619</v>
      </c>
      <c r="AB156" s="157">
        <v>0.43009756531510446</v>
      </c>
      <c r="AC156" s="157">
        <v>0.43173487278427591</v>
      </c>
      <c r="AD156" s="157">
        <v>0.4330707592089505</v>
      </c>
      <c r="AE156" s="157">
        <v>0.43226948336190157</v>
      </c>
      <c r="AF156" s="157">
        <v>0.43435426530249849</v>
      </c>
      <c r="AG156" s="157">
        <v>0.43534942263279436</v>
      </c>
      <c r="AH156" s="157">
        <v>0.43552597464721349</v>
      </c>
      <c r="AI156" s="157">
        <v>0.4362474284609435</v>
      </c>
      <c r="AJ156" s="157">
        <v>0.43636635784597572</v>
      </c>
      <c r="AK156" s="157">
        <v>0.43676092973740249</v>
      </c>
    </row>
    <row r="157" spans="1:37" s="162" customFormat="1" ht="15">
      <c r="A157" s="32" t="s">
        <v>40</v>
      </c>
      <c r="B157" s="306" t="s">
        <v>304</v>
      </c>
      <c r="C157" s="95" t="s">
        <v>245</v>
      </c>
      <c r="D157" s="383">
        <f>V157*' Demand-Supply Gap'!D$218</f>
        <v>7.7390635693037702</v>
      </c>
      <c r="E157" s="383">
        <f>W157*' Demand-Supply Gap'!E$218</f>
        <v>8.333870723870028</v>
      </c>
      <c r="F157" s="383">
        <f>X157*' Demand-Supply Gap'!F$218</f>
        <v>8.6160425089592803</v>
      </c>
      <c r="G157" s="383">
        <f>Y157*' Demand-Supply Gap'!G$218</f>
        <v>9.8799617929854584</v>
      </c>
      <c r="H157" s="383">
        <f>Z157*' Demand-Supply Gap'!H$218</f>
        <v>10.209964068331145</v>
      </c>
      <c r="I157" s="383">
        <f>AA157*' Demand-Supply Gap'!I$218</f>
        <v>6.4046019885146945</v>
      </c>
      <c r="J157" s="383">
        <f>AB157*' Demand-Supply Gap'!J$218</f>
        <v>6.743446127415452</v>
      </c>
      <c r="K157" s="383">
        <f>AC157*' Demand-Supply Gap'!K$218</f>
        <v>7.0431974508494752</v>
      </c>
      <c r="L157" s="383">
        <f>AD157*' Demand-Supply Gap'!L$218</f>
        <v>7.405646366022018</v>
      </c>
      <c r="M157" s="383">
        <f>AE157*' Demand-Supply Gap'!M$218</f>
        <v>7.712538567410693</v>
      </c>
      <c r="N157" s="383">
        <f>AF157*' Demand-Supply Gap'!N$218</f>
        <v>7.9901034534155571</v>
      </c>
      <c r="O157" s="383">
        <f>AG157*' Demand-Supply Gap'!O$218</f>
        <v>8.2500378392592921</v>
      </c>
      <c r="P157" s="383">
        <f>AH157*' Demand-Supply Gap'!P$218</f>
        <v>8.499715863551744</v>
      </c>
      <c r="Q157" s="383">
        <f>AI157*' Demand-Supply Gap'!Q$218</f>
        <v>8.7313624639983765</v>
      </c>
      <c r="R157" s="383">
        <f>AJ157*' Demand-Supply Gap'!R$218</f>
        <v>8.9759322629268645</v>
      </c>
      <c r="S157" s="383">
        <f>AK157*' Demand-Supply Gap'!S$218</f>
        <v>9.2100343610358912</v>
      </c>
      <c r="V157" s="219">
        <v>0.19127690482708279</v>
      </c>
      <c r="W157" s="219">
        <v>0.19242370639275058</v>
      </c>
      <c r="X157" s="219">
        <v>0.19327147844233469</v>
      </c>
      <c r="Y157" s="219">
        <v>0.19425799828913604</v>
      </c>
      <c r="Z157" s="219">
        <v>0.19451255607413115</v>
      </c>
      <c r="AA157" s="219">
        <v>0.19095414396287105</v>
      </c>
      <c r="AB157" s="219">
        <v>0.19352857009083249</v>
      </c>
      <c r="AC157" s="219">
        <v>0.19398374532738452</v>
      </c>
      <c r="AD157" s="219">
        <v>0.1945500890953174</v>
      </c>
      <c r="AE157" s="219">
        <v>0.19498826195973992</v>
      </c>
      <c r="AF157" s="219">
        <v>0.19517454341797921</v>
      </c>
      <c r="AG157" s="219">
        <v>0.19518060046189376</v>
      </c>
      <c r="AH157" s="219">
        <v>0.19542033006457785</v>
      </c>
      <c r="AI157" s="219">
        <v>0.19540386697602477</v>
      </c>
      <c r="AJ157" s="219">
        <v>0.19576768963520558</v>
      </c>
      <c r="AK157" s="219">
        <v>0.19587861958836061</v>
      </c>
    </row>
    <row r="158" spans="1:37" s="162" customFormat="1" ht="15">
      <c r="A158" s="32" t="s">
        <v>40</v>
      </c>
      <c r="B158" s="306" t="s">
        <v>304</v>
      </c>
      <c r="C158" s="95" t="s">
        <v>413</v>
      </c>
      <c r="D158" s="383">
        <f>V158*' Demand-Supply Gap'!D$218</f>
        <v>2.8485826265170204</v>
      </c>
      <c r="E158" s="383">
        <f>W158*' Demand-Supply Gap'!E$218</f>
        <v>3.3382924923064246</v>
      </c>
      <c r="F158" s="383">
        <f>X158*' Demand-Supply Gap'!F$218</f>
        <v>3.4390782703886429</v>
      </c>
      <c r="G158" s="383">
        <f>Y158*' Demand-Supply Gap'!G$218</f>
        <v>3.9275135340122107</v>
      </c>
      <c r="H158" s="383">
        <f>Z158*' Demand-Supply Gap'!H$218</f>
        <v>4.0815224099868601</v>
      </c>
      <c r="I158" s="383">
        <f>AA158*' Demand-Supply Gap'!I$218</f>
        <v>2.5401416809082504</v>
      </c>
      <c r="J158" s="383">
        <f>AB158*' Demand-Supply Gap'!J$218</f>
        <v>2.6277567771529546</v>
      </c>
      <c r="K158" s="383">
        <f>AC158*' Demand-Supply Gap'!K$218</f>
        <v>2.7404942426642243</v>
      </c>
      <c r="L158" s="383">
        <f>AD158*' Demand-Supply Gap'!L$218</f>
        <v>2.8748484701501966</v>
      </c>
      <c r="M158" s="383">
        <f>AE158*' Demand-Supply Gap'!M$218</f>
        <v>2.983773792773925</v>
      </c>
      <c r="N158" s="383">
        <f>AF158*' Demand-Supply Gap'!N$218</f>
        <v>3.0961230717915411</v>
      </c>
      <c r="O158" s="383">
        <f>AG158*' Demand-Supply Gap'!O$218</f>
        <v>3.1994347058130015</v>
      </c>
      <c r="P158" s="383">
        <f>AH158*' Demand-Supply Gap'!P$218</f>
        <v>3.3000059829821677</v>
      </c>
      <c r="Q158" s="383">
        <f>AI158*' Demand-Supply Gap'!Q$218</f>
        <v>3.3892177071523317</v>
      </c>
      <c r="R158" s="383">
        <f>AJ158*' Demand-Supply Gap'!R$218</f>
        <v>3.4856609344313618</v>
      </c>
      <c r="S158" s="383">
        <f>AK158*' Demand-Supply Gap'!S$218</f>
        <v>3.577693872049363</v>
      </c>
      <c r="T158" s="94"/>
      <c r="U158" s="94"/>
      <c r="V158" s="219">
        <v>7.0404909207044494E-2</v>
      </c>
      <c r="W158" s="219">
        <v>7.7079023142609657E-2</v>
      </c>
      <c r="X158" s="219">
        <v>7.7143971969238292E-2</v>
      </c>
      <c r="Y158" s="219">
        <v>7.7222051396229077E-2</v>
      </c>
      <c r="Z158" s="219">
        <v>7.7758095065476471E-2</v>
      </c>
      <c r="AA158" s="219">
        <v>7.5734695316286543E-2</v>
      </c>
      <c r="AB158" s="219">
        <v>7.5413372038580395E-2</v>
      </c>
      <c r="AC158" s="219">
        <v>7.547869287350778E-2</v>
      </c>
      <c r="AD158" s="219">
        <v>7.5523728566003576E-2</v>
      </c>
      <c r="AE158" s="219">
        <v>7.5435715601138972E-2</v>
      </c>
      <c r="AF158" s="219">
        <v>7.5629109238187622E-2</v>
      </c>
      <c r="AG158" s="219">
        <v>7.5692693680453491E-2</v>
      </c>
      <c r="AH158" s="219">
        <v>7.5871743098478092E-2</v>
      </c>
      <c r="AI158" s="219">
        <v>7.5849129930394443E-2</v>
      </c>
      <c r="AJ158" s="219">
        <v>7.6023277359583113E-2</v>
      </c>
      <c r="AK158" s="219">
        <v>7.6090241305890732E-2</v>
      </c>
    </row>
    <row r="159" spans="1:37" s="162" customFormat="1" ht="15">
      <c r="A159" s="32" t="s">
        <v>40</v>
      </c>
      <c r="B159" s="306" t="s">
        <v>304</v>
      </c>
      <c r="C159" s="95" t="s">
        <v>414</v>
      </c>
      <c r="D159" s="383">
        <f>V159*' Demand-Supply Gap'!D$218</f>
        <v>7.5272459871642807</v>
      </c>
      <c r="E159" s="383">
        <f>W159*' Demand-Supply Gap'!E$218</f>
        <v>8.2067087094866835</v>
      </c>
      <c r="F159" s="383">
        <f>X159*' Demand-Supply Gap'!F$218</f>
        <v>8.4529569712349755</v>
      </c>
      <c r="G159" s="383">
        <f>Y159*' Demand-Supply Gap'!G$218</f>
        <v>9.6369511550675568</v>
      </c>
      <c r="H159" s="383">
        <f>Z159*' Demand-Supply Gap'!H$218</f>
        <v>9.9495866491458393</v>
      </c>
      <c r="I159" s="383">
        <f>AA159*' Demand-Supply Gap'!I$218</f>
        <v>6.3879308543481148</v>
      </c>
      <c r="J159" s="383">
        <f>AB159*' Demand-Supply Gap'!J$218</f>
        <v>6.6523859048135607</v>
      </c>
      <c r="K159" s="383">
        <f>AC159*' Demand-Supply Gap'!K$218</f>
        <v>6.9386501966516176</v>
      </c>
      <c r="L159" s="383">
        <f>AD159*' Demand-Supply Gap'!L$218</f>
        <v>7.2844821445879786</v>
      </c>
      <c r="M159" s="383">
        <f>AE159*' Demand-Supply Gap'!M$218</f>
        <v>7.5815457015377392</v>
      </c>
      <c r="N159" s="383">
        <f>AF159*' Demand-Supply Gap'!N$218</f>
        <v>7.8419285552661444</v>
      </c>
      <c r="O159" s="383">
        <f>AG159*' Demand-Supply Gap'!O$218</f>
        <v>8.0968684601302812</v>
      </c>
      <c r="P159" s="383">
        <f>AH159*' Demand-Supply Gap'!P$218</f>
        <v>8.3416182565705927</v>
      </c>
      <c r="Q159" s="383">
        <f>AI159*' Demand-Supply Gap'!Q$218</f>
        <v>8.5731138370241933</v>
      </c>
      <c r="R159" s="383">
        <f>AJ159*' Demand-Supply Gap'!R$218</f>
        <v>8.8065822636995605</v>
      </c>
      <c r="S159" s="383">
        <f>AK159*' Demand-Supply Gap'!S$218</f>
        <v>9.0352277975893678</v>
      </c>
      <c r="T159" s="94"/>
      <c r="U159" s="94"/>
      <c r="V159" s="219">
        <v>0.18604167046871678</v>
      </c>
      <c r="W159" s="219">
        <v>0.18948761739752212</v>
      </c>
      <c r="X159" s="219">
        <v>0.18961321155753647</v>
      </c>
      <c r="Y159" s="219">
        <v>0.18947996765763972</v>
      </c>
      <c r="Z159" s="219">
        <v>0.189552041324935</v>
      </c>
      <c r="AA159" s="219">
        <v>0.1904570916621382</v>
      </c>
      <c r="AB159" s="219">
        <v>0.19091525423728817</v>
      </c>
      <c r="AC159" s="219">
        <v>0.19110430483540336</v>
      </c>
      <c r="AD159" s="219">
        <v>0.19136704349604189</v>
      </c>
      <c r="AE159" s="219">
        <v>0.19167650267031211</v>
      </c>
      <c r="AF159" s="219">
        <v>0.19155506987036766</v>
      </c>
      <c r="AG159" s="219">
        <v>0.19155689691370981</v>
      </c>
      <c r="AH159" s="219">
        <v>0.1917854454361208</v>
      </c>
      <c r="AI159" s="219">
        <v>0.19186233565351893</v>
      </c>
      <c r="AJ159" s="219">
        <v>0.19207411696583671</v>
      </c>
      <c r="AK159" s="219">
        <v>0.19216084102200151</v>
      </c>
    </row>
    <row r="160" spans="1:37" s="162" customFormat="1" ht="15">
      <c r="A160" s="32" t="s">
        <v>40</v>
      </c>
      <c r="B160" s="306" t="s">
        <v>304</v>
      </c>
      <c r="C160" s="95" t="s">
        <v>246</v>
      </c>
      <c r="D160" s="383">
        <f>V160*' Demand-Supply Gap'!D$218</f>
        <v>2.6619176346381965</v>
      </c>
      <c r="E160" s="383">
        <f>W160*' Demand-Supply Gap'!E$218</f>
        <v>3.0413407822972096</v>
      </c>
      <c r="F160" s="383">
        <f>X160*' Demand-Supply Gap'!F$218</f>
        <v>3.1365798072112216</v>
      </c>
      <c r="G160" s="383">
        <f>Y160*' Demand-Supply Gap'!G$218</f>
        <v>3.58612193015925</v>
      </c>
      <c r="H160" s="383">
        <f>Z160*' Demand-Supply Gap'!H$218</f>
        <v>3.6734539855453336</v>
      </c>
      <c r="I160" s="383">
        <f>AA160*' Demand-Supply Gap'!I$218</f>
        <v>2.3472674446810693</v>
      </c>
      <c r="J160" s="383">
        <f>AB160*' Demand-Supply Gap'!J$218</f>
        <v>2.4418310077027621</v>
      </c>
      <c r="K160" s="383">
        <f>AC160*' Demand-Supply Gap'!K$218</f>
        <v>2.5490906154553672</v>
      </c>
      <c r="L160" s="383">
        <f>AD160*' Demand-Supply Gap'!L$218</f>
        <v>2.6813589096460211</v>
      </c>
      <c r="M160" s="383">
        <f>AE160*' Demand-Supply Gap'!M$218</f>
        <v>2.7891703778481212</v>
      </c>
      <c r="N160" s="383">
        <f>AF160*' Demand-Supply Gap'!N$218</f>
        <v>2.8956414237634505</v>
      </c>
      <c r="O160" s="383">
        <f>AG160*' Demand-Supply Gap'!O$218</f>
        <v>2.9946518508405915</v>
      </c>
      <c r="P160" s="383">
        <f>AH160*' Demand-Supply Gap'!P$218</f>
        <v>3.0772677557273993</v>
      </c>
      <c r="Q160" s="383">
        <f>AI160*' Demand-Supply Gap'!Q$218</f>
        <v>3.1695938265298791</v>
      </c>
      <c r="R160" s="383">
        <f>AJ160*' Demand-Supply Gap'!R$218</f>
        <v>3.2569343638627619</v>
      </c>
      <c r="S160" s="383">
        <f>AK160*' Demand-Supply Gap'!S$218</f>
        <v>3.3458278580748804</v>
      </c>
      <c r="T160" s="28"/>
      <c r="U160" s="28"/>
      <c r="V160" s="187">
        <v>6.5791340450771049E-2</v>
      </c>
      <c r="W160" s="187">
        <v>7.0222599452717832E-2</v>
      </c>
      <c r="X160" s="187">
        <v>7.0358452382485906E-2</v>
      </c>
      <c r="Y160" s="187">
        <v>7.0509672240645888E-2</v>
      </c>
      <c r="Z160" s="187">
        <v>6.998388236893377E-2</v>
      </c>
      <c r="AA160" s="187">
        <v>6.9984121785362827E-2</v>
      </c>
      <c r="AB160" s="187">
        <v>7.0077532228360939E-2</v>
      </c>
      <c r="AC160" s="187">
        <v>7.0207054142047476E-2</v>
      </c>
      <c r="AD160" s="187">
        <v>7.0440659597464442E-2</v>
      </c>
      <c r="AE160" s="187">
        <v>7.0515755549574274E-2</v>
      </c>
      <c r="AF160" s="187">
        <v>7.0731936836641293E-2</v>
      </c>
      <c r="AG160" s="187">
        <v>7.0847910980474452E-2</v>
      </c>
      <c r="AH160" s="187">
        <v>7.0750680396278881E-2</v>
      </c>
      <c r="AI160" s="187">
        <v>7.0934048723897872E-2</v>
      </c>
      <c r="AJ160" s="187">
        <v>7.1034684423856381E-2</v>
      </c>
      <c r="AK160" s="187">
        <v>7.1158924769339951E-2</v>
      </c>
    </row>
    <row r="161" spans="1:37" s="162" customFormat="1" ht="15">
      <c r="A161" s="32" t="s">
        <v>40</v>
      </c>
      <c r="B161" s="306" t="s">
        <v>304</v>
      </c>
      <c r="C161" s="95" t="s">
        <v>12</v>
      </c>
      <c r="D161" s="383">
        <f>V161*' Demand-Supply Gap'!D$218</f>
        <v>2.0795647462967941</v>
      </c>
      <c r="E161" s="383">
        <f>W161*' Demand-Supply Gap'!E$218</f>
        <v>1.3958124011110655</v>
      </c>
      <c r="F161" s="383">
        <f>X161*' Demand-Supply Gap'!F$218</f>
        <v>1.4294565026472101</v>
      </c>
      <c r="G161" s="383">
        <f>Y161*' Demand-Supply Gap'!G$218</f>
        <v>1.642730499595719</v>
      </c>
      <c r="H161" s="383">
        <f>Z161*' Demand-Supply Gap'!H$218</f>
        <v>1.6640102996058102</v>
      </c>
      <c r="I161" s="383">
        <f>AA161*' Demand-Supply Gap'!I$218</f>
        <v>1.5040982877201157</v>
      </c>
      <c r="J161" s="383">
        <f>AB161*' Demand-Supply Gap'!J$218</f>
        <v>1.3926629681946607</v>
      </c>
      <c r="K161" s="383">
        <f>AC161*' Demand-Supply Gap'!K$218</f>
        <v>1.3612420963549787</v>
      </c>
      <c r="L161" s="383">
        <f>AD161*' Demand-Supply Gap'!L$218</f>
        <v>1.3341089779529351</v>
      </c>
      <c r="M161" s="383">
        <f>AE161*' Demand-Supply Gap'!M$218</f>
        <v>1.3889053764425634</v>
      </c>
      <c r="N161" s="383">
        <f>AF161*' Demand-Supply Gap'!N$218</f>
        <v>1.3327476795882094</v>
      </c>
      <c r="O161" s="383">
        <f>AG161*' Demand-Supply Gap'!O$218</f>
        <v>1.3260749683973936</v>
      </c>
      <c r="P161" s="383">
        <f>AH161*' Demand-Supply Gap'!P$218</f>
        <v>1.3329258852186996</v>
      </c>
      <c r="Q161" s="383">
        <f>AI161*' Demand-Supply Gap'!Q$218</f>
        <v>1.327247635724915</v>
      </c>
      <c r="R161" s="383">
        <f>AJ161*' Demand-Supply Gap'!R$218</f>
        <v>1.3174457188900854</v>
      </c>
      <c r="S161" s="383">
        <f>AK161*' Demand-Supply Gap'!S$218</f>
        <v>1.3142044103199606</v>
      </c>
      <c r="T161" s="28"/>
      <c r="U161" s="28"/>
      <c r="V161" s="187">
        <f>V162-SUM(V156:V160)</f>
        <v>5.1398041183806087E-2</v>
      </c>
      <c r="W161" s="187">
        <f t="shared" ref="W161:AK161" si="82">W162-SUM(W156:W160)</f>
        <v>3.2228409169038685E-2</v>
      </c>
      <c r="X161" s="187">
        <f t="shared" si="82"/>
        <v>3.2064973141480713E-2</v>
      </c>
      <c r="Y161" s="187">
        <f t="shared" si="82"/>
        <v>3.2299066055755388E-2</v>
      </c>
      <c r="Z161" s="187">
        <f t="shared" si="82"/>
        <v>3.1701472653949514E-2</v>
      </c>
      <c r="AA161" s="187">
        <f t="shared" si="82"/>
        <v>4.4844910188435172E-2</v>
      </c>
      <c r="AB161" s="187">
        <f t="shared" si="82"/>
        <v>3.9967706089833577E-2</v>
      </c>
      <c r="AC161" s="187">
        <f t="shared" si="82"/>
        <v>3.7491330037381143E-2</v>
      </c>
      <c r="AD161" s="187">
        <f t="shared" si="82"/>
        <v>3.5047720036222252E-2</v>
      </c>
      <c r="AE161" s="187">
        <f t="shared" si="82"/>
        <v>3.5114280857333258E-2</v>
      </c>
      <c r="AF161" s="187">
        <f t="shared" si="82"/>
        <v>3.2555075334325778E-2</v>
      </c>
      <c r="AG161" s="187">
        <f t="shared" si="82"/>
        <v>3.137247533067411E-2</v>
      </c>
      <c r="AH161" s="187">
        <f t="shared" si="82"/>
        <v>3.064582635733093E-2</v>
      </c>
      <c r="AI161" s="187">
        <f t="shared" si="82"/>
        <v>2.9703190255220502E-2</v>
      </c>
      <c r="AJ161" s="187">
        <f t="shared" si="82"/>
        <v>2.8733873769542506E-2</v>
      </c>
      <c r="AK161" s="187">
        <f t="shared" si="82"/>
        <v>2.7950443577004824E-2</v>
      </c>
    </row>
    <row r="162" spans="1:37" s="28" customFormat="1" ht="15">
      <c r="A162" s="32" t="s">
        <v>40</v>
      </c>
      <c r="B162" s="306" t="s">
        <v>304</v>
      </c>
      <c r="C162" s="188" t="s">
        <v>60</v>
      </c>
      <c r="D162" s="383">
        <f>SUM(D156:D161)</f>
        <v>40.46</v>
      </c>
      <c r="E162" s="383">
        <f t="shared" ref="E162:S162" si="83">SUM(E156:E161)</f>
        <v>43.310000000000009</v>
      </c>
      <c r="F162" s="383">
        <f t="shared" si="83"/>
        <v>44.58</v>
      </c>
      <c r="G162" s="383">
        <f t="shared" si="83"/>
        <v>50.860000000000007</v>
      </c>
      <c r="H162" s="383">
        <f t="shared" si="83"/>
        <v>52.490000000000016</v>
      </c>
      <c r="I162" s="383">
        <f t="shared" si="83"/>
        <v>33.54</v>
      </c>
      <c r="J162" s="383">
        <f t="shared" si="83"/>
        <v>34.844706000000002</v>
      </c>
      <c r="K162" s="383">
        <f t="shared" si="83"/>
        <v>36.308183652000011</v>
      </c>
      <c r="L162" s="383">
        <f t="shared" si="83"/>
        <v>38.065499740756813</v>
      </c>
      <c r="M162" s="383">
        <f t="shared" si="83"/>
        <v>39.553860780620404</v>
      </c>
      <c r="N162" s="383">
        <f t="shared" si="83"/>
        <v>40.938245907942118</v>
      </c>
      <c r="O162" s="383">
        <f t="shared" si="83"/>
        <v>42.268738899950229</v>
      </c>
      <c r="P162" s="383">
        <f t="shared" si="83"/>
        <v>43.494532328048784</v>
      </c>
      <c r="Q162" s="383">
        <f t="shared" si="83"/>
        <v>44.683672841897639</v>
      </c>
      <c r="R162" s="383">
        <f t="shared" si="83"/>
        <v>45.849916703071166</v>
      </c>
      <c r="S162" s="383">
        <f t="shared" si="83"/>
        <v>47.019089578999498</v>
      </c>
      <c r="V162" s="219">
        <v>1</v>
      </c>
      <c r="W162" s="219">
        <v>1</v>
      </c>
      <c r="X162" s="219">
        <v>1</v>
      </c>
      <c r="Y162" s="219">
        <v>1</v>
      </c>
      <c r="Z162" s="219">
        <v>1</v>
      </c>
      <c r="AA162" s="219">
        <v>1</v>
      </c>
      <c r="AB162" s="219">
        <v>1</v>
      </c>
      <c r="AC162" s="219">
        <v>1</v>
      </c>
      <c r="AD162" s="219">
        <v>1</v>
      </c>
      <c r="AE162" s="219">
        <v>1</v>
      </c>
      <c r="AF162" s="219">
        <v>1</v>
      </c>
      <c r="AG162" s="219">
        <v>1</v>
      </c>
      <c r="AH162" s="219">
        <v>1</v>
      </c>
      <c r="AI162" s="219">
        <v>1</v>
      </c>
      <c r="AJ162" s="219">
        <v>1</v>
      </c>
      <c r="AK162" s="219">
        <v>1</v>
      </c>
    </row>
    <row r="163" spans="1:37" s="28" customFormat="1" ht="15">
      <c r="A163" s="235" t="s">
        <v>40</v>
      </c>
      <c r="B163" s="235" t="s">
        <v>40</v>
      </c>
      <c r="C163" s="402" t="s">
        <v>221</v>
      </c>
      <c r="D163" s="406">
        <f>D156+D149+D142</f>
        <v>148.00290109081706</v>
      </c>
      <c r="E163" s="406">
        <f t="shared" ref="E163:S163" si="84">E156+E149+E142</f>
        <v>140.74118505888657</v>
      </c>
      <c r="F163" s="406">
        <f t="shared" si="84"/>
        <v>139.39876160130055</v>
      </c>
      <c r="G163" s="406">
        <f t="shared" si="84"/>
        <v>158.00758223545836</v>
      </c>
      <c r="H163" s="406">
        <f t="shared" si="84"/>
        <v>132.56880758410847</v>
      </c>
      <c r="I163" s="406">
        <f t="shared" si="84"/>
        <v>114.3070479309566</v>
      </c>
      <c r="J163" s="406">
        <f t="shared" si="84"/>
        <v>119.74955698445181</v>
      </c>
      <c r="K163" s="406">
        <f t="shared" si="84"/>
        <v>125.94492717125776</v>
      </c>
      <c r="L163" s="406">
        <f t="shared" si="84"/>
        <v>132.23178142700425</v>
      </c>
      <c r="M163" s="406">
        <f t="shared" si="84"/>
        <v>137.55839310981332</v>
      </c>
      <c r="N163" s="406">
        <f t="shared" si="84"/>
        <v>143.66114735121559</v>
      </c>
      <c r="O163" s="406">
        <f t="shared" si="84"/>
        <v>149.51292764892867</v>
      </c>
      <c r="P163" s="406">
        <f t="shared" si="84"/>
        <v>154.67435874469339</v>
      </c>
      <c r="Q163" s="406">
        <f t="shared" si="84"/>
        <v>159.76588028933651</v>
      </c>
      <c r="R163" s="406">
        <f t="shared" si="84"/>
        <v>164.40549926535033</v>
      </c>
      <c r="S163" s="406">
        <f t="shared" si="84"/>
        <v>169.38207240712225</v>
      </c>
      <c r="T163" s="94"/>
      <c r="U163" s="94"/>
      <c r="V163" s="408">
        <f>D163/D$169</f>
        <v>0.42507509620290423</v>
      </c>
      <c r="W163" s="408">
        <f t="shared" ref="W163:AK169" si="85">E163/E$169</f>
        <v>0.42890148158631214</v>
      </c>
      <c r="X163" s="408">
        <f t="shared" si="85"/>
        <v>0.42798281898767182</v>
      </c>
      <c r="Y163" s="408">
        <f t="shared" si="85"/>
        <v>0.4263778517892185</v>
      </c>
      <c r="Z163" s="408">
        <f t="shared" si="85"/>
        <v>0.42713918787047467</v>
      </c>
      <c r="AA163" s="408">
        <f t="shared" si="85"/>
        <v>0.4180144256585665</v>
      </c>
      <c r="AB163" s="408">
        <f t="shared" si="85"/>
        <v>0.4200889461803235</v>
      </c>
      <c r="AC163" s="408">
        <f t="shared" si="85"/>
        <v>0.42172193638103844</v>
      </c>
      <c r="AD163" s="408">
        <f t="shared" si="85"/>
        <v>0.42306868014818322</v>
      </c>
      <c r="AE163" s="408">
        <f t="shared" si="85"/>
        <v>0.42226593519889816</v>
      </c>
      <c r="AF163" s="408">
        <f t="shared" si="85"/>
        <v>0.42434808074768116</v>
      </c>
      <c r="AG163" s="408">
        <f t="shared" si="85"/>
        <v>0.42533478114321549</v>
      </c>
      <c r="AH163" s="408">
        <f t="shared" si="85"/>
        <v>0.42550735209701107</v>
      </c>
      <c r="AI163" s="408">
        <f t="shared" si="85"/>
        <v>0.42622921844444239</v>
      </c>
      <c r="AJ163" s="408">
        <f t="shared" si="85"/>
        <v>0.42635075741422246</v>
      </c>
      <c r="AK163" s="408">
        <f t="shared" si="85"/>
        <v>0.42674345315203449</v>
      </c>
    </row>
    <row r="164" spans="1:37" s="28" customFormat="1" ht="15">
      <c r="A164" s="235" t="s">
        <v>40</v>
      </c>
      <c r="B164" s="235" t="s">
        <v>40</v>
      </c>
      <c r="C164" s="402" t="s">
        <v>245</v>
      </c>
      <c r="D164" s="406">
        <f t="shared" ref="D164:S169" si="86">D157+D150+D143</f>
        <v>67.645157093676431</v>
      </c>
      <c r="E164" s="406">
        <f t="shared" si="86"/>
        <v>64.11100036276305</v>
      </c>
      <c r="F164" s="406">
        <f t="shared" si="86"/>
        <v>63.906514728822764</v>
      </c>
      <c r="G164" s="406">
        <f t="shared" si="86"/>
        <v>73.075398557350226</v>
      </c>
      <c r="H164" s="406">
        <f t="shared" si="86"/>
        <v>61.246550270402849</v>
      </c>
      <c r="I164" s="406">
        <f t="shared" si="86"/>
        <v>53.032571116592599</v>
      </c>
      <c r="J164" s="406">
        <f t="shared" si="86"/>
        <v>56.017518342550176</v>
      </c>
      <c r="K164" s="406">
        <f t="shared" si="86"/>
        <v>58.824117586518433</v>
      </c>
      <c r="L164" s="406">
        <f t="shared" si="86"/>
        <v>61.740656895381115</v>
      </c>
      <c r="M164" s="406">
        <f t="shared" si="86"/>
        <v>64.492966667931483</v>
      </c>
      <c r="N164" s="406">
        <f t="shared" si="86"/>
        <v>67.087334688395458</v>
      </c>
      <c r="O164" s="406">
        <f t="shared" si="86"/>
        <v>69.660986645275287</v>
      </c>
      <c r="P164" s="406">
        <f t="shared" si="86"/>
        <v>72.124446921407184</v>
      </c>
      <c r="Q164" s="406">
        <f t="shared" si="86"/>
        <v>74.366840153267106</v>
      </c>
      <c r="R164" s="406">
        <f t="shared" si="86"/>
        <v>76.645342326499957</v>
      </c>
      <c r="S164" s="406">
        <f t="shared" si="86"/>
        <v>78.937366284310485</v>
      </c>
      <c r="T164" s="398"/>
      <c r="U164" s="398"/>
      <c r="V164" s="408">
        <f t="shared" ref="V164:V169" si="87">D164/D$169</f>
        <v>0.1942818110140353</v>
      </c>
      <c r="W164" s="408">
        <f t="shared" si="85"/>
        <v>0.19537495744450856</v>
      </c>
      <c r="X164" s="408">
        <f t="shared" si="85"/>
        <v>0.1962061212820958</v>
      </c>
      <c r="Y164" s="408">
        <f t="shared" si="85"/>
        <v>0.19719136901350462</v>
      </c>
      <c r="Z164" s="408">
        <f t="shared" si="85"/>
        <v>0.19733753527028081</v>
      </c>
      <c r="AA164" s="408">
        <f t="shared" si="85"/>
        <v>0.19393712074420483</v>
      </c>
      <c r="AB164" s="408">
        <f t="shared" si="85"/>
        <v>0.19651296289316766</v>
      </c>
      <c r="AC164" s="408">
        <f t="shared" si="85"/>
        <v>0.19697038484733684</v>
      </c>
      <c r="AD164" s="408">
        <f t="shared" si="85"/>
        <v>0.19753600792733783</v>
      </c>
      <c r="AE164" s="408">
        <f t="shared" si="85"/>
        <v>0.19797543623561462</v>
      </c>
      <c r="AF164" s="408">
        <f t="shared" si="85"/>
        <v>0.19816340216119724</v>
      </c>
      <c r="AG164" s="408">
        <f t="shared" si="85"/>
        <v>0.19817176330438158</v>
      </c>
      <c r="AH164" s="408">
        <f t="shared" si="85"/>
        <v>0.19841351003527141</v>
      </c>
      <c r="AI164" s="408">
        <f t="shared" si="85"/>
        <v>0.19839855730964503</v>
      </c>
      <c r="AJ164" s="408">
        <f t="shared" si="85"/>
        <v>0.19876342275165432</v>
      </c>
      <c r="AK164" s="408">
        <f t="shared" si="85"/>
        <v>0.19887585381484088</v>
      </c>
    </row>
    <row r="165" spans="1:37" s="28" customFormat="1" ht="15">
      <c r="A165" s="235" t="s">
        <v>40</v>
      </c>
      <c r="B165" s="235" t="s">
        <v>40</v>
      </c>
      <c r="C165" s="402" t="s">
        <v>413</v>
      </c>
      <c r="D165" s="406">
        <f t="shared" si="86"/>
        <v>28.697653395702126</v>
      </c>
      <c r="E165" s="406">
        <f t="shared" si="86"/>
        <v>26.642270171186851</v>
      </c>
      <c r="F165" s="406">
        <f t="shared" si="86"/>
        <v>26.455013005973317</v>
      </c>
      <c r="G165" s="406">
        <f t="shared" si="86"/>
        <v>30.157695827237475</v>
      </c>
      <c r="H165" s="406">
        <f t="shared" si="86"/>
        <v>25.36426952577575</v>
      </c>
      <c r="I165" s="406">
        <f t="shared" si="86"/>
        <v>21.865204677507315</v>
      </c>
      <c r="J165" s="406">
        <f t="shared" si="86"/>
        <v>22.701600973517507</v>
      </c>
      <c r="K165" s="406">
        <f t="shared" si="86"/>
        <v>23.80383147822733</v>
      </c>
      <c r="L165" s="406">
        <f t="shared" si="86"/>
        <v>24.925530285006598</v>
      </c>
      <c r="M165" s="406">
        <f t="shared" si="86"/>
        <v>25.950544202238113</v>
      </c>
      <c r="N165" s="406">
        <f t="shared" si="86"/>
        <v>27.034853214625095</v>
      </c>
      <c r="O165" s="406">
        <f t="shared" si="86"/>
        <v>28.094367743462797</v>
      </c>
      <c r="P165" s="406">
        <f t="shared" si="86"/>
        <v>29.118287773032385</v>
      </c>
      <c r="Q165" s="406">
        <f t="shared" si="86"/>
        <v>30.017613708791679</v>
      </c>
      <c r="R165" s="406">
        <f t="shared" si="86"/>
        <v>30.947594519653641</v>
      </c>
      <c r="S165" s="406">
        <f t="shared" si="86"/>
        <v>31.882117475585925</v>
      </c>
      <c r="T165" s="94"/>
      <c r="U165" s="94"/>
      <c r="V165" s="408">
        <f t="shared" si="87"/>
        <v>8.2421747736487819E-2</v>
      </c>
      <c r="W165" s="408">
        <f t="shared" si="85"/>
        <v>8.11909402671563E-2</v>
      </c>
      <c r="X165" s="408">
        <f t="shared" si="85"/>
        <v>8.1222321580124768E-2</v>
      </c>
      <c r="Y165" s="408">
        <f t="shared" si="85"/>
        <v>8.1379471667180597E-2</v>
      </c>
      <c r="Z165" s="408">
        <f t="shared" si="85"/>
        <v>8.172415278981815E-2</v>
      </c>
      <c r="AA165" s="408">
        <f t="shared" si="85"/>
        <v>7.995981998149336E-2</v>
      </c>
      <c r="AB165" s="408">
        <f t="shared" si="85"/>
        <v>7.9638638085395272E-2</v>
      </c>
      <c r="AC165" s="408">
        <f t="shared" si="85"/>
        <v>7.9706250420357394E-2</v>
      </c>
      <c r="AD165" s="408">
        <f t="shared" si="85"/>
        <v>7.9747932651822964E-2</v>
      </c>
      <c r="AE165" s="408">
        <f t="shared" si="85"/>
        <v>7.9660939392702773E-2</v>
      </c>
      <c r="AF165" s="408">
        <f t="shared" si="85"/>
        <v>7.985588509101077E-2</v>
      </c>
      <c r="AG165" s="408">
        <f t="shared" si="85"/>
        <v>7.99229333772489E-2</v>
      </c>
      <c r="AH165" s="408">
        <f t="shared" si="85"/>
        <v>8.0104069145377099E-2</v>
      </c>
      <c r="AI165" s="408">
        <f t="shared" si="85"/>
        <v>8.008208015062282E-2</v>
      </c>
      <c r="AJ165" s="408">
        <f t="shared" si="85"/>
        <v>8.0256015903133568E-2</v>
      </c>
      <c r="AK165" s="408">
        <f t="shared" si="85"/>
        <v>8.0324232145587288E-2</v>
      </c>
    </row>
    <row r="166" spans="1:37" s="93" customFormat="1" ht="15">
      <c r="A166" s="235" t="s">
        <v>40</v>
      </c>
      <c r="B166" s="235" t="s">
        <v>40</v>
      </c>
      <c r="C166" s="402" t="s">
        <v>414</v>
      </c>
      <c r="D166" s="406">
        <f t="shared" si="86"/>
        <v>66.309979864118702</v>
      </c>
      <c r="E166" s="406">
        <f t="shared" si="86"/>
        <v>63.590447165200729</v>
      </c>
      <c r="F166" s="406">
        <f t="shared" si="86"/>
        <v>63.150326547949291</v>
      </c>
      <c r="G166" s="406">
        <f t="shared" si="86"/>
        <v>71.815719493708343</v>
      </c>
      <c r="H166" s="406">
        <f t="shared" si="86"/>
        <v>60.112909049085715</v>
      </c>
      <c r="I166" s="406">
        <f t="shared" si="86"/>
        <v>53.279695292031676</v>
      </c>
      <c r="J166" s="406">
        <f t="shared" si="86"/>
        <v>55.671781524149566</v>
      </c>
      <c r="K166" s="406">
        <f t="shared" si="86"/>
        <v>58.382599319573629</v>
      </c>
      <c r="L166" s="406">
        <f t="shared" si="86"/>
        <v>61.183190043392607</v>
      </c>
      <c r="M166" s="406">
        <f t="shared" si="86"/>
        <v>63.870072408524386</v>
      </c>
      <c r="N166" s="406">
        <f t="shared" si="86"/>
        <v>66.335940833407349</v>
      </c>
      <c r="O166" s="406">
        <f t="shared" si="86"/>
        <v>68.879730890697246</v>
      </c>
      <c r="P166" s="406">
        <f t="shared" si="86"/>
        <v>71.312680336917879</v>
      </c>
      <c r="Q166" s="406">
        <f t="shared" si="86"/>
        <v>73.564729494403991</v>
      </c>
      <c r="R166" s="406">
        <f t="shared" si="86"/>
        <v>75.761388865566431</v>
      </c>
      <c r="S166" s="406">
        <f t="shared" si="86"/>
        <v>78.017981905019482</v>
      </c>
      <c r="T166" s="28"/>
      <c r="U166" s="28"/>
      <c r="V166" s="408">
        <f t="shared" si="87"/>
        <v>0.19044708490313345</v>
      </c>
      <c r="W166" s="408">
        <f t="shared" si="85"/>
        <v>0.19378859850071001</v>
      </c>
      <c r="X166" s="408">
        <f t="shared" si="85"/>
        <v>0.1938844683088719</v>
      </c>
      <c r="Y166" s="408">
        <f t="shared" si="85"/>
        <v>0.1937921697757167</v>
      </c>
      <c r="Z166" s="408">
        <f t="shared" si="85"/>
        <v>0.19368492196377068</v>
      </c>
      <c r="AA166" s="408">
        <f t="shared" si="85"/>
        <v>0.19484083991229068</v>
      </c>
      <c r="AB166" s="408">
        <f t="shared" si="85"/>
        <v>0.19530009647967014</v>
      </c>
      <c r="AC166" s="408">
        <f t="shared" si="85"/>
        <v>0.19549197723961814</v>
      </c>
      <c r="AD166" s="408">
        <f t="shared" si="85"/>
        <v>0.19575242184272221</v>
      </c>
      <c r="AE166" s="408">
        <f t="shared" si="85"/>
        <v>0.19606332443325741</v>
      </c>
      <c r="AF166" s="408">
        <f t="shared" si="85"/>
        <v>0.19594392566300187</v>
      </c>
      <c r="AG166" s="408">
        <f t="shared" si="85"/>
        <v>0.19594924481975534</v>
      </c>
      <c r="AH166" s="408">
        <f t="shared" si="85"/>
        <v>0.19618034965439005</v>
      </c>
      <c r="AI166" s="408">
        <f t="shared" si="85"/>
        <v>0.1962586573597056</v>
      </c>
      <c r="AJ166" s="408">
        <f t="shared" si="85"/>
        <v>0.19647107712287668</v>
      </c>
      <c r="AK166" s="408">
        <f t="shared" si="85"/>
        <v>0.19655954454304461</v>
      </c>
    </row>
    <row r="167" spans="1:37" ht="15">
      <c r="A167" s="235" t="s">
        <v>40</v>
      </c>
      <c r="B167" s="235" t="s">
        <v>40</v>
      </c>
      <c r="C167" s="402" t="s">
        <v>246</v>
      </c>
      <c r="D167" s="406">
        <f t="shared" si="86"/>
        <v>22.112196143678975</v>
      </c>
      <c r="E167" s="406">
        <f t="shared" si="86"/>
        <v>22.303855651428634</v>
      </c>
      <c r="F167" s="406">
        <f t="shared" si="86"/>
        <v>22.186213255532344</v>
      </c>
      <c r="G167" s="406">
        <f t="shared" si="86"/>
        <v>25.30515590648</v>
      </c>
      <c r="H167" s="406">
        <f t="shared" si="86"/>
        <v>21.053169258034004</v>
      </c>
      <c r="I167" s="406">
        <f t="shared" si="86"/>
        <v>18.518568064099753</v>
      </c>
      <c r="J167" s="406">
        <f t="shared" si="86"/>
        <v>19.330701376821708</v>
      </c>
      <c r="K167" s="406">
        <f t="shared" si="86"/>
        <v>20.290188118914703</v>
      </c>
      <c r="L167" s="406">
        <f t="shared" si="86"/>
        <v>21.308245014112963</v>
      </c>
      <c r="M167" s="406">
        <f t="shared" si="86"/>
        <v>22.232833910349449</v>
      </c>
      <c r="N167" s="406">
        <f t="shared" si="86"/>
        <v>23.177956812347716</v>
      </c>
      <c r="O167" s="406">
        <f t="shared" si="86"/>
        <v>24.106277758247401</v>
      </c>
      <c r="P167" s="406">
        <f t="shared" si="86"/>
        <v>24.892394009496456</v>
      </c>
      <c r="Q167" s="406">
        <f t="shared" si="86"/>
        <v>25.73643478325603</v>
      </c>
      <c r="R167" s="406">
        <f t="shared" si="86"/>
        <v>26.514641161626933</v>
      </c>
      <c r="S167" s="406">
        <f t="shared" si="86"/>
        <v>27.34089445408442</v>
      </c>
      <c r="T167" s="28"/>
      <c r="U167" s="28"/>
      <c r="V167" s="408">
        <f t="shared" si="87"/>
        <v>6.3507835547522359E-2</v>
      </c>
      <c r="W167" s="408">
        <f t="shared" si="85"/>
        <v>6.7969846424004957E-2</v>
      </c>
      <c r="X167" s="408">
        <f t="shared" si="85"/>
        <v>6.8116229891068095E-2</v>
      </c>
      <c r="Y167" s="408">
        <f t="shared" si="85"/>
        <v>6.8285064944022159E-2</v>
      </c>
      <c r="Z167" s="408">
        <f t="shared" si="85"/>
        <v>6.7833706758438625E-2</v>
      </c>
      <c r="AA167" s="408">
        <f t="shared" si="85"/>
        <v>6.7721358686556613E-2</v>
      </c>
      <c r="AB167" s="408">
        <f t="shared" si="85"/>
        <v>6.781331117049505E-2</v>
      </c>
      <c r="AC167" s="408">
        <f t="shared" si="85"/>
        <v>6.7940945421397031E-2</v>
      </c>
      <c r="AD167" s="408">
        <f t="shared" si="85"/>
        <v>6.817461730538156E-2</v>
      </c>
      <c r="AE167" s="408">
        <f t="shared" si="85"/>
        <v>6.8248604763657572E-2</v>
      </c>
      <c r="AF167" s="408">
        <f t="shared" si="85"/>
        <v>6.8463336610607772E-2</v>
      </c>
      <c r="AG167" s="408">
        <f t="shared" si="85"/>
        <v>6.8577604195921793E-2</v>
      </c>
      <c r="AH167" s="408">
        <f t="shared" si="85"/>
        <v>6.8478684820794361E-2</v>
      </c>
      <c r="AI167" s="408">
        <f t="shared" si="85"/>
        <v>6.8660595512305647E-2</v>
      </c>
      <c r="AJ167" s="408">
        <f t="shared" si="85"/>
        <v>6.8760092529389472E-2</v>
      </c>
      <c r="AK167" s="408">
        <f t="shared" si="85"/>
        <v>6.8883014275309407E-2</v>
      </c>
    </row>
    <row r="168" spans="1:37" ht="15">
      <c r="A168" s="235" t="s">
        <v>40</v>
      </c>
      <c r="B168" s="235" t="s">
        <v>40</v>
      </c>
      <c r="C168" s="402" t="s">
        <v>12</v>
      </c>
      <c r="D168" s="406">
        <f t="shared" si="86"/>
        <v>15.412710176712562</v>
      </c>
      <c r="E168" s="406">
        <f t="shared" si="86"/>
        <v>10.754629061122415</v>
      </c>
      <c r="F168" s="406">
        <f t="shared" si="86"/>
        <v>10.614286860421693</v>
      </c>
      <c r="G168" s="406">
        <f t="shared" si="86"/>
        <v>12.219568862118539</v>
      </c>
      <c r="H168" s="406">
        <f t="shared" si="86"/>
        <v>10.018717312593189</v>
      </c>
      <c r="I168" s="406">
        <f t="shared" si="86"/>
        <v>12.449312918812062</v>
      </c>
      <c r="J168" s="406">
        <f t="shared" si="86"/>
        <v>11.586465078509239</v>
      </c>
      <c r="K168" s="406">
        <f t="shared" si="86"/>
        <v>11.398813423476184</v>
      </c>
      <c r="L168" s="406">
        <f t="shared" si="86"/>
        <v>11.164532922157296</v>
      </c>
      <c r="M168" s="406">
        <f t="shared" si="86"/>
        <v>11.657657481121198</v>
      </c>
      <c r="N168" s="406">
        <f t="shared" si="86"/>
        <v>11.248300517036297</v>
      </c>
      <c r="O168" s="406">
        <f t="shared" si="86"/>
        <v>11.263935137920551</v>
      </c>
      <c r="P168" s="406">
        <f t="shared" si="86"/>
        <v>11.383557749905496</v>
      </c>
      <c r="Q168" s="406">
        <f t="shared" si="86"/>
        <v>11.38409091044338</v>
      </c>
      <c r="R168" s="406">
        <f t="shared" si="86"/>
        <v>11.336433821828935</v>
      </c>
      <c r="S168" s="406">
        <f t="shared" si="86"/>
        <v>11.35736704648631</v>
      </c>
      <c r="T168" s="94"/>
      <c r="U168" s="94"/>
      <c r="V168" s="408">
        <f t="shared" si="87"/>
        <v>4.426642459591671E-2</v>
      </c>
      <c r="W168" s="408">
        <f t="shared" si="85"/>
        <v>3.2774175777308213E-2</v>
      </c>
      <c r="X168" s="408">
        <f t="shared" si="85"/>
        <v>3.2588039950167666E-2</v>
      </c>
      <c r="Y168" s="408">
        <f t="shared" si="85"/>
        <v>3.297407281035733E-2</v>
      </c>
      <c r="Z168" s="408">
        <f t="shared" si="85"/>
        <v>3.2280495347217004E-2</v>
      </c>
      <c r="AA168" s="408">
        <f t="shared" si="85"/>
        <v>4.5526435016887988E-2</v>
      </c>
      <c r="AB168" s="408">
        <f t="shared" si="85"/>
        <v>4.0646045190948284E-2</v>
      </c>
      <c r="AC168" s="408">
        <f t="shared" si="85"/>
        <v>3.8168505690252194E-2</v>
      </c>
      <c r="AD168" s="408">
        <f t="shared" si="85"/>
        <v>3.5720340124552122E-2</v>
      </c>
      <c r="AE168" s="408">
        <f t="shared" si="85"/>
        <v>3.5785759975869455E-2</v>
      </c>
      <c r="AF168" s="408">
        <f t="shared" si="85"/>
        <v>3.3225369726501169E-2</v>
      </c>
      <c r="AG168" s="408">
        <f t="shared" si="85"/>
        <v>3.2043673159477065E-2</v>
      </c>
      <c r="AH168" s="408">
        <f t="shared" si="85"/>
        <v>3.1316034247155906E-2</v>
      </c>
      <c r="AI168" s="408">
        <f t="shared" si="85"/>
        <v>3.0370891223278431E-2</v>
      </c>
      <c r="AJ168" s="408">
        <f t="shared" si="85"/>
        <v>2.9398634278723475E-2</v>
      </c>
      <c r="AK168" s="408">
        <f t="shared" si="85"/>
        <v>2.861390206918318E-2</v>
      </c>
    </row>
    <row r="169" spans="1:37" ht="15">
      <c r="A169" s="235" t="s">
        <v>40</v>
      </c>
      <c r="B169" s="235" t="s">
        <v>40</v>
      </c>
      <c r="C169" s="404" t="s">
        <v>60</v>
      </c>
      <c r="D169" s="406">
        <f t="shared" si="86"/>
        <v>348.18059776470591</v>
      </c>
      <c r="E169" s="406">
        <f t="shared" si="86"/>
        <v>328.14338747058821</v>
      </c>
      <c r="F169" s="406">
        <f t="shared" si="86"/>
        <v>325.71111599999995</v>
      </c>
      <c r="G169" s="406">
        <f t="shared" si="86"/>
        <v>370.58112088235299</v>
      </c>
      <c r="H169" s="406">
        <f t="shared" si="86"/>
        <v>310.36442299999999</v>
      </c>
      <c r="I169" s="406">
        <f t="shared" si="86"/>
        <v>273.45240000000001</v>
      </c>
      <c r="J169" s="406">
        <f t="shared" si="86"/>
        <v>285.05762428000003</v>
      </c>
      <c r="K169" s="406">
        <f t="shared" si="86"/>
        <v>298.64447709796804</v>
      </c>
      <c r="L169" s="406">
        <f t="shared" si="86"/>
        <v>312.55393658705486</v>
      </c>
      <c r="M169" s="406">
        <f t="shared" si="86"/>
        <v>325.76246777997795</v>
      </c>
      <c r="N169" s="406">
        <f t="shared" si="86"/>
        <v>338.54553341702751</v>
      </c>
      <c r="O169" s="406">
        <f t="shared" si="86"/>
        <v>351.5182258245319</v>
      </c>
      <c r="P169" s="406">
        <f t="shared" si="86"/>
        <v>363.50572553545283</v>
      </c>
      <c r="Q169" s="406">
        <f t="shared" si="86"/>
        <v>374.83558933949871</v>
      </c>
      <c r="R169" s="406">
        <f t="shared" si="86"/>
        <v>385.61089996052624</v>
      </c>
      <c r="S169" s="406">
        <f t="shared" si="86"/>
        <v>396.91779957260894</v>
      </c>
      <c r="T169" s="28"/>
      <c r="U169" s="28"/>
      <c r="V169" s="408">
        <f t="shared" si="87"/>
        <v>1</v>
      </c>
      <c r="W169" s="408">
        <f t="shared" si="85"/>
        <v>1</v>
      </c>
      <c r="X169" s="408">
        <f t="shared" si="85"/>
        <v>1</v>
      </c>
      <c r="Y169" s="408">
        <f t="shared" si="85"/>
        <v>1</v>
      </c>
      <c r="Z169" s="408">
        <f t="shared" si="85"/>
        <v>1</v>
      </c>
      <c r="AA169" s="408">
        <f t="shared" si="85"/>
        <v>1</v>
      </c>
      <c r="AB169" s="408">
        <f t="shared" si="85"/>
        <v>1</v>
      </c>
      <c r="AC169" s="408">
        <f t="shared" si="85"/>
        <v>1</v>
      </c>
      <c r="AD169" s="408">
        <f t="shared" si="85"/>
        <v>1</v>
      </c>
      <c r="AE169" s="408">
        <f t="shared" si="85"/>
        <v>1</v>
      </c>
      <c r="AF169" s="408">
        <f t="shared" si="85"/>
        <v>1</v>
      </c>
      <c r="AG169" s="408">
        <f t="shared" si="85"/>
        <v>1</v>
      </c>
      <c r="AH169" s="408">
        <f t="shared" si="85"/>
        <v>1</v>
      </c>
      <c r="AI169" s="408">
        <f t="shared" si="85"/>
        <v>1</v>
      </c>
      <c r="AJ169" s="408">
        <f t="shared" si="85"/>
        <v>1</v>
      </c>
      <c r="AK169" s="408">
        <f t="shared" si="85"/>
        <v>1</v>
      </c>
    </row>
    <row r="170" spans="1:37" ht="15">
      <c r="A170" s="32" t="s">
        <v>42</v>
      </c>
      <c r="B170" s="32" t="s">
        <v>18</v>
      </c>
      <c r="C170" s="95" t="s">
        <v>221</v>
      </c>
      <c r="D170" s="383">
        <f>V170*' Demand-Supply Gap'!D$218</f>
        <v>17.688591436079939</v>
      </c>
      <c r="E170" s="383">
        <f>W170*' Demand-Supply Gap'!E$218</f>
        <v>19.084925890928595</v>
      </c>
      <c r="F170" s="383">
        <f>X170*' Demand-Supply Gap'!F$218</f>
        <v>19.599503939558669</v>
      </c>
      <c r="G170" s="383">
        <f>Y170*' Demand-Supply Gap'!G$218</f>
        <v>22.293527088179804</v>
      </c>
      <c r="H170" s="383">
        <f>Z170*' Demand-Supply Gap'!H$218</f>
        <v>23.021691587385018</v>
      </c>
      <c r="I170" s="383">
        <f>AA170*' Demand-Supply Gap'!I$218</f>
        <v>14.426393743827752</v>
      </c>
      <c r="J170" s="383">
        <f>AB170*' Demand-Supply Gap'!J$218</f>
        <v>15.059797097320613</v>
      </c>
      <c r="K170" s="383">
        <f>AC170*' Demand-Supply Gap'!K$218</f>
        <v>15.751756235693549</v>
      </c>
      <c r="L170" s="383">
        <f>AD170*' Demand-Supply Gap'!L$218</f>
        <v>16.564992421853248</v>
      </c>
      <c r="M170" s="383">
        <f>AE170*' Demand-Supply Gap'!M$218</f>
        <v>17.180990072246662</v>
      </c>
      <c r="N170" s="383">
        <f>AF170*' Demand-Supply Gap'!N$218</f>
        <v>17.867672040523889</v>
      </c>
      <c r="O170" s="383">
        <f>AG170*' Demand-Supply Gap'!O$218</f>
        <v>18.490435427199564</v>
      </c>
      <c r="P170" s="383">
        <f>AH170*' Demand-Supply Gap'!P$218</f>
        <v>19.034337101887083</v>
      </c>
      <c r="Q170" s="383">
        <f>AI170*' Demand-Supply Gap'!Q$218</f>
        <v>19.586973084435929</v>
      </c>
      <c r="R170" s="383">
        <f>AJ170*' Demand-Supply Gap'!R$218</f>
        <v>20.103645984336982</v>
      </c>
      <c r="S170" s="383">
        <f>AK170*' Demand-Supply Gap'!S$218</f>
        <v>20.634841368045926</v>
      </c>
      <c r="T170" s="94"/>
      <c r="U170" s="94"/>
      <c r="V170" s="157">
        <v>0.43718713386257879</v>
      </c>
      <c r="W170" s="157">
        <v>0.44065864444536118</v>
      </c>
      <c r="X170" s="157">
        <v>0.43964791250692392</v>
      </c>
      <c r="Y170" s="157">
        <v>0.43833124436059384</v>
      </c>
      <c r="Z170" s="157">
        <v>0.43859195251257416</v>
      </c>
      <c r="AA170" s="157">
        <v>0.43012503708490618</v>
      </c>
      <c r="AB170" s="157">
        <v>0.43219756531510445</v>
      </c>
      <c r="AC170" s="157">
        <v>0.4338348727842759</v>
      </c>
      <c r="AD170" s="157">
        <v>0.43517075920895049</v>
      </c>
      <c r="AE170" s="157">
        <v>0.43436948336190156</v>
      </c>
      <c r="AF170" s="157">
        <v>0.43645426530249848</v>
      </c>
      <c r="AG170" s="157">
        <v>0.43744942263279435</v>
      </c>
      <c r="AH170" s="157">
        <v>0.43762597464721348</v>
      </c>
      <c r="AI170" s="157">
        <v>0.43834742846094349</v>
      </c>
      <c r="AJ170" s="157">
        <v>0.43846635784597571</v>
      </c>
      <c r="AK170" s="157">
        <v>0.43886092973740248</v>
      </c>
    </row>
    <row r="171" spans="1:37" ht="15">
      <c r="A171" s="32" t="s">
        <v>42</v>
      </c>
      <c r="B171" s="32" t="s">
        <v>18</v>
      </c>
      <c r="C171" s="95" t="s">
        <v>245</v>
      </c>
      <c r="D171" s="383">
        <f>V171*' Demand-Supply Gap'!D$218</f>
        <v>7.7390635693037702</v>
      </c>
      <c r="E171" s="383">
        <f>W171*' Demand-Supply Gap'!E$218</f>
        <v>8.333870723870028</v>
      </c>
      <c r="F171" s="383">
        <f>X171*' Demand-Supply Gap'!F$218</f>
        <v>8.6160425089592803</v>
      </c>
      <c r="G171" s="383">
        <f>Y171*' Demand-Supply Gap'!G$218</f>
        <v>9.8799617929854584</v>
      </c>
      <c r="H171" s="383">
        <f>Z171*' Demand-Supply Gap'!H$218</f>
        <v>10.209964068331145</v>
      </c>
      <c r="I171" s="383">
        <f>AA171*' Demand-Supply Gap'!I$218</f>
        <v>6.4046019885146945</v>
      </c>
      <c r="J171" s="383">
        <f>AB171*' Demand-Supply Gap'!J$218</f>
        <v>6.743446127415452</v>
      </c>
      <c r="K171" s="383">
        <f>AC171*' Demand-Supply Gap'!K$218</f>
        <v>7.0431974508494752</v>
      </c>
      <c r="L171" s="383">
        <f>AD171*' Demand-Supply Gap'!L$218</f>
        <v>7.405646366022018</v>
      </c>
      <c r="M171" s="383">
        <f>AE171*' Demand-Supply Gap'!M$218</f>
        <v>7.712538567410693</v>
      </c>
      <c r="N171" s="383">
        <f>AF171*' Demand-Supply Gap'!N$218</f>
        <v>7.9901034534155571</v>
      </c>
      <c r="O171" s="383">
        <f>AG171*' Demand-Supply Gap'!O$218</f>
        <v>8.2500378392592921</v>
      </c>
      <c r="P171" s="383">
        <f>AH171*' Demand-Supply Gap'!P$218</f>
        <v>8.499715863551744</v>
      </c>
      <c r="Q171" s="383">
        <f>AI171*' Demand-Supply Gap'!Q$218</f>
        <v>8.7313624639983765</v>
      </c>
      <c r="R171" s="383">
        <f>AJ171*' Demand-Supply Gap'!R$218</f>
        <v>8.9759322629268645</v>
      </c>
      <c r="S171" s="383">
        <f>AK171*' Demand-Supply Gap'!S$218</f>
        <v>9.2100343610358912</v>
      </c>
      <c r="T171" s="28"/>
      <c r="U171" s="28"/>
      <c r="V171" s="219">
        <v>0.19127690482708279</v>
      </c>
      <c r="W171" s="219">
        <v>0.19242370639275058</v>
      </c>
      <c r="X171" s="219">
        <v>0.19327147844233469</v>
      </c>
      <c r="Y171" s="219">
        <v>0.19425799828913604</v>
      </c>
      <c r="Z171" s="219">
        <v>0.19451255607413115</v>
      </c>
      <c r="AA171" s="219">
        <v>0.19095414396287105</v>
      </c>
      <c r="AB171" s="219">
        <v>0.19352857009083249</v>
      </c>
      <c r="AC171" s="219">
        <v>0.19398374532738452</v>
      </c>
      <c r="AD171" s="219">
        <v>0.1945500890953174</v>
      </c>
      <c r="AE171" s="219">
        <v>0.19498826195973992</v>
      </c>
      <c r="AF171" s="219">
        <v>0.19517454341797921</v>
      </c>
      <c r="AG171" s="219">
        <v>0.19518060046189376</v>
      </c>
      <c r="AH171" s="219">
        <v>0.19542033006457785</v>
      </c>
      <c r="AI171" s="219">
        <v>0.19540386697602477</v>
      </c>
      <c r="AJ171" s="219">
        <v>0.19576768963520558</v>
      </c>
      <c r="AK171" s="219">
        <v>0.19587861958836061</v>
      </c>
    </row>
    <row r="172" spans="1:37" ht="15">
      <c r="A172" s="32" t="s">
        <v>42</v>
      </c>
      <c r="B172" s="32" t="s">
        <v>18</v>
      </c>
      <c r="C172" s="95" t="s">
        <v>413</v>
      </c>
      <c r="D172" s="383">
        <f>V172*' Demand-Supply Gap'!D$218</f>
        <v>4.3901086265170006</v>
      </c>
      <c r="E172" s="383">
        <f>W172*' Demand-Supply Gap'!E$218</f>
        <v>4.5553034923064244</v>
      </c>
      <c r="F172" s="383">
        <f>X172*' Demand-Supply Gap'!F$218</f>
        <v>4.691776270388643</v>
      </c>
      <c r="G172" s="383">
        <f>Y172*' Demand-Supply Gap'!G$218</f>
        <v>5.3566795340122111</v>
      </c>
      <c r="H172" s="383">
        <f>Z172*' Demand-Supply Gap'!H$218</f>
        <v>5.5564914099868599</v>
      </c>
      <c r="I172" s="383">
        <f>AA172*' Demand-Supply Gap'!I$218</f>
        <v>3.4826156809082507</v>
      </c>
      <c r="J172" s="383">
        <f>AB172*' Demand-Supply Gap'!J$218</f>
        <v>3.6068930157529548</v>
      </c>
      <c r="K172" s="383">
        <f>AC172*' Demand-Supply Gap'!K$218</f>
        <v>3.7607542032854244</v>
      </c>
      <c r="L172" s="383">
        <f>AD172*' Demand-Supply Gap'!L$218</f>
        <v>3.9444890128654628</v>
      </c>
      <c r="M172" s="383">
        <f>AE172*' Demand-Supply Gap'!M$218</f>
        <v>4.095237280709358</v>
      </c>
      <c r="N172" s="383">
        <f>AF172*' Demand-Supply Gap'!N$218</f>
        <v>4.2464877818047144</v>
      </c>
      <c r="O172" s="383">
        <f>AG172*' Demand-Supply Gap'!O$218</f>
        <v>4.387186268901603</v>
      </c>
      <c r="P172" s="383">
        <f>AH172*' Demand-Supply Gap'!P$218</f>
        <v>4.5222023414003383</v>
      </c>
      <c r="Q172" s="383">
        <f>AI172*' Demand-Supply Gap'!Q$218</f>
        <v>4.644828914009655</v>
      </c>
      <c r="R172" s="383">
        <f>AJ172*' Demand-Supply Gap'!R$218</f>
        <v>4.7740435937876615</v>
      </c>
      <c r="S172" s="383">
        <f>AK172*' Demand-Supply Gap'!S$218</f>
        <v>4.8989302892192486</v>
      </c>
      <c r="T172" s="28"/>
      <c r="U172" s="28"/>
      <c r="V172" s="219">
        <v>0.108504909207044</v>
      </c>
      <c r="W172" s="219">
        <v>0.10517902314260966</v>
      </c>
      <c r="X172" s="219">
        <v>0.10524397196923829</v>
      </c>
      <c r="Y172" s="219">
        <v>0.10532205139622908</v>
      </c>
      <c r="Z172" s="219">
        <v>0.10585809506547647</v>
      </c>
      <c r="AA172" s="219">
        <v>0.10383469531628654</v>
      </c>
      <c r="AB172" s="219">
        <v>0.1035133720385804</v>
      </c>
      <c r="AC172" s="219">
        <v>0.10357869287350778</v>
      </c>
      <c r="AD172" s="219">
        <v>0.10362372856600358</v>
      </c>
      <c r="AE172" s="219">
        <v>0.10353571560113897</v>
      </c>
      <c r="AF172" s="219">
        <v>0.10372910923818762</v>
      </c>
      <c r="AG172" s="219">
        <v>0.10379269368045349</v>
      </c>
      <c r="AH172" s="219">
        <v>0.10397174309847809</v>
      </c>
      <c r="AI172" s="219">
        <v>0.10394912993039444</v>
      </c>
      <c r="AJ172" s="219">
        <v>0.10412327735958311</v>
      </c>
      <c r="AK172" s="219">
        <v>0.10419024130589073</v>
      </c>
    </row>
    <row r="173" spans="1:37" ht="15">
      <c r="A173" s="32" t="s">
        <v>42</v>
      </c>
      <c r="B173" s="32" t="s">
        <v>18</v>
      </c>
      <c r="C173" s="95" t="s">
        <v>414</v>
      </c>
      <c r="D173" s="383">
        <f>V173*' Demand-Supply Gap'!D$218</f>
        <v>5.6822699871642808</v>
      </c>
      <c r="E173" s="383">
        <f>W173*' Demand-Supply Gap'!E$218</f>
        <v>6.231772709486683</v>
      </c>
      <c r="F173" s="383">
        <f>X173*' Demand-Supply Gap'!F$218</f>
        <v>6.420108971234975</v>
      </c>
      <c r="G173" s="383">
        <f>Y173*' Demand-Supply Gap'!G$218</f>
        <v>7.317735155067556</v>
      </c>
      <c r="H173" s="383">
        <f>Z173*' Demand-Supply Gap'!H$218</f>
        <v>7.5560426491458381</v>
      </c>
      <c r="I173" s="383">
        <f>AA173*' Demand-Supply Gap'!I$218</f>
        <v>4.8585068543481151</v>
      </c>
      <c r="J173" s="383">
        <f>AB173*' Demand-Supply Gap'!J$218</f>
        <v>5.0634673112135609</v>
      </c>
      <c r="K173" s="383">
        <f>AC173*' Demand-Supply Gap'!K$218</f>
        <v>5.2829970221204174</v>
      </c>
      <c r="L173" s="383">
        <f>AD173*' Demand-Supply Gap'!L$218</f>
        <v>5.5486953564094685</v>
      </c>
      <c r="M173" s="383">
        <f>AE173*' Demand-Supply Gap'!M$218</f>
        <v>5.7778896499414492</v>
      </c>
      <c r="N173" s="383">
        <f>AF173*' Demand-Supply Gap'!N$218</f>
        <v>5.9751445418639841</v>
      </c>
      <c r="O173" s="383">
        <f>AG173*' Demand-Supply Gap'!O$218</f>
        <v>6.1694139662925513</v>
      </c>
      <c r="P173" s="383">
        <f>AH173*' Demand-Supply Gap'!P$218</f>
        <v>6.3582675824115675</v>
      </c>
      <c r="Q173" s="383">
        <f>AI173*' Demand-Supply Gap'!Q$218</f>
        <v>6.5355383554336601</v>
      </c>
      <c r="R173" s="383">
        <f>AJ173*' Demand-Supply Gap'!R$218</f>
        <v>6.7158260620395156</v>
      </c>
      <c r="S173" s="383">
        <f>AK173*' Demand-Supply Gap'!S$218</f>
        <v>6.8911573127869916</v>
      </c>
      <c r="T173" s="293">
        <f>(I173/D173)^(1/5)-1</f>
        <v>-3.0838416239592381E-2</v>
      </c>
      <c r="U173" s="293">
        <f>(S173/J173)^(1/9)-1</f>
        <v>3.483610490277167E-2</v>
      </c>
      <c r="V173" s="219">
        <v>0.14044167046871678</v>
      </c>
      <c r="W173" s="219">
        <v>0.14388761739752212</v>
      </c>
      <c r="X173" s="219">
        <v>0.14401321155753646</v>
      </c>
      <c r="Y173" s="219">
        <v>0.14387996765763972</v>
      </c>
      <c r="Z173" s="219">
        <v>0.143952041324935</v>
      </c>
      <c r="AA173" s="219">
        <v>0.1448570916621382</v>
      </c>
      <c r="AB173" s="219">
        <v>0.14531525423728817</v>
      </c>
      <c r="AC173" s="219">
        <v>0.14550430483540336</v>
      </c>
      <c r="AD173" s="219">
        <v>0.14576704349604189</v>
      </c>
      <c r="AE173" s="219">
        <v>0.14607650267031211</v>
      </c>
      <c r="AF173" s="219">
        <v>0.14595506987036766</v>
      </c>
      <c r="AG173" s="219">
        <v>0.1459568969137098</v>
      </c>
      <c r="AH173" s="219">
        <v>0.1461854454361208</v>
      </c>
      <c r="AI173" s="219">
        <v>0.14626233565351893</v>
      </c>
      <c r="AJ173" s="219">
        <v>0.1464741169658367</v>
      </c>
      <c r="AK173" s="219">
        <v>0.14656084102200151</v>
      </c>
    </row>
    <row r="174" spans="1:37" ht="15">
      <c r="A174" s="32" t="s">
        <v>42</v>
      </c>
      <c r="B174" s="32" t="s">
        <v>18</v>
      </c>
      <c r="C174" s="95" t="s">
        <v>246</v>
      </c>
      <c r="D174" s="383">
        <f>V174*' Demand-Supply Gap'!D$218</f>
        <v>2.6619176346381965</v>
      </c>
      <c r="E174" s="383">
        <f>W174*' Demand-Supply Gap'!E$218</f>
        <v>3.0413407822972096</v>
      </c>
      <c r="F174" s="383">
        <f>X174*' Demand-Supply Gap'!F$218</f>
        <v>3.1365798072112216</v>
      </c>
      <c r="G174" s="383">
        <f>Y174*' Demand-Supply Gap'!G$218</f>
        <v>3.58612193015925</v>
      </c>
      <c r="H174" s="383">
        <f>Z174*' Demand-Supply Gap'!H$218</f>
        <v>3.6734539855453336</v>
      </c>
      <c r="I174" s="383">
        <f>AA174*' Demand-Supply Gap'!I$218</f>
        <v>2.3472674446810693</v>
      </c>
      <c r="J174" s="383">
        <f>AB174*' Demand-Supply Gap'!J$218</f>
        <v>2.4418310077027621</v>
      </c>
      <c r="K174" s="383">
        <f>AC174*' Demand-Supply Gap'!K$218</f>
        <v>2.5490906154553672</v>
      </c>
      <c r="L174" s="383">
        <f>AD174*' Demand-Supply Gap'!L$218</f>
        <v>2.6813589096460211</v>
      </c>
      <c r="M174" s="383">
        <f>AE174*' Demand-Supply Gap'!M$218</f>
        <v>2.7891703778481212</v>
      </c>
      <c r="N174" s="383">
        <f>AF174*' Demand-Supply Gap'!N$218</f>
        <v>2.8956414237634505</v>
      </c>
      <c r="O174" s="383">
        <f>AG174*' Demand-Supply Gap'!O$218</f>
        <v>2.9946518508405915</v>
      </c>
      <c r="P174" s="383">
        <f>AH174*' Demand-Supply Gap'!P$218</f>
        <v>3.0772677557273993</v>
      </c>
      <c r="Q174" s="383">
        <f>AI174*' Demand-Supply Gap'!Q$218</f>
        <v>3.1695938265298791</v>
      </c>
      <c r="R174" s="383">
        <f>AJ174*' Demand-Supply Gap'!R$218</f>
        <v>3.2569343638627619</v>
      </c>
      <c r="S174" s="383">
        <f>AK174*' Demand-Supply Gap'!S$218</f>
        <v>3.3458278580748804</v>
      </c>
      <c r="T174" s="293">
        <f t="shared" ref="T174:T176" si="88">(I174/D174)^(1/5)-1</f>
        <v>-2.4845133584544876E-2</v>
      </c>
      <c r="U174" s="293">
        <f t="shared" ref="U174:U176" si="89">(S174/J174)^(1/9)-1</f>
        <v>3.5615794542356083E-2</v>
      </c>
      <c r="V174" s="187">
        <v>6.5791340450771049E-2</v>
      </c>
      <c r="W174" s="187">
        <v>7.0222599452717832E-2</v>
      </c>
      <c r="X174" s="187">
        <v>7.0358452382485906E-2</v>
      </c>
      <c r="Y174" s="187">
        <v>7.0509672240645888E-2</v>
      </c>
      <c r="Z174" s="187">
        <v>6.998388236893377E-2</v>
      </c>
      <c r="AA174" s="187">
        <v>6.9984121785362827E-2</v>
      </c>
      <c r="AB174" s="187">
        <v>7.0077532228360939E-2</v>
      </c>
      <c r="AC174" s="187">
        <v>7.0207054142047476E-2</v>
      </c>
      <c r="AD174" s="187">
        <v>7.0440659597464442E-2</v>
      </c>
      <c r="AE174" s="187">
        <v>7.0515755549574274E-2</v>
      </c>
      <c r="AF174" s="187">
        <v>7.0731936836641293E-2</v>
      </c>
      <c r="AG174" s="187">
        <v>7.0847910980474452E-2</v>
      </c>
      <c r="AH174" s="187">
        <v>7.0750680396278881E-2</v>
      </c>
      <c r="AI174" s="187">
        <v>7.0934048723897872E-2</v>
      </c>
      <c r="AJ174" s="187">
        <v>7.1034684423856381E-2</v>
      </c>
      <c r="AK174" s="187">
        <v>7.1158924769339951E-2</v>
      </c>
    </row>
    <row r="175" spans="1:37" ht="15">
      <c r="A175" s="32" t="s">
        <v>42</v>
      </c>
      <c r="B175" s="32" t="s">
        <v>18</v>
      </c>
      <c r="C175" s="95" t="s">
        <v>12</v>
      </c>
      <c r="D175" s="383">
        <f>V175*' Demand-Supply Gap'!D$218</f>
        <v>2.2980487462968107</v>
      </c>
      <c r="E175" s="383">
        <f>W175*' Demand-Supply Gap'!E$218</f>
        <v>2.0627864011110644</v>
      </c>
      <c r="F175" s="383">
        <f>X175*' Demand-Supply Gap'!F$218</f>
        <v>2.1159885026472085</v>
      </c>
      <c r="G175" s="383">
        <f>Y175*' Demand-Supply Gap'!G$218</f>
        <v>2.4259744995957173</v>
      </c>
      <c r="H175" s="383">
        <f>Z175*' Demand-Supply Gap'!H$218</f>
        <v>2.4723562996058028</v>
      </c>
      <c r="I175" s="383">
        <f>AA175*' Demand-Supply Gap'!I$218</f>
        <v>2.0206142877201145</v>
      </c>
      <c r="J175" s="383">
        <f>AB175*' Demand-Supply Gap'!J$218</f>
        <v>1.9292714405946634</v>
      </c>
      <c r="K175" s="383">
        <f>AC175*' Demand-Supply Gap'!K$218</f>
        <v>1.9203881245957737</v>
      </c>
      <c r="L175" s="383">
        <f>AD175*' Demand-Supply Gap'!L$218</f>
        <v>1.9203176739605889</v>
      </c>
      <c r="M175" s="383">
        <f>AE175*' Demand-Supply Gap'!M$218</f>
        <v>1.9980348324641164</v>
      </c>
      <c r="N175" s="383">
        <f>AF175*' Demand-Supply Gap'!N$218</f>
        <v>1.9631966665705167</v>
      </c>
      <c r="O175" s="383">
        <f>AG175*' Demand-Supply Gap'!O$218</f>
        <v>1.9770135474566259</v>
      </c>
      <c r="P175" s="383">
        <f>AH175*' Demand-Supply Gap'!P$218</f>
        <v>2.0027416830706497</v>
      </c>
      <c r="Q175" s="383">
        <f>AI175*' Demand-Supply Gap'!Q$218</f>
        <v>2.0153761974901423</v>
      </c>
      <c r="R175" s="383">
        <f>AJ175*' Demand-Supply Gap'!R$218</f>
        <v>2.0235344361173802</v>
      </c>
      <c r="S175" s="383">
        <f>AK175*' Demand-Supply Gap'!S$218</f>
        <v>2.0382983898365512</v>
      </c>
      <c r="T175" s="293">
        <f t="shared" si="88"/>
        <v>-2.5403524305249392E-2</v>
      </c>
      <c r="U175" s="293">
        <f t="shared" si="89"/>
        <v>6.1267921939891501E-3</v>
      </c>
      <c r="V175" s="187">
        <f>V176-SUM(V170:V174)</f>
        <v>5.6798041183806491E-2</v>
      </c>
      <c r="W175" s="187">
        <f t="shared" ref="W175" si="90">W176-SUM(W170:W174)</f>
        <v>4.7628409169038655E-2</v>
      </c>
      <c r="X175" s="187">
        <f t="shared" ref="X175:AK175" si="91">X176-SUM(X170:X174)</f>
        <v>4.7464973141480682E-2</v>
      </c>
      <c r="Y175" s="187">
        <f t="shared" si="91"/>
        <v>4.7699066055755357E-2</v>
      </c>
      <c r="Z175" s="187">
        <f t="shared" si="91"/>
        <v>4.7101472653949372E-2</v>
      </c>
      <c r="AA175" s="187">
        <f t="shared" si="91"/>
        <v>6.0244910188435141E-2</v>
      </c>
      <c r="AB175" s="187">
        <f t="shared" si="91"/>
        <v>5.5367706089833657E-2</v>
      </c>
      <c r="AC175" s="187">
        <f t="shared" si="91"/>
        <v>5.2891330037381001E-2</v>
      </c>
      <c r="AD175" s="187">
        <f t="shared" si="91"/>
        <v>5.0447720036222221E-2</v>
      </c>
      <c r="AE175" s="187">
        <f t="shared" si="91"/>
        <v>5.0514280857333227E-2</v>
      </c>
      <c r="AF175" s="187">
        <f t="shared" si="91"/>
        <v>4.7955075334325747E-2</v>
      </c>
      <c r="AG175" s="187">
        <f t="shared" si="91"/>
        <v>4.6772475330674079E-2</v>
      </c>
      <c r="AH175" s="187">
        <f t="shared" si="91"/>
        <v>4.6045826357330899E-2</v>
      </c>
      <c r="AI175" s="187">
        <f t="shared" si="91"/>
        <v>4.5103190255220582E-2</v>
      </c>
      <c r="AJ175" s="187">
        <f t="shared" si="91"/>
        <v>4.4133873769542475E-2</v>
      </c>
      <c r="AK175" s="187">
        <f t="shared" si="91"/>
        <v>4.3350443577004794E-2</v>
      </c>
    </row>
    <row r="176" spans="1:37" ht="15">
      <c r="A176" s="32" t="s">
        <v>42</v>
      </c>
      <c r="B176" s="32" t="s">
        <v>18</v>
      </c>
      <c r="C176" s="188" t="s">
        <v>60</v>
      </c>
      <c r="D176" s="383">
        <f>SUM(D170:D175)</f>
        <v>40.459999999999994</v>
      </c>
      <c r="E176" s="383">
        <f t="shared" ref="E176:S176" si="92">SUM(E170:E175)</f>
        <v>43.31</v>
      </c>
      <c r="F176" s="383">
        <f t="shared" si="92"/>
        <v>44.579999999999991</v>
      </c>
      <c r="G176" s="383">
        <f t="shared" si="92"/>
        <v>50.859999999999992</v>
      </c>
      <c r="H176" s="383">
        <f t="shared" si="92"/>
        <v>52.489999999999995</v>
      </c>
      <c r="I176" s="383">
        <f t="shared" si="92"/>
        <v>33.539999999999992</v>
      </c>
      <c r="J176" s="383">
        <f t="shared" si="92"/>
        <v>34.844706000000002</v>
      </c>
      <c r="K176" s="383">
        <f t="shared" si="92"/>
        <v>36.308183652000011</v>
      </c>
      <c r="L176" s="383">
        <f t="shared" si="92"/>
        <v>38.065499740756813</v>
      </c>
      <c r="M176" s="383">
        <f t="shared" si="92"/>
        <v>39.553860780620397</v>
      </c>
      <c r="N176" s="383">
        <f t="shared" si="92"/>
        <v>40.938245907942111</v>
      </c>
      <c r="O176" s="383">
        <f t="shared" si="92"/>
        <v>42.268738899950229</v>
      </c>
      <c r="P176" s="383">
        <f t="shared" si="92"/>
        <v>43.494532328048784</v>
      </c>
      <c r="Q176" s="383">
        <f t="shared" si="92"/>
        <v>44.683672841897639</v>
      </c>
      <c r="R176" s="383">
        <f t="shared" si="92"/>
        <v>45.849916703071166</v>
      </c>
      <c r="S176" s="383">
        <f t="shared" si="92"/>
        <v>47.019089578999491</v>
      </c>
      <c r="T176" s="293">
        <f t="shared" si="88"/>
        <v>-3.6820044601154844E-2</v>
      </c>
      <c r="U176" s="293">
        <f t="shared" si="89"/>
        <v>3.3855190196540264E-2</v>
      </c>
      <c r="V176" s="219">
        <v>1</v>
      </c>
      <c r="W176" s="219">
        <v>1</v>
      </c>
      <c r="X176" s="219">
        <v>1</v>
      </c>
      <c r="Y176" s="219">
        <v>1</v>
      </c>
      <c r="Z176" s="219">
        <v>1</v>
      </c>
      <c r="AA176" s="219">
        <v>1</v>
      </c>
      <c r="AB176" s="219">
        <v>1</v>
      </c>
      <c r="AC176" s="219">
        <v>1</v>
      </c>
      <c r="AD176" s="219">
        <v>1</v>
      </c>
      <c r="AE176" s="219">
        <v>1</v>
      </c>
      <c r="AF176" s="219">
        <v>1</v>
      </c>
      <c r="AG176" s="219">
        <v>1</v>
      </c>
      <c r="AH176" s="219">
        <v>1</v>
      </c>
      <c r="AI176" s="219">
        <v>1</v>
      </c>
      <c r="AJ176" s="219">
        <v>1</v>
      </c>
      <c r="AK176" s="219">
        <v>1</v>
      </c>
    </row>
    <row r="177" spans="1:37" ht="15">
      <c r="A177" s="32" t="s">
        <v>42</v>
      </c>
      <c r="B177" s="306" t="s">
        <v>107</v>
      </c>
      <c r="C177" s="95" t="s">
        <v>221</v>
      </c>
      <c r="D177" s="383">
        <f>V177*' Demand-Supply Gap'!D$227</f>
        <v>134.25843849807057</v>
      </c>
      <c r="E177" s="383">
        <f>W177*' Demand-Supply Gap'!E$227</f>
        <v>127.51652037107058</v>
      </c>
      <c r="F177" s="383">
        <f>X177*' Demand-Supply Gap'!F$227</f>
        <v>126.18048633839999</v>
      </c>
      <c r="G177" s="383">
        <f>Y177*' Demand-Supply Gap'!G$227</f>
        <v>143.19254510894118</v>
      </c>
      <c r="H177" s="383">
        <f>Z177*' Demand-Supply Gap'!H$227</f>
        <v>120.0489588164</v>
      </c>
      <c r="I177" s="383">
        <f>AA177*' Demand-Supply Gap'!I$227</f>
        <v>104.8689954</v>
      </c>
      <c r="J177" s="383">
        <f>AB177*' Demand-Supply Gap'!J$227</f>
        <v>109.63316229808801</v>
      </c>
      <c r="K177" s="383">
        <f>AC177*' Demand-Supply Gap'!K$227</f>
        <v>115.36636150294507</v>
      </c>
      <c r="L177" s="383">
        <f>AD177*' Demand-Supply Gap'!L$227</f>
        <v>121.14590582114246</v>
      </c>
      <c r="M177" s="383">
        <f>AE177*' Demand-Supply Gap'!M$227</f>
        <v>125.97234629051745</v>
      </c>
      <c r="N177" s="383">
        <f>AF177*' Demand-Supply Gap'!N$227</f>
        <v>131.62650339254031</v>
      </c>
      <c r="O177" s="383">
        <f>AG177*' Demand-Supply Gap'!O$227</f>
        <v>137.02180442640255</v>
      </c>
      <c r="P177" s="383">
        <f>AH177*' Demand-Supply Gap'!P$227</f>
        <v>141.76723295882658</v>
      </c>
      <c r="Q177" s="383">
        <f>AI177*' Demand-Supply Gap'!Q$227</f>
        <v>146.44826475494213</v>
      </c>
      <c r="R177" s="383">
        <f>AJ177*' Demand-Supply Gap'!R$227</f>
        <v>150.69673970457367</v>
      </c>
      <c r="S177" s="383">
        <f>AK177*' Demand-Supply Gap'!S$227</f>
        <v>155.27424319280456</v>
      </c>
      <c r="T177" s="151"/>
      <c r="U177" s="151"/>
      <c r="V177" s="389">
        <v>0.3856</v>
      </c>
      <c r="W177" s="389">
        <v>0.3886</v>
      </c>
      <c r="X177" s="389">
        <v>0.38740000000000002</v>
      </c>
      <c r="Y177" s="389">
        <v>0.38640000000000002</v>
      </c>
      <c r="Z177" s="389">
        <v>0.38680000000000003</v>
      </c>
      <c r="AA177" s="389">
        <v>0.38350000000000001</v>
      </c>
      <c r="AB177" s="389">
        <v>0.3846</v>
      </c>
      <c r="AC177" s="389">
        <v>0.38630000000000003</v>
      </c>
      <c r="AD177" s="389">
        <v>0.3876</v>
      </c>
      <c r="AE177" s="389">
        <v>0.38669999999999999</v>
      </c>
      <c r="AF177" s="389">
        <v>0.38880000000000003</v>
      </c>
      <c r="AG177" s="389">
        <v>0.38980000000000004</v>
      </c>
      <c r="AH177" s="385">
        <v>0.39</v>
      </c>
      <c r="AI177" s="385">
        <v>0.39069999999999999</v>
      </c>
      <c r="AJ177" s="385">
        <v>0.39079999999999998</v>
      </c>
      <c r="AK177" s="385">
        <v>0.39119999999999999</v>
      </c>
    </row>
    <row r="178" spans="1:37" ht="15">
      <c r="A178" s="32" t="s">
        <v>42</v>
      </c>
      <c r="B178" s="306" t="s">
        <v>107</v>
      </c>
      <c r="C178" s="95" t="s">
        <v>245</v>
      </c>
      <c r="D178" s="383">
        <f>V178*' Demand-Supply Gap'!D$227</f>
        <v>77.017548225552929</v>
      </c>
      <c r="E178" s="383">
        <f>W178*' Demand-Supply Gap'!E$227</f>
        <v>72.749389002229393</v>
      </c>
      <c r="F178" s="383">
        <f>X178*' Demand-Supply Gap'!F$227</f>
        <v>72.405581086799984</v>
      </c>
      <c r="G178" s="383">
        <f>Y178*' Demand-Supply Gap'!G$227</f>
        <v>82.269008835882346</v>
      </c>
      <c r="H178" s="383">
        <f>Z178*' Demand-Supply Gap'!H$227</f>
        <v>69.025047675199986</v>
      </c>
      <c r="I178" s="383">
        <f>AA178*' Demand-Supply Gap'!I$227</f>
        <v>60.597051839999999</v>
      </c>
      <c r="J178" s="383">
        <f>AB178*' Demand-Supply Gap'!J$227</f>
        <v>63.254286827731995</v>
      </c>
      <c r="K178" s="383">
        <f>AC178*' Demand-Supply Gap'!K$227</f>
        <v>66.358802811168488</v>
      </c>
      <c r="L178" s="383">
        <f>AD178*' Demand-Supply Gap'!L$227</f>
        <v>69.574506284278414</v>
      </c>
      <c r="M178" s="383">
        <f>AE178*' Demand-Supply Gap'!M$227</f>
        <v>72.579877821379071</v>
      </c>
      <c r="N178" s="383">
        <f>AF178*' Demand-Supply Gap'!N$227</f>
        <v>75.461799398655415</v>
      </c>
      <c r="O178" s="383">
        <f>AG178*' Demand-Supply Gap'!O$227</f>
        <v>78.353412536288147</v>
      </c>
      <c r="P178" s="383">
        <f>AH178*' Demand-Supply Gap'!P$227</f>
        <v>81.098127366959517</v>
      </c>
      <c r="Q178" s="383">
        <f>AI178*' Demand-Supply Gap'!Q$227</f>
        <v>83.58833642270821</v>
      </c>
      <c r="R178" s="383">
        <f>AJ178*' Demand-Supply Gap'!R$227</f>
        <v>86.106913961185512</v>
      </c>
      <c r="S178" s="383">
        <f>AK178*' Demand-Supply Gap'!S$227</f>
        <v>88.63174464456354</v>
      </c>
      <c r="T178" s="293">
        <f>(I178/D178)^(1/5)-1</f>
        <v>-4.6825618573284378E-2</v>
      </c>
      <c r="U178" s="293">
        <f>(S178/J178)^(1/9)-1</f>
        <v>3.8192061745146999E-2</v>
      </c>
      <c r="V178" s="386">
        <v>0.22119999999999998</v>
      </c>
      <c r="W178" s="386">
        <v>0.22169999999999998</v>
      </c>
      <c r="X178" s="386">
        <v>0.22229999999999997</v>
      </c>
      <c r="Y178" s="386">
        <v>0.222</v>
      </c>
      <c r="Z178" s="386">
        <v>0.22239999999999996</v>
      </c>
      <c r="AA178" s="386">
        <v>0.22159999999999999</v>
      </c>
      <c r="AB178" s="386">
        <v>0.22189999999999996</v>
      </c>
      <c r="AC178" s="386">
        <v>0.22219999999999998</v>
      </c>
      <c r="AD178" s="386">
        <v>0.22259999999999999</v>
      </c>
      <c r="AE178" s="386">
        <v>0.22279999999999997</v>
      </c>
      <c r="AF178" s="386">
        <v>0.22289999999999996</v>
      </c>
      <c r="AG178" s="386">
        <v>0.22289999999999996</v>
      </c>
      <c r="AH178" s="386">
        <v>0.22309999999999999</v>
      </c>
      <c r="AI178" s="386">
        <v>0.223</v>
      </c>
      <c r="AJ178" s="386">
        <v>0.22329999999999997</v>
      </c>
      <c r="AK178" s="386">
        <v>0.22329999999999997</v>
      </c>
    </row>
    <row r="179" spans="1:37" ht="15">
      <c r="A179" s="32" t="s">
        <v>42</v>
      </c>
      <c r="B179" s="306" t="s">
        <v>107</v>
      </c>
      <c r="C179" s="95" t="s">
        <v>413</v>
      </c>
      <c r="D179" s="383">
        <f>V179*' Demand-Supply Gap'!D$227</f>
        <v>40.005950683164706</v>
      </c>
      <c r="E179" s="383">
        <f>W179*' Demand-Supply Gap'!E$227</f>
        <v>36.653616380464705</v>
      </c>
      <c r="F179" s="383">
        <f>X179*' Demand-Supply Gap'!F$227</f>
        <v>36.414502768799998</v>
      </c>
      <c r="G179" s="383">
        <f>Y179*' Demand-Supply Gap'!G$227</f>
        <v>41.727434211352943</v>
      </c>
      <c r="H179" s="383">
        <f>Z179*' Demand-Supply Gap'!H$227</f>
        <v>35.133252683599999</v>
      </c>
      <c r="I179" s="383">
        <f>AA179*' Demand-Supply Gap'!I$227</f>
        <v>30.407906880000002</v>
      </c>
      <c r="J179" s="383">
        <f>AB179*' Demand-Supply Gap'!J$227</f>
        <v>31.783925107220004</v>
      </c>
      <c r="K179" s="383">
        <f>AC179*' Demand-Supply Gap'!K$227</f>
        <v>33.328723644133234</v>
      </c>
      <c r="L179" s="383">
        <f>AD179*' Demand-Supply Gap'!L$227</f>
        <v>34.912274716774029</v>
      </c>
      <c r="M179" s="383">
        <f>AE179*' Demand-Supply Gap'!M$227</f>
        <v>36.387667651023534</v>
      </c>
      <c r="N179" s="383">
        <f>AF179*' Demand-Supply Gap'!N$227</f>
        <v>37.883245189365375</v>
      </c>
      <c r="O179" s="383">
        <f>AG179*' Demand-Supply Gap'!O$227</f>
        <v>39.370041292347572</v>
      </c>
      <c r="P179" s="383">
        <f>AH179*' Demand-Supply Gap'!P$227</f>
        <v>40.785342405077806</v>
      </c>
      <c r="Q179" s="383">
        <f>AI179*' Demand-Supply Gap'!Q$227</f>
        <v>42.05655312389176</v>
      </c>
      <c r="R179" s="383">
        <f>AJ179*' Demand-Supply Gap'!R$227</f>
        <v>43.342665155563154</v>
      </c>
      <c r="S179" s="383">
        <f>AK179*' Demand-Supply Gap'!S$227</f>
        <v>44.653252451918497</v>
      </c>
      <c r="T179" s="293">
        <f t="shared" ref="T179:T181" si="93">(I179/D179)^(1/5)-1</f>
        <v>-5.3387170311594678E-2</v>
      </c>
      <c r="U179" s="293">
        <f t="shared" ref="U179:U181" si="94">(S179/J179)^(1/9)-1</f>
        <v>3.8496562192936512E-2</v>
      </c>
      <c r="V179" s="385">
        <v>0.1149</v>
      </c>
      <c r="W179" s="385">
        <v>0.11170000000000001</v>
      </c>
      <c r="X179" s="385">
        <v>0.11180000000000001</v>
      </c>
      <c r="Y179" s="385">
        <v>0.11260000000000001</v>
      </c>
      <c r="Z179" s="385">
        <v>0.11320000000000001</v>
      </c>
      <c r="AA179" s="385">
        <v>0.11120000000000001</v>
      </c>
      <c r="AB179" s="385">
        <v>0.1115</v>
      </c>
      <c r="AC179" s="385">
        <v>0.1116</v>
      </c>
      <c r="AD179" s="385">
        <v>0.11170000000000001</v>
      </c>
      <c r="AE179" s="385">
        <v>0.11170000000000001</v>
      </c>
      <c r="AF179" s="385">
        <v>0.1119</v>
      </c>
      <c r="AG179" s="385">
        <v>0.112</v>
      </c>
      <c r="AH179" s="385">
        <v>0.11220000000000001</v>
      </c>
      <c r="AI179" s="385">
        <v>0.11220000000000001</v>
      </c>
      <c r="AJ179" s="385">
        <v>0.1124</v>
      </c>
      <c r="AK179" s="385">
        <v>0.1125</v>
      </c>
    </row>
    <row r="180" spans="1:37" ht="15">
      <c r="A180" s="32" t="s">
        <v>42</v>
      </c>
      <c r="B180" s="306" t="s">
        <v>107</v>
      </c>
      <c r="C180" s="95" t="s">
        <v>414</v>
      </c>
      <c r="D180" s="383">
        <f>V180*' Demand-Supply Gap'!D$227</f>
        <v>39.65777008540001</v>
      </c>
      <c r="E180" s="383">
        <f>W180*' Demand-Supply Gap'!E$227</f>
        <v>38.556848027794125</v>
      </c>
      <c r="F180" s="383">
        <f>X180*' Demand-Supply Gap'!F$227</f>
        <v>38.336198353199997</v>
      </c>
      <c r="G180" s="383">
        <f>Y180*' Demand-Supply Gap'!G$227</f>
        <v>43.654456039941174</v>
      </c>
      <c r="H180" s="383">
        <f>Z180*' Demand-Supply Gap'!H$227</f>
        <v>36.591965471699993</v>
      </c>
      <c r="I180" s="383">
        <f>AA180*' Demand-Supply Gap'!I$227</f>
        <v>31.993930800000008</v>
      </c>
      <c r="J180" s="383">
        <f>AB180*' Demand-Supply Gap'!J$227</f>
        <v>33.451512209257999</v>
      </c>
      <c r="K180" s="383">
        <f>AC180*' Demand-Supply Gap'!K$227</f>
        <v>35.090726059011253</v>
      </c>
      <c r="L180" s="383">
        <f>AD180*' Demand-Supply Gap'!L$227</f>
        <v>36.787598336296355</v>
      </c>
      <c r="M180" s="383">
        <f>AE180*' Demand-Supply Gap'!M$227</f>
        <v>38.439971198037398</v>
      </c>
      <c r="N180" s="383">
        <f>AF180*' Demand-Supply Gap'!N$227</f>
        <v>39.914518389867538</v>
      </c>
      <c r="O180" s="383">
        <f>AG180*' Demand-Supply Gap'!O$227</f>
        <v>41.443998824712303</v>
      </c>
      <c r="P180" s="383">
        <f>AH180*' Demand-Supply Gap'!P$227</f>
        <v>42.930026185736978</v>
      </c>
      <c r="Q180" s="383">
        <f>AI180*' Demand-Supply Gap'!Q$227</f>
        <v>44.305566659928751</v>
      </c>
      <c r="R180" s="383">
        <f>AJ180*' Demand-Supply Gap'!R$227</f>
        <v>45.656330555326306</v>
      </c>
      <c r="S180" s="383">
        <f>AK180*' Demand-Supply Gap'!S$227</f>
        <v>47.034759249354153</v>
      </c>
      <c r="T180" s="293">
        <f t="shared" si="93"/>
        <v>-4.2038926266692367E-2</v>
      </c>
      <c r="U180" s="293">
        <f t="shared" si="94"/>
        <v>3.8591578305279262E-2</v>
      </c>
      <c r="V180" s="386">
        <v>0.11390000000000003</v>
      </c>
      <c r="W180" s="386">
        <v>0.11750000000000002</v>
      </c>
      <c r="X180" s="386">
        <v>0.1177</v>
      </c>
      <c r="Y180" s="386">
        <v>0.11779999999999999</v>
      </c>
      <c r="Z180" s="386">
        <v>0.11789999999999998</v>
      </c>
      <c r="AA180" s="386">
        <v>0.11700000000000002</v>
      </c>
      <c r="AB180" s="386">
        <v>0.11734999999999998</v>
      </c>
      <c r="AC180" s="386">
        <v>0.11750000000000002</v>
      </c>
      <c r="AD180" s="386">
        <v>0.1177</v>
      </c>
      <c r="AE180" s="386">
        <v>0.11800000000000002</v>
      </c>
      <c r="AF180" s="386">
        <v>0.11789999999999998</v>
      </c>
      <c r="AG180" s="386">
        <v>0.11789999999999998</v>
      </c>
      <c r="AH180" s="386">
        <v>0.11810000000000001</v>
      </c>
      <c r="AI180" s="386">
        <v>0.1182</v>
      </c>
      <c r="AJ180" s="386">
        <v>0.11839999999999998</v>
      </c>
      <c r="AK180" s="386">
        <v>0.11850000000000002</v>
      </c>
    </row>
    <row r="181" spans="1:37" ht="15">
      <c r="A181" s="32" t="s">
        <v>42</v>
      </c>
      <c r="B181" s="306" t="s">
        <v>107</v>
      </c>
      <c r="C181" s="95" t="s">
        <v>246</v>
      </c>
      <c r="D181" s="383">
        <f>V181*' Demand-Supply Gap'!D$227</f>
        <v>25.069003039058821</v>
      </c>
      <c r="E181" s="383">
        <f>W181*' Demand-Supply Gap'!E$227</f>
        <v>25.070154802752938</v>
      </c>
      <c r="F181" s="383">
        <f>X181*' Demand-Supply Gap'!F$227</f>
        <v>24.916900373999997</v>
      </c>
      <c r="G181" s="383">
        <f>Y181*' Demand-Supply Gap'!G$227</f>
        <v>28.42357197167647</v>
      </c>
      <c r="H181" s="383">
        <f>Z181*' Demand-Supply Gap'!H$227</f>
        <v>23.649769032600002</v>
      </c>
      <c r="I181" s="383">
        <f>AA181*' Demand-Supply Gap'!I$227</f>
        <v>20.891763359999999</v>
      </c>
      <c r="J181" s="383">
        <f>AB181*' Demand-Supply Gap'!J$227</f>
        <v>21.778402494992001</v>
      </c>
      <c r="K181" s="383">
        <f>AC181*' Demand-Supply Gap'!K$227</f>
        <v>22.846302497994554</v>
      </c>
      <c r="L181" s="383">
        <f>AD181*' Demand-Supply Gap'!L$227</f>
        <v>23.972886936227109</v>
      </c>
      <c r="M181" s="383">
        <f>AE181*' Demand-Supply Gap'!M$227</f>
        <v>25.018557525502299</v>
      </c>
      <c r="N181" s="383">
        <f>AF181*' Demand-Supply Gap'!N$227</f>
        <v>26.068006073111118</v>
      </c>
      <c r="O181" s="383">
        <f>AG181*' Demand-Supply Gap'!O$227</f>
        <v>27.102055211071409</v>
      </c>
      <c r="P181" s="383">
        <f>AH181*' Demand-Supply Gap'!P$227</f>
        <v>27.989940866229862</v>
      </c>
      <c r="Q181" s="383">
        <f>AI181*' Demand-Supply Gap'!Q$227</f>
        <v>28.937307497009296</v>
      </c>
      <c r="R181" s="383">
        <f>AJ181*' Demand-Supply Gap'!R$227</f>
        <v>29.80772256694868</v>
      </c>
      <c r="S181" s="383">
        <f>AK181*' Demand-Supply Gap'!S$227</f>
        <v>30.721437686919923</v>
      </c>
      <c r="T181" s="293">
        <f t="shared" si="93"/>
        <v>-3.579893466454287E-2</v>
      </c>
      <c r="U181" s="293">
        <f t="shared" si="94"/>
        <v>3.8966929197608913E-2</v>
      </c>
      <c r="V181" s="386">
        <v>7.1999999999999995E-2</v>
      </c>
      <c r="W181" s="386">
        <v>7.6399999999999996E-2</v>
      </c>
      <c r="X181" s="386">
        <v>7.6499999999999999E-2</v>
      </c>
      <c r="Y181" s="386">
        <v>7.6700000000000004E-2</v>
      </c>
      <c r="Z181" s="386">
        <v>7.6200000000000004E-2</v>
      </c>
      <c r="AA181" s="386">
        <v>7.6399999999999996E-2</v>
      </c>
      <c r="AB181" s="386">
        <v>7.6399999999999996E-2</v>
      </c>
      <c r="AC181" s="386">
        <v>7.6499999999999999E-2</v>
      </c>
      <c r="AD181" s="386">
        <v>7.6700000000000004E-2</v>
      </c>
      <c r="AE181" s="386">
        <v>7.6799999999999993E-2</v>
      </c>
      <c r="AF181" s="386">
        <v>7.6999999999999999E-2</v>
      </c>
      <c r="AG181" s="386">
        <v>7.7100000000000002E-2</v>
      </c>
      <c r="AH181" s="386">
        <v>7.6999999999999999E-2</v>
      </c>
      <c r="AI181" s="386">
        <v>7.7199999999999991E-2</v>
      </c>
      <c r="AJ181" s="386">
        <v>7.7299999999999994E-2</v>
      </c>
      <c r="AK181" s="386">
        <v>7.7399999999999997E-2</v>
      </c>
    </row>
    <row r="182" spans="1:37" ht="15">
      <c r="A182" s="32" t="s">
        <v>42</v>
      </c>
      <c r="B182" s="306" t="s">
        <v>107</v>
      </c>
      <c r="C182" s="399" t="s">
        <v>12</v>
      </c>
      <c r="D182" s="383">
        <f>V182*' Demand-Supply Gap'!D$227</f>
        <v>32.171887233458833</v>
      </c>
      <c r="E182" s="383">
        <f>W182*' Demand-Supply Gap'!E$227</f>
        <v>27.596858886276454</v>
      </c>
      <c r="F182" s="383">
        <f>X182*' Demand-Supply Gap'!F$227</f>
        <v>27.457447078799973</v>
      </c>
      <c r="G182" s="383">
        <f>Y182*' Demand-Supply Gap'!G$227</f>
        <v>31.314104714558788</v>
      </c>
      <c r="H182" s="383">
        <f>Z182*' Demand-Supply Gap'!H$227</f>
        <v>25.915429320500003</v>
      </c>
      <c r="I182" s="383">
        <f>AA182*' Demand-Supply Gap'!I$227</f>
        <v>24.692751720000015</v>
      </c>
      <c r="J182" s="383">
        <f>AB182*' Demand-Supply Gap'!J$227</f>
        <v>25.156335342710015</v>
      </c>
      <c r="K182" s="383">
        <f>AC182*' Demand-Supply Gap'!K$227</f>
        <v>25.653560582715414</v>
      </c>
      <c r="L182" s="383">
        <f>AD182*' Demand-Supply Gap'!L$227</f>
        <v>26.16076449233649</v>
      </c>
      <c r="M182" s="383">
        <f>AE182*' Demand-Supply Gap'!M$227</f>
        <v>27.364047293518169</v>
      </c>
      <c r="N182" s="383">
        <f>AF182*' Demand-Supply Gap'!N$227</f>
        <v>27.591460973487749</v>
      </c>
      <c r="O182" s="383">
        <f>AG182*' Demand-Supply Gap'!O$227</f>
        <v>28.226913533709926</v>
      </c>
      <c r="P182" s="383">
        <f>AH182*' Demand-Supply Gap'!P$227</f>
        <v>28.935055752622084</v>
      </c>
      <c r="Q182" s="383">
        <f>AI182*' Demand-Supply Gap'!Q$227</f>
        <v>29.499560881018546</v>
      </c>
      <c r="R182" s="383">
        <f>AJ182*' Demand-Supply Gap'!R$227</f>
        <v>30.000528016928982</v>
      </c>
      <c r="S182" s="383">
        <f>AK182*' Demand-Supply Gap'!S$227</f>
        <v>30.602362347048118</v>
      </c>
      <c r="T182" s="93"/>
      <c r="U182" s="93"/>
      <c r="V182" s="385">
        <f>V183-SUM(V177:V181)</f>
        <v>9.2400000000000038E-2</v>
      </c>
      <c r="W182" s="385">
        <f t="shared" ref="W182" si="95">W183-SUM(W177:W181)</f>
        <v>8.4099999999999953E-2</v>
      </c>
      <c r="X182" s="385">
        <f t="shared" ref="X182:AK182" si="96">X183-SUM(X177:X181)</f>
        <v>8.4299999999999931E-2</v>
      </c>
      <c r="Y182" s="385">
        <f t="shared" si="96"/>
        <v>8.4499999999999909E-2</v>
      </c>
      <c r="Z182" s="385">
        <f t="shared" si="96"/>
        <v>8.3500000000000019E-2</v>
      </c>
      <c r="AA182" s="385">
        <f t="shared" si="96"/>
        <v>9.0300000000000047E-2</v>
      </c>
      <c r="AB182" s="385">
        <f t="shared" si="96"/>
        <v>8.8250000000000051E-2</v>
      </c>
      <c r="AC182" s="385">
        <f t="shared" si="96"/>
        <v>8.5899999999999865E-2</v>
      </c>
      <c r="AD182" s="385">
        <f t="shared" si="96"/>
        <v>8.3699999999999997E-2</v>
      </c>
      <c r="AE182" s="385">
        <f t="shared" si="96"/>
        <v>8.4000000000000075E-2</v>
      </c>
      <c r="AF182" s="385">
        <f t="shared" si="96"/>
        <v>8.1500000000000017E-2</v>
      </c>
      <c r="AG182" s="385">
        <f t="shared" si="96"/>
        <v>8.0300000000000038E-2</v>
      </c>
      <c r="AH182" s="385">
        <f t="shared" si="96"/>
        <v>7.9600000000000115E-2</v>
      </c>
      <c r="AI182" s="385">
        <f t="shared" si="96"/>
        <v>7.8699999999999992E-2</v>
      </c>
      <c r="AJ182" s="385">
        <f t="shared" si="96"/>
        <v>7.7800000000000091E-2</v>
      </c>
      <c r="AK182" s="385">
        <f t="shared" si="96"/>
        <v>7.7099999999999946E-2</v>
      </c>
    </row>
    <row r="183" spans="1:37">
      <c r="A183" s="32" t="s">
        <v>42</v>
      </c>
      <c r="B183" s="306" t="s">
        <v>107</v>
      </c>
      <c r="C183" s="400" t="s">
        <v>60</v>
      </c>
      <c r="D183" s="383">
        <f>SUM(D177:D182)</f>
        <v>348.18059776470591</v>
      </c>
      <c r="E183" s="383">
        <f t="shared" ref="E183:S183" si="97">SUM(E177:E182)</f>
        <v>328.14338747058815</v>
      </c>
      <c r="F183" s="383">
        <f t="shared" si="97"/>
        <v>325.711116</v>
      </c>
      <c r="G183" s="383">
        <f t="shared" si="97"/>
        <v>370.58112088235293</v>
      </c>
      <c r="H183" s="383">
        <f t="shared" si="97"/>
        <v>310.36442299999993</v>
      </c>
      <c r="I183" s="383">
        <f t="shared" si="97"/>
        <v>273.45240000000001</v>
      </c>
      <c r="J183" s="383">
        <f t="shared" si="97"/>
        <v>285.05762428000003</v>
      </c>
      <c r="K183" s="383">
        <f t="shared" si="97"/>
        <v>298.64447709796798</v>
      </c>
      <c r="L183" s="383">
        <f t="shared" si="97"/>
        <v>312.55393658705486</v>
      </c>
      <c r="M183" s="383">
        <f t="shared" si="97"/>
        <v>325.7624677799779</v>
      </c>
      <c r="N183" s="383">
        <f t="shared" si="97"/>
        <v>338.54553341702751</v>
      </c>
      <c r="O183" s="383">
        <f t="shared" si="97"/>
        <v>351.5182258245319</v>
      </c>
      <c r="P183" s="383">
        <f t="shared" si="97"/>
        <v>363.50572553545277</v>
      </c>
      <c r="Q183" s="383">
        <f t="shared" si="97"/>
        <v>374.83558933949865</v>
      </c>
      <c r="R183" s="383">
        <f t="shared" si="97"/>
        <v>385.61089996052624</v>
      </c>
      <c r="S183" s="383">
        <f t="shared" si="97"/>
        <v>396.91779957260883</v>
      </c>
      <c r="T183" s="28"/>
      <c r="U183" s="28"/>
      <c r="V183" s="386">
        <v>1</v>
      </c>
      <c r="W183" s="386">
        <v>1</v>
      </c>
      <c r="X183" s="386">
        <v>1</v>
      </c>
      <c r="Y183" s="386">
        <v>1</v>
      </c>
      <c r="Z183" s="386">
        <v>1</v>
      </c>
      <c r="AA183" s="386">
        <v>1</v>
      </c>
      <c r="AB183" s="386">
        <v>1</v>
      </c>
      <c r="AC183" s="386">
        <v>1</v>
      </c>
      <c r="AD183" s="386">
        <v>1</v>
      </c>
      <c r="AE183" s="386">
        <v>1</v>
      </c>
      <c r="AF183" s="386">
        <v>1</v>
      </c>
      <c r="AG183" s="386">
        <v>1</v>
      </c>
      <c r="AH183" s="386">
        <v>1</v>
      </c>
      <c r="AI183" s="386">
        <v>1</v>
      </c>
      <c r="AJ183" s="386">
        <v>1</v>
      </c>
      <c r="AK183" s="386">
        <v>1</v>
      </c>
    </row>
    <row r="184" spans="1:37" ht="15">
      <c r="A184" s="401" t="s">
        <v>42</v>
      </c>
      <c r="B184" s="400" t="s">
        <v>421</v>
      </c>
      <c r="C184" s="95" t="s">
        <v>221</v>
      </c>
      <c r="D184" s="383">
        <f>V184*' Demand-Supply Gap'!D$236</f>
        <v>0.28703813953488366</v>
      </c>
      <c r="E184" s="383">
        <f>W184*' Demand-Supply Gap'!E$236</f>
        <v>0.31596572093023256</v>
      </c>
      <c r="F184" s="383">
        <f>X184*' Demand-Supply Gap'!F$236</f>
        <v>0.30907476744186047</v>
      </c>
      <c r="G184" s="383">
        <f>Y184*' Demand-Supply Gap'!G$236</f>
        <v>0.3192195348837209</v>
      </c>
      <c r="H184" s="383">
        <f>Z184*' Demand-Supply Gap'!H$236</f>
        <v>0.30033197674418605</v>
      </c>
      <c r="I184" s="383">
        <f>AA184*' Demand-Supply Gap'!I$236</f>
        <v>0.27629883720930232</v>
      </c>
      <c r="J184" s="383">
        <f>AB184*' Demand-Supply Gap'!J$236</f>
        <v>0.28775909302325581</v>
      </c>
      <c r="K184" s="383">
        <f>AC184*' Demand-Supply Gap'!K$236</f>
        <v>0.30966604651162793</v>
      </c>
      <c r="L184" s="383">
        <f>AD184*' Demand-Supply Gap'!L$236</f>
        <v>0.32155500000000004</v>
      </c>
      <c r="M184" s="383">
        <f>AE184*' Demand-Supply Gap'!M$236</f>
        <v>0.32166767441860467</v>
      </c>
      <c r="N184" s="383">
        <f>AF184*' Demand-Supply Gap'!N$236</f>
        <v>0.32813511627906977</v>
      </c>
      <c r="O184" s="383">
        <f>AG184*' Demand-Supply Gap'!O$236</f>
        <v>0.33952988372093024</v>
      </c>
      <c r="P184" s="383">
        <f>AH184*' Demand-Supply Gap'!P$236</f>
        <v>0.34617139534883717</v>
      </c>
      <c r="Q184" s="383">
        <f>AI184*' Demand-Supply Gap'!Q$236</f>
        <v>0.36028995348837201</v>
      </c>
      <c r="R184" s="383">
        <f>AJ184*' Demand-Supply Gap'!R$236</f>
        <v>0.36801441860465112</v>
      </c>
      <c r="S184" s="383">
        <f>AK184*' Demand-Supply Gap'!S$236</f>
        <v>0.37515013953488363</v>
      </c>
      <c r="T184" s="28"/>
      <c r="U184" s="28"/>
      <c r="V184" s="389">
        <v>0.37629999999999997</v>
      </c>
      <c r="W184" s="389">
        <v>0.37929999999999997</v>
      </c>
      <c r="X184" s="389">
        <v>0.37809999999999999</v>
      </c>
      <c r="Y184" s="389">
        <v>0.37709999999999999</v>
      </c>
      <c r="Z184" s="389">
        <v>0.3775</v>
      </c>
      <c r="AA184" s="389">
        <v>0.37419999999999998</v>
      </c>
      <c r="AB184" s="389">
        <v>0.37529999999999997</v>
      </c>
      <c r="AC184" s="389">
        <v>0.377</v>
      </c>
      <c r="AD184" s="389">
        <v>0.37829999999999997</v>
      </c>
      <c r="AE184" s="389">
        <v>0.37739999999999996</v>
      </c>
      <c r="AF184" s="389">
        <v>0.3795</v>
      </c>
      <c r="AG184" s="389">
        <v>0.3805</v>
      </c>
      <c r="AH184" s="385">
        <v>0.38069999999999998</v>
      </c>
      <c r="AI184" s="385">
        <v>0.38139999999999996</v>
      </c>
      <c r="AJ184" s="385">
        <v>0.38149999999999995</v>
      </c>
      <c r="AK184" s="385">
        <v>0.38189999999999996</v>
      </c>
    </row>
    <row r="185" spans="1:37" ht="15">
      <c r="A185" s="401" t="s">
        <v>42</v>
      </c>
      <c r="B185" s="400" t="s">
        <v>421</v>
      </c>
      <c r="C185" s="95" t="s">
        <v>245</v>
      </c>
      <c r="D185" s="383">
        <f>V185*' Demand-Supply Gap'!D$236</f>
        <v>0.17109395348837209</v>
      </c>
      <c r="E185" s="383">
        <f>W185*' Demand-Supply Gap'!E$236</f>
        <v>0.18726362790697676</v>
      </c>
      <c r="F185" s="383">
        <f>X185*' Demand-Supply Gap'!F$236</f>
        <v>0.18425139534883719</v>
      </c>
      <c r="G185" s="383">
        <f>Y185*' Demand-Supply Gap'!G$236</f>
        <v>0.1905497674418605</v>
      </c>
      <c r="H185" s="383">
        <f>Z185*' Demand-Supply Gap'!H$236</f>
        <v>0.17940360465116278</v>
      </c>
      <c r="I185" s="383">
        <f>AA185*' Demand-Supply Gap'!I$236</f>
        <v>0.16591220930232559</v>
      </c>
      <c r="J185" s="383">
        <f>AB185*' Demand-Supply Gap'!J$236</f>
        <v>0.17251744186046511</v>
      </c>
      <c r="K185" s="383">
        <f>AC185*' Demand-Supply Gap'!K$236</f>
        <v>0.18506037209302326</v>
      </c>
      <c r="L185" s="383">
        <f>AD185*' Demand-Supply Gap'!L$236</f>
        <v>0.19184500000000004</v>
      </c>
      <c r="M185" s="383">
        <f>AE185*' Demand-Supply Gap'!M$236</f>
        <v>0.19254034883720933</v>
      </c>
      <c r="N185" s="383">
        <f>AF185*' Demand-Supply Gap'!N$236</f>
        <v>0.19541116279069765</v>
      </c>
      <c r="O185" s="383">
        <f>AG185*' Demand-Supply Gap'!O$236</f>
        <v>0.20166558139534882</v>
      </c>
      <c r="P185" s="383">
        <f>AH185*' Demand-Supply Gap'!P$236</f>
        <v>0.20568418604651162</v>
      </c>
      <c r="Q185" s="383">
        <f>AI185*' Demand-Supply Gap'!Q$236</f>
        <v>0.21358562790697674</v>
      </c>
      <c r="R185" s="383">
        <f>AJ185*' Demand-Supply Gap'!R$236</f>
        <v>0.21839702325581395</v>
      </c>
      <c r="S185" s="383">
        <f>AK185*' Demand-Supply Gap'!S$236</f>
        <v>0.22239851162790694</v>
      </c>
      <c r="T185" s="28"/>
      <c r="U185" s="28"/>
      <c r="V185" s="386">
        <v>0.2243</v>
      </c>
      <c r="W185" s="386">
        <v>0.2248</v>
      </c>
      <c r="X185" s="386">
        <v>0.22539999999999999</v>
      </c>
      <c r="Y185" s="386">
        <v>0.22510000000000002</v>
      </c>
      <c r="Z185" s="386">
        <v>0.22549999999999998</v>
      </c>
      <c r="AA185" s="386">
        <v>0.22470000000000001</v>
      </c>
      <c r="AB185" s="386">
        <v>0.22499999999999998</v>
      </c>
      <c r="AC185" s="386">
        <v>0.2253</v>
      </c>
      <c r="AD185" s="386">
        <v>0.22570000000000001</v>
      </c>
      <c r="AE185" s="386">
        <v>0.22589999999999999</v>
      </c>
      <c r="AF185" s="386">
        <v>0.22599999999999998</v>
      </c>
      <c r="AG185" s="386">
        <v>0.22599999999999998</v>
      </c>
      <c r="AH185" s="386">
        <v>0.22620000000000001</v>
      </c>
      <c r="AI185" s="386">
        <v>0.22610000000000002</v>
      </c>
      <c r="AJ185" s="386">
        <v>0.22639999999999999</v>
      </c>
      <c r="AK185" s="386">
        <v>0.22639999999999999</v>
      </c>
    </row>
    <row r="186" spans="1:37" ht="15">
      <c r="A186" s="401" t="s">
        <v>42</v>
      </c>
      <c r="B186" s="400" t="s">
        <v>421</v>
      </c>
      <c r="C186" s="95" t="s">
        <v>413</v>
      </c>
      <c r="D186" s="383">
        <f>V186*' Demand-Supply Gap'!D$236</f>
        <v>8.4135813953488348E-2</v>
      </c>
      <c r="E186" s="383">
        <f>W186*' Demand-Supply Gap'!E$236</f>
        <v>8.9216790697674422E-2</v>
      </c>
      <c r="F186" s="383">
        <f>X186*' Demand-Supply Gap'!F$236</f>
        <v>8.7629767441860448E-2</v>
      </c>
      <c r="G186" s="383">
        <f>Y186*' Demand-Supply Gap'!G$236</f>
        <v>9.1423255813953483E-2</v>
      </c>
      <c r="H186" s="383">
        <f>Z186*' Demand-Supply Gap'!H$236</f>
        <v>8.6400139534883721E-2</v>
      </c>
      <c r="I186" s="383">
        <f>AA186*' Demand-Supply Gap'!I$236</f>
        <v>7.8710465116279063E-2</v>
      </c>
      <c r="J186" s="383">
        <f>AB186*' Demand-Supply Gap'!J$236</f>
        <v>8.1964953488372086E-2</v>
      </c>
      <c r="K186" s="383">
        <f>AC186*' Demand-Supply Gap'!K$236</f>
        <v>8.7889302325581384E-2</v>
      </c>
      <c r="L186" s="383">
        <f>AD186*' Demand-Supply Gap'!L$236</f>
        <v>9.1035000000000005E-2</v>
      </c>
      <c r="M186" s="383">
        <f>AE186*' Demand-Supply Gap'!M$236</f>
        <v>9.1284069767441869E-2</v>
      </c>
      <c r="N186" s="383">
        <f>AF186*' Demand-Supply Gap'!N$236</f>
        <v>9.2777069767441836E-2</v>
      </c>
      <c r="O186" s="383">
        <f>AG186*' Demand-Supply Gap'!O$236</f>
        <v>9.5835767441860453E-2</v>
      </c>
      <c r="P186" s="383">
        <f>AH186*' Demand-Supply Gap'!P$236</f>
        <v>9.7840930232558132E-2</v>
      </c>
      <c r="Q186" s="383">
        <f>AI186*' Demand-Supply Gap'!Q$236</f>
        <v>0.10164446511627906</v>
      </c>
      <c r="R186" s="383">
        <f>AJ186*' Demand-Supply Gap'!R$236</f>
        <v>0.10398939534883719</v>
      </c>
      <c r="S186" s="383">
        <f>AK186*' Demand-Supply Gap'!S$236</f>
        <v>0.10599293023255812</v>
      </c>
      <c r="T186" s="28"/>
      <c r="U186" s="28"/>
      <c r="V186" s="385">
        <v>0.11029999999999998</v>
      </c>
      <c r="W186" s="385">
        <v>0.1071</v>
      </c>
      <c r="X186" s="385">
        <v>0.10719999999999999</v>
      </c>
      <c r="Y186" s="385">
        <v>0.10799999999999998</v>
      </c>
      <c r="Z186" s="385">
        <v>0.1086</v>
      </c>
      <c r="AA186" s="385">
        <v>0.1066</v>
      </c>
      <c r="AB186" s="385">
        <v>0.1069</v>
      </c>
      <c r="AC186" s="385">
        <v>0.10699999999999998</v>
      </c>
      <c r="AD186" s="385">
        <v>0.1071</v>
      </c>
      <c r="AE186" s="385">
        <v>0.1071</v>
      </c>
      <c r="AF186" s="385">
        <v>0.10729999999999998</v>
      </c>
      <c r="AG186" s="385">
        <v>0.1074</v>
      </c>
      <c r="AH186" s="385">
        <v>0.1076</v>
      </c>
      <c r="AI186" s="385">
        <v>0.1076</v>
      </c>
      <c r="AJ186" s="385">
        <v>0.10779999999999998</v>
      </c>
      <c r="AK186" s="385">
        <v>0.1079</v>
      </c>
    </row>
    <row r="187" spans="1:37" ht="15">
      <c r="A187" s="401" t="s">
        <v>42</v>
      </c>
      <c r="B187" s="400" t="s">
        <v>421</v>
      </c>
      <c r="C187" s="95" t="s">
        <v>414</v>
      </c>
      <c r="D187" s="383">
        <f>V187*' Demand-Supply Gap'!D$236</f>
        <v>0.1045786046511628</v>
      </c>
      <c r="E187" s="383">
        <f>W187*' Demand-Supply Gap'!E$236</f>
        <v>0.11720637209302327</v>
      </c>
      <c r="F187" s="383">
        <f>X187*' Demand-Supply Gap'!F$236</f>
        <v>0.11517755813953488</v>
      </c>
      <c r="G187" s="383">
        <f>Y187*' Demand-Supply Gap'!G$236</f>
        <v>0.11935813953488371</v>
      </c>
      <c r="H187" s="383">
        <f>Z187*' Demand-Supply Gap'!H$236</f>
        <v>0.11225653488372091</v>
      </c>
      <c r="I187" s="383">
        <f>AA187*' Demand-Supply Gap'!I$236</f>
        <v>0.10351976744186048</v>
      </c>
      <c r="J187" s="383">
        <f>AB187*' Demand-Supply Gap'!J$236</f>
        <v>0.1077658953488372</v>
      </c>
      <c r="K187" s="383">
        <f>AC187*' Demand-Supply Gap'!K$236</f>
        <v>0.11557032558139536</v>
      </c>
      <c r="L187" s="383">
        <f>AD187*' Demand-Supply Gap'!L$236</f>
        <v>0.11976500000000001</v>
      </c>
      <c r="M187" s="383">
        <f>AE187*' Demand-Supply Gap'!M$236</f>
        <v>0.12034837209302329</v>
      </c>
      <c r="N187" s="383">
        <f>AF187*' Demand-Supply Gap'!N$236</f>
        <v>0.12200227906976742</v>
      </c>
      <c r="O187" s="383">
        <f>AG187*' Demand-Supply Gap'!O$236</f>
        <v>0.12590713953488369</v>
      </c>
      <c r="P187" s="383">
        <f>AH187*' Demand-Supply Gap'!P$236</f>
        <v>0.12848441860465115</v>
      </c>
      <c r="Q187" s="383">
        <f>AI187*' Demand-Supply Gap'!Q$236</f>
        <v>0.13357367441860463</v>
      </c>
      <c r="R187" s="383">
        <f>AJ187*' Demand-Supply Gap'!R$236</f>
        <v>0.13659460465116277</v>
      </c>
      <c r="S187" s="383">
        <f>AK187*' Demand-Supply Gap'!S$236</f>
        <v>0.13919553488372094</v>
      </c>
      <c r="T187" s="28"/>
      <c r="U187" s="28"/>
      <c r="V187" s="386">
        <v>0.13710000000000003</v>
      </c>
      <c r="W187" s="386">
        <v>0.14070000000000002</v>
      </c>
      <c r="X187" s="386">
        <v>0.1409</v>
      </c>
      <c r="Y187" s="386">
        <v>0.14099999999999999</v>
      </c>
      <c r="Z187" s="386">
        <v>0.14109999999999998</v>
      </c>
      <c r="AA187" s="386">
        <v>0.14020000000000002</v>
      </c>
      <c r="AB187" s="386">
        <v>0.14054999999999998</v>
      </c>
      <c r="AC187" s="386">
        <v>0.14070000000000002</v>
      </c>
      <c r="AD187" s="386">
        <v>0.1409</v>
      </c>
      <c r="AE187" s="386">
        <v>0.14120000000000002</v>
      </c>
      <c r="AF187" s="386">
        <v>0.14109999999999998</v>
      </c>
      <c r="AG187" s="386">
        <v>0.14109999999999998</v>
      </c>
      <c r="AH187" s="386">
        <v>0.14130000000000001</v>
      </c>
      <c r="AI187" s="386">
        <v>0.1414</v>
      </c>
      <c r="AJ187" s="386">
        <v>0.14159999999999998</v>
      </c>
      <c r="AK187" s="386">
        <v>0.14170000000000002</v>
      </c>
    </row>
    <row r="188" spans="1:37" ht="15">
      <c r="A188" s="401" t="s">
        <v>42</v>
      </c>
      <c r="B188" s="400" t="s">
        <v>421</v>
      </c>
      <c r="C188" s="95" t="s">
        <v>246</v>
      </c>
      <c r="D188" s="383">
        <f>V188*' Demand-Supply Gap'!D$236</f>
        <v>5.4692093023255811E-2</v>
      </c>
      <c r="E188" s="383">
        <f>W188*' Demand-Supply Gap'!E$236</f>
        <v>6.339306976744187E-2</v>
      </c>
      <c r="F188" s="383">
        <f>X188*' Demand-Supply Gap'!F$236</f>
        <v>6.2289069767441863E-2</v>
      </c>
      <c r="G188" s="383">
        <f>Y188*' Demand-Supply Gap'!G$236</f>
        <v>6.4673488372093038E-2</v>
      </c>
      <c r="H188" s="383">
        <f>Z188*' Demand-Supply Gap'!H$236</f>
        <v>6.0384627906976754E-2</v>
      </c>
      <c r="I188" s="383">
        <f>AA188*' Demand-Supply Gap'!I$236</f>
        <v>5.6190116279069766E-2</v>
      </c>
      <c r="J188" s="383">
        <f>AB188*' Demand-Supply Gap'!J$236</f>
        <v>5.8349232558139535E-2</v>
      </c>
      <c r="K188" s="383">
        <f>AC188*' Demand-Supply Gap'!K$236</f>
        <v>6.2590325581395351E-2</v>
      </c>
      <c r="L188" s="383">
        <f>AD188*' Demand-Supply Gap'!L$236</f>
        <v>6.4940000000000012E-2</v>
      </c>
      <c r="M188" s="383">
        <f>AE188*' Demand-Supply Gap'!M$236</f>
        <v>6.520290697674419E-2</v>
      </c>
      <c r="N188" s="383">
        <f>AF188*' Demand-Supply Gap'!N$236</f>
        <v>6.631874418604651E-2</v>
      </c>
      <c r="O188" s="383">
        <f>AG188*' Demand-Supply Gap'!O$236</f>
        <v>6.8530604651162799E-2</v>
      </c>
      <c r="P188" s="383">
        <f>AH188*' Demand-Supply Gap'!P$236</f>
        <v>6.9743488372093015E-2</v>
      </c>
      <c r="Q188" s="383">
        <f>AI188*' Demand-Supply Gap'!Q$236</f>
        <v>7.2643674418604642E-2</v>
      </c>
      <c r="R188" s="383">
        <f>AJ188*' Demand-Supply Gap'!R$236</f>
        <v>7.4278139534883728E-2</v>
      </c>
      <c r="S188" s="383">
        <f>AK188*' Demand-Supply Gap'!S$236</f>
        <v>7.5737302325581388E-2</v>
      </c>
      <c r="T188" s="28"/>
      <c r="U188" s="28"/>
      <c r="V188" s="386">
        <v>7.17E-2</v>
      </c>
      <c r="W188" s="386">
        <v>7.6100000000000001E-2</v>
      </c>
      <c r="X188" s="386">
        <v>7.6200000000000004E-2</v>
      </c>
      <c r="Y188" s="386">
        <v>7.640000000000001E-2</v>
      </c>
      <c r="Z188" s="386">
        <v>7.5900000000000009E-2</v>
      </c>
      <c r="AA188" s="386">
        <v>7.6100000000000001E-2</v>
      </c>
      <c r="AB188" s="386">
        <v>7.6100000000000001E-2</v>
      </c>
      <c r="AC188" s="386">
        <v>7.6200000000000004E-2</v>
      </c>
      <c r="AD188" s="386">
        <v>7.640000000000001E-2</v>
      </c>
      <c r="AE188" s="386">
        <v>7.6499999999999999E-2</v>
      </c>
      <c r="AF188" s="386">
        <v>7.6700000000000004E-2</v>
      </c>
      <c r="AG188" s="386">
        <v>7.6800000000000007E-2</v>
      </c>
      <c r="AH188" s="386">
        <v>7.6700000000000004E-2</v>
      </c>
      <c r="AI188" s="386">
        <v>7.6899999999999996E-2</v>
      </c>
      <c r="AJ188" s="386">
        <v>7.6999999999999999E-2</v>
      </c>
      <c r="AK188" s="386">
        <v>7.7100000000000002E-2</v>
      </c>
    </row>
    <row r="189" spans="1:37" ht="15">
      <c r="A189" s="401" t="s">
        <v>42</v>
      </c>
      <c r="B189" s="400" t="s">
        <v>421</v>
      </c>
      <c r="C189" s="399" t="s">
        <v>12</v>
      </c>
      <c r="D189" s="383">
        <f>V189*' Demand-Supply Gap'!D$236</f>
        <v>6.1252093023255835E-2</v>
      </c>
      <c r="E189" s="383">
        <f>W189*' Demand-Supply Gap'!E$236</f>
        <v>5.9977674418604708E-2</v>
      </c>
      <c r="F189" s="383">
        <f>X189*' Demand-Supply Gap'!F$236</f>
        <v>5.9019302325581426E-2</v>
      </c>
      <c r="G189" s="383">
        <f>Y189*' Demand-Supply Gap'!G$236</f>
        <v>6.1287441860465038E-2</v>
      </c>
      <c r="H189" s="383">
        <f>Z189*' Demand-Supply Gap'!H$236</f>
        <v>5.6804511627906992E-2</v>
      </c>
      <c r="I189" s="383">
        <f>AA189*' Demand-Supply Gap'!I$236</f>
        <v>5.774069767441864E-2</v>
      </c>
      <c r="J189" s="383">
        <f>AB189*' Demand-Supply Gap'!J$236</f>
        <v>5.8387569767441985E-2</v>
      </c>
      <c r="K189" s="383">
        <f>AC189*' Demand-Supply Gap'!K$236</f>
        <v>6.061897674418594E-2</v>
      </c>
      <c r="L189" s="383">
        <f>AD189*' Demand-Supply Gap'!L$236</f>
        <v>6.0860000000000004E-2</v>
      </c>
      <c r="M189" s="383">
        <f>AE189*' Demand-Supply Gap'!M$236</f>
        <v>6.1282209302325655E-2</v>
      </c>
      <c r="N189" s="383">
        <f>AF189*' Demand-Supply Gap'!N$236</f>
        <v>6.0006790697674527E-2</v>
      </c>
      <c r="O189" s="383">
        <f>AG189*' Demand-Supply Gap'!O$236</f>
        <v>6.085660465116282E-2</v>
      </c>
      <c r="P189" s="383">
        <f>AH189*' Demand-Supply Gap'!P$236</f>
        <v>6.1377906976744181E-2</v>
      </c>
      <c r="Q189" s="383">
        <f>AI189*' Demand-Supply Gap'!Q$236</f>
        <v>6.2913767441860557E-2</v>
      </c>
      <c r="R189" s="383">
        <f>AJ189*' Demand-Supply Gap'!R$236</f>
        <v>6.3377581395349034E-2</v>
      </c>
      <c r="S189" s="383">
        <f>AK189*' Demand-Supply Gap'!S$236</f>
        <v>6.3851162790697621E-2</v>
      </c>
      <c r="T189" s="28"/>
      <c r="U189" s="28"/>
      <c r="V189" s="385">
        <f>V190-SUM(V184:V188)</f>
        <v>8.0300000000000038E-2</v>
      </c>
      <c r="W189" s="385">
        <f t="shared" ref="W189:AK189" si="98">W190-SUM(W184:W188)</f>
        <v>7.2000000000000064E-2</v>
      </c>
      <c r="X189" s="385">
        <f t="shared" si="98"/>
        <v>7.2200000000000042E-2</v>
      </c>
      <c r="Y189" s="385">
        <f t="shared" si="98"/>
        <v>7.2399999999999909E-2</v>
      </c>
      <c r="Z189" s="385">
        <f t="shared" si="98"/>
        <v>7.1400000000000019E-2</v>
      </c>
      <c r="AA189" s="385">
        <f t="shared" si="98"/>
        <v>7.8200000000000047E-2</v>
      </c>
      <c r="AB189" s="385">
        <f t="shared" si="98"/>
        <v>7.6150000000000162E-2</v>
      </c>
      <c r="AC189" s="385">
        <f t="shared" si="98"/>
        <v>7.3799999999999866E-2</v>
      </c>
      <c r="AD189" s="385">
        <f t="shared" si="98"/>
        <v>7.1599999999999997E-2</v>
      </c>
      <c r="AE189" s="385">
        <f t="shared" si="98"/>
        <v>7.1900000000000075E-2</v>
      </c>
      <c r="AF189" s="385">
        <f t="shared" si="98"/>
        <v>6.9400000000000128E-2</v>
      </c>
      <c r="AG189" s="385">
        <f t="shared" si="98"/>
        <v>6.8200000000000038E-2</v>
      </c>
      <c r="AH189" s="385">
        <f t="shared" si="98"/>
        <v>6.7500000000000004E-2</v>
      </c>
      <c r="AI189" s="385">
        <f t="shared" si="98"/>
        <v>6.6600000000000104E-2</v>
      </c>
      <c r="AJ189" s="385">
        <f t="shared" si="98"/>
        <v>6.5700000000000203E-2</v>
      </c>
      <c r="AK189" s="385">
        <f t="shared" si="98"/>
        <v>6.4999999999999947E-2</v>
      </c>
    </row>
    <row r="190" spans="1:37">
      <c r="A190" s="401" t="s">
        <v>42</v>
      </c>
      <c r="B190" s="400" t="s">
        <v>421</v>
      </c>
      <c r="C190" s="400" t="s">
        <v>60</v>
      </c>
      <c r="D190" s="383">
        <f>SUM(D184:D189)</f>
        <v>0.76279069767441854</v>
      </c>
      <c r="E190" s="383">
        <f t="shared" ref="E190:S190" si="99">SUM(E184:E189)</f>
        <v>0.83302325581395353</v>
      </c>
      <c r="F190" s="383">
        <f t="shared" si="99"/>
        <v>0.81744186046511624</v>
      </c>
      <c r="G190" s="383">
        <f t="shared" si="99"/>
        <v>0.84651162790697676</v>
      </c>
      <c r="H190" s="383">
        <f t="shared" si="99"/>
        <v>0.79558139534883721</v>
      </c>
      <c r="I190" s="383">
        <f t="shared" si="99"/>
        <v>0.73837209302325602</v>
      </c>
      <c r="J190" s="383">
        <f t="shared" si="99"/>
        <v>0.76674418604651162</v>
      </c>
      <c r="K190" s="383">
        <f t="shared" si="99"/>
        <v>0.8213953488372091</v>
      </c>
      <c r="L190" s="383">
        <f t="shared" si="99"/>
        <v>0.85000000000000009</v>
      </c>
      <c r="M190" s="383">
        <f t="shared" si="99"/>
        <v>0.85232558139534886</v>
      </c>
      <c r="N190" s="383">
        <f t="shared" si="99"/>
        <v>0.86465116279069776</v>
      </c>
      <c r="O190" s="383">
        <f t="shared" si="99"/>
        <v>0.89232558139534879</v>
      </c>
      <c r="P190" s="383">
        <f t="shared" si="99"/>
        <v>0.90930232558139512</v>
      </c>
      <c r="Q190" s="383">
        <f t="shared" si="99"/>
        <v>0.94465116279069772</v>
      </c>
      <c r="R190" s="383">
        <f t="shared" si="99"/>
        <v>0.96465116279069785</v>
      </c>
      <c r="S190" s="383">
        <f t="shared" si="99"/>
        <v>0.98232558139534865</v>
      </c>
      <c r="T190" s="28"/>
      <c r="U190" s="28"/>
      <c r="V190" s="386">
        <v>1</v>
      </c>
      <c r="W190" s="386">
        <v>1</v>
      </c>
      <c r="X190" s="386">
        <v>1</v>
      </c>
      <c r="Y190" s="386">
        <v>1</v>
      </c>
      <c r="Z190" s="386">
        <v>1</v>
      </c>
      <c r="AA190" s="386">
        <v>1</v>
      </c>
      <c r="AB190" s="386">
        <v>1</v>
      </c>
      <c r="AC190" s="386">
        <v>1</v>
      </c>
      <c r="AD190" s="386">
        <v>1</v>
      </c>
      <c r="AE190" s="386">
        <v>1</v>
      </c>
      <c r="AF190" s="386">
        <v>1</v>
      </c>
      <c r="AG190" s="386">
        <v>1</v>
      </c>
      <c r="AH190" s="386">
        <v>1</v>
      </c>
      <c r="AI190" s="386">
        <v>1</v>
      </c>
      <c r="AJ190" s="386">
        <v>1</v>
      </c>
      <c r="AK190" s="386">
        <v>1</v>
      </c>
    </row>
    <row r="191" spans="1:37" ht="15">
      <c r="A191" s="409" t="s">
        <v>42</v>
      </c>
      <c r="B191" s="409" t="s">
        <v>42</v>
      </c>
      <c r="C191" s="402" t="s">
        <v>221</v>
      </c>
      <c r="D191" s="410">
        <f>D184+D177+D170</f>
        <v>152.23406807368539</v>
      </c>
      <c r="E191" s="410">
        <f t="shared" ref="E191:S191" si="100">E184+E177+E170</f>
        <v>146.91741198292942</v>
      </c>
      <c r="F191" s="410">
        <f t="shared" si="100"/>
        <v>146.0890650454005</v>
      </c>
      <c r="G191" s="410">
        <f t="shared" si="100"/>
        <v>165.80529173200472</v>
      </c>
      <c r="H191" s="410">
        <f t="shared" si="100"/>
        <v>143.3709823805292</v>
      </c>
      <c r="I191" s="410">
        <f t="shared" si="100"/>
        <v>119.57168798103706</v>
      </c>
      <c r="J191" s="410">
        <f t="shared" si="100"/>
        <v>124.98071848843188</v>
      </c>
      <c r="K191" s="410">
        <f t="shared" si="100"/>
        <v>131.42778378515024</v>
      </c>
      <c r="L191" s="410">
        <f t="shared" si="100"/>
        <v>138.0324532429957</v>
      </c>
      <c r="M191" s="410">
        <f t="shared" si="100"/>
        <v>143.47500403718271</v>
      </c>
      <c r="N191" s="410">
        <f t="shared" si="100"/>
        <v>149.82231054934329</v>
      </c>
      <c r="O191" s="410">
        <f t="shared" si="100"/>
        <v>155.85176973732305</v>
      </c>
      <c r="P191" s="410">
        <f t="shared" si="100"/>
        <v>161.1477414560625</v>
      </c>
      <c r="Q191" s="410">
        <f t="shared" si="100"/>
        <v>166.39552779286643</v>
      </c>
      <c r="R191" s="410">
        <f t="shared" si="100"/>
        <v>171.16840010751531</v>
      </c>
      <c r="S191" s="410">
        <f t="shared" si="100"/>
        <v>176.28423470038538</v>
      </c>
      <c r="T191" s="28"/>
      <c r="U191" s="28"/>
      <c r="V191" s="412">
        <f>D191/D$197</f>
        <v>0.39094181659488181</v>
      </c>
      <c r="W191" s="412">
        <f t="shared" ref="W191:AK197" si="101">E191/E$197</f>
        <v>0.39463544128904787</v>
      </c>
      <c r="X191" s="412">
        <f t="shared" si="101"/>
        <v>0.39365587764302978</v>
      </c>
      <c r="Y191" s="412">
        <f t="shared" si="101"/>
        <v>0.39263591677167176</v>
      </c>
      <c r="Z191" s="412">
        <f t="shared" si="101"/>
        <v>0.39425541220305005</v>
      </c>
      <c r="AA191" s="412">
        <f t="shared" si="101"/>
        <v>0.38855941239731462</v>
      </c>
      <c r="AB191" s="412">
        <f t="shared" si="101"/>
        <v>0.38974983383271405</v>
      </c>
      <c r="AC191" s="412">
        <f t="shared" si="101"/>
        <v>0.39141732780711375</v>
      </c>
      <c r="AD191" s="412">
        <f t="shared" si="101"/>
        <v>0.39272960597989048</v>
      </c>
      <c r="AE191" s="412">
        <f t="shared" si="101"/>
        <v>0.39182765213306781</v>
      </c>
      <c r="AF191" s="412">
        <f t="shared" si="101"/>
        <v>0.3939080551935249</v>
      </c>
      <c r="AG191" s="412">
        <f t="shared" si="101"/>
        <v>0.39488205630586171</v>
      </c>
      <c r="AH191" s="412">
        <f t="shared" si="101"/>
        <v>0.39505752545089623</v>
      </c>
      <c r="AI191" s="412">
        <f t="shared" si="101"/>
        <v>0.39574270826104624</v>
      </c>
      <c r="AJ191" s="412">
        <f t="shared" si="101"/>
        <v>0.39583330040180859</v>
      </c>
      <c r="AK191" s="412">
        <f t="shared" si="101"/>
        <v>0.39621627671480464</v>
      </c>
    </row>
    <row r="192" spans="1:37" ht="15">
      <c r="A192" s="409" t="s">
        <v>42</v>
      </c>
      <c r="B192" s="409" t="s">
        <v>42</v>
      </c>
      <c r="C192" s="402" t="s">
        <v>245</v>
      </c>
      <c r="D192" s="410">
        <f t="shared" ref="D192:S192" si="102">D185+D178+D171</f>
        <v>84.927705748345062</v>
      </c>
      <c r="E192" s="410">
        <f t="shared" si="102"/>
        <v>81.2705233540064</v>
      </c>
      <c r="F192" s="410">
        <f t="shared" si="102"/>
        <v>81.205874991108104</v>
      </c>
      <c r="G192" s="410">
        <f t="shared" si="102"/>
        <v>92.339520396309666</v>
      </c>
      <c r="H192" s="410">
        <f t="shared" si="102"/>
        <v>79.414415348182288</v>
      </c>
      <c r="I192" s="410">
        <f t="shared" si="102"/>
        <v>67.167566037817025</v>
      </c>
      <c r="J192" s="410">
        <f t="shared" si="102"/>
        <v>70.170250397007905</v>
      </c>
      <c r="K192" s="410">
        <f t="shared" si="102"/>
        <v>73.587060634110983</v>
      </c>
      <c r="L192" s="410">
        <f t="shared" si="102"/>
        <v>77.171997650300426</v>
      </c>
      <c r="M192" s="410">
        <f t="shared" si="102"/>
        <v>80.484956737626973</v>
      </c>
      <c r="N192" s="410">
        <f t="shared" si="102"/>
        <v>83.647314014861664</v>
      </c>
      <c r="O192" s="410">
        <f t="shared" si="102"/>
        <v>86.805115956942785</v>
      </c>
      <c r="P192" s="410">
        <f t="shared" si="102"/>
        <v>89.80352741655777</v>
      </c>
      <c r="Q192" s="410">
        <f t="shared" si="102"/>
        <v>92.53328451461357</v>
      </c>
      <c r="R192" s="410">
        <f t="shared" si="102"/>
        <v>95.301243247368191</v>
      </c>
      <c r="S192" s="410">
        <f t="shared" si="102"/>
        <v>98.064177517227336</v>
      </c>
      <c r="T192" s="28"/>
      <c r="U192" s="28"/>
      <c r="V192" s="412">
        <f t="shared" ref="V192:V197" si="103">D192/D$197</f>
        <v>0.21809698699257674</v>
      </c>
      <c r="W192" s="412">
        <f t="shared" si="101"/>
        <v>0.2183010741526451</v>
      </c>
      <c r="X192" s="412">
        <f t="shared" si="101"/>
        <v>0.2188197315073534</v>
      </c>
      <c r="Y192" s="412">
        <f t="shared" si="101"/>
        <v>0.21866498871255999</v>
      </c>
      <c r="Z192" s="412">
        <f t="shared" si="101"/>
        <v>0.21838145026349415</v>
      </c>
      <c r="AA192" s="412">
        <f t="shared" si="101"/>
        <v>0.21826730417948939</v>
      </c>
      <c r="AB192" s="412">
        <f t="shared" si="101"/>
        <v>0.21882450159514133</v>
      </c>
      <c r="AC192" s="412">
        <f t="shared" si="101"/>
        <v>0.219156481263273</v>
      </c>
      <c r="AD192" s="412">
        <f t="shared" si="101"/>
        <v>0.21956958322351236</v>
      </c>
      <c r="AE192" s="412">
        <f t="shared" si="101"/>
        <v>0.2198029673681908</v>
      </c>
      <c r="AF192" s="412">
        <f t="shared" si="101"/>
        <v>0.21992285838432937</v>
      </c>
      <c r="AG192" s="412">
        <f t="shared" si="101"/>
        <v>0.21993836030684202</v>
      </c>
      <c r="AH192" s="412">
        <f t="shared" si="101"/>
        <v>0.22015548587517814</v>
      </c>
      <c r="AI192" s="412">
        <f t="shared" si="101"/>
        <v>0.22007425983039564</v>
      </c>
      <c r="AJ192" s="412">
        <f t="shared" si="101"/>
        <v>0.22038767449661431</v>
      </c>
      <c r="AK192" s="412">
        <f t="shared" si="101"/>
        <v>0.22040895126562632</v>
      </c>
    </row>
    <row r="193" spans="1:37" ht="15">
      <c r="A193" s="409" t="s">
        <v>42</v>
      </c>
      <c r="B193" s="409" t="s">
        <v>42</v>
      </c>
      <c r="C193" s="402" t="s">
        <v>413</v>
      </c>
      <c r="D193" s="410">
        <f t="shared" ref="D193:S193" si="104">D186+D179+D172</f>
        <v>44.480195123635191</v>
      </c>
      <c r="E193" s="410">
        <f t="shared" si="104"/>
        <v>41.298136663468803</v>
      </c>
      <c r="F193" s="410">
        <f t="shared" si="104"/>
        <v>41.193908806630503</v>
      </c>
      <c r="G193" s="410">
        <f t="shared" si="104"/>
        <v>47.175537001179102</v>
      </c>
      <c r="H193" s="410">
        <f t="shared" si="104"/>
        <v>40.776144233121741</v>
      </c>
      <c r="I193" s="410">
        <f t="shared" si="104"/>
        <v>33.969233026024533</v>
      </c>
      <c r="J193" s="410">
        <f t="shared" si="104"/>
        <v>35.472783076461333</v>
      </c>
      <c r="K193" s="410">
        <f t="shared" si="104"/>
        <v>37.177367149744235</v>
      </c>
      <c r="L193" s="410">
        <f t="shared" si="104"/>
        <v>38.947798729639487</v>
      </c>
      <c r="M193" s="410">
        <f t="shared" si="104"/>
        <v>40.574189001500329</v>
      </c>
      <c r="N193" s="410">
        <f t="shared" si="104"/>
        <v>42.222510040937536</v>
      </c>
      <c r="O193" s="410">
        <f t="shared" si="104"/>
        <v>43.853063328691036</v>
      </c>
      <c r="P193" s="410">
        <f t="shared" si="104"/>
        <v>45.405385676710701</v>
      </c>
      <c r="Q193" s="410">
        <f t="shared" si="104"/>
        <v>46.803026503017698</v>
      </c>
      <c r="R193" s="410">
        <f t="shared" si="104"/>
        <v>48.220698144699654</v>
      </c>
      <c r="S193" s="410">
        <f t="shared" si="104"/>
        <v>49.658175671370309</v>
      </c>
      <c r="T193" s="28"/>
      <c r="U193" s="28"/>
      <c r="V193" s="412">
        <f t="shared" si="103"/>
        <v>0.11422652303892923</v>
      </c>
      <c r="W193" s="412">
        <f t="shared" si="101"/>
        <v>0.11093108819870225</v>
      </c>
      <c r="X193" s="412">
        <f t="shared" si="101"/>
        <v>0.11100231437432709</v>
      </c>
      <c r="Y193" s="412">
        <f t="shared" si="101"/>
        <v>0.11171422833471904</v>
      </c>
      <c r="Z193" s="412">
        <f t="shared" si="101"/>
        <v>0.11213019040360359</v>
      </c>
      <c r="AA193" s="412">
        <f t="shared" si="101"/>
        <v>0.11038620803172733</v>
      </c>
      <c r="AB193" s="412">
        <f t="shared" si="101"/>
        <v>0.1106211540215653</v>
      </c>
      <c r="AC193" s="412">
        <f t="shared" si="101"/>
        <v>0.11072138086453108</v>
      </c>
      <c r="AD193" s="412">
        <f t="shared" si="101"/>
        <v>0.11081418383507265</v>
      </c>
      <c r="AE193" s="412">
        <f t="shared" si="101"/>
        <v>0.11080737944806816</v>
      </c>
      <c r="AF193" s="412">
        <f t="shared" si="101"/>
        <v>0.11101008090605557</v>
      </c>
      <c r="AG193" s="412">
        <f t="shared" si="101"/>
        <v>0.11111062679449128</v>
      </c>
      <c r="AH193" s="412">
        <f t="shared" si="101"/>
        <v>0.11131238418551266</v>
      </c>
      <c r="AI193" s="412">
        <f t="shared" si="101"/>
        <v>0.11131282618469393</v>
      </c>
      <c r="AJ193" s="412">
        <f t="shared" si="101"/>
        <v>0.11151216043560942</v>
      </c>
      <c r="AK193" s="412">
        <f t="shared" si="101"/>
        <v>0.11161166797700614</v>
      </c>
    </row>
    <row r="194" spans="1:37" ht="15">
      <c r="A194" s="409" t="s">
        <v>42</v>
      </c>
      <c r="B194" s="409" t="s">
        <v>42</v>
      </c>
      <c r="C194" s="402" t="s">
        <v>414</v>
      </c>
      <c r="D194" s="410">
        <f t="shared" ref="D194:S194" si="105">D187+D180+D173</f>
        <v>45.444618677215452</v>
      </c>
      <c r="E194" s="410">
        <f t="shared" si="105"/>
        <v>44.905827109373831</v>
      </c>
      <c r="F194" s="410">
        <f t="shared" si="105"/>
        <v>44.871484882574507</v>
      </c>
      <c r="G194" s="410">
        <f t="shared" si="105"/>
        <v>51.091549334543615</v>
      </c>
      <c r="H194" s="410">
        <f t="shared" si="105"/>
        <v>44.26026465572955</v>
      </c>
      <c r="I194" s="410">
        <f t="shared" si="105"/>
        <v>36.955957421789982</v>
      </c>
      <c r="J194" s="410">
        <f t="shared" si="105"/>
        <v>38.62274541582039</v>
      </c>
      <c r="K194" s="410">
        <f t="shared" si="105"/>
        <v>40.489293406713067</v>
      </c>
      <c r="L194" s="410">
        <f t="shared" si="105"/>
        <v>42.456058692705824</v>
      </c>
      <c r="M194" s="410">
        <f t="shared" si="105"/>
        <v>44.338209220071874</v>
      </c>
      <c r="N194" s="410">
        <f t="shared" si="105"/>
        <v>46.01166521080129</v>
      </c>
      <c r="O194" s="410">
        <f t="shared" si="105"/>
        <v>47.739319930539736</v>
      </c>
      <c r="P194" s="410">
        <f t="shared" si="105"/>
        <v>49.416778186753191</v>
      </c>
      <c r="Q194" s="410">
        <f t="shared" si="105"/>
        <v>50.974678689781015</v>
      </c>
      <c r="R194" s="410">
        <f t="shared" si="105"/>
        <v>52.50875122201699</v>
      </c>
      <c r="S194" s="410">
        <f t="shared" si="105"/>
        <v>54.065112097024866</v>
      </c>
      <c r="T194" s="28"/>
      <c r="U194" s="28"/>
      <c r="V194" s="412">
        <f t="shared" si="103"/>
        <v>0.11670319268833428</v>
      </c>
      <c r="W194" s="412">
        <f t="shared" si="101"/>
        <v>0.1206217197714898</v>
      </c>
      <c r="X194" s="412">
        <f t="shared" si="101"/>
        <v>0.12091201868604159</v>
      </c>
      <c r="Y194" s="412">
        <f t="shared" si="101"/>
        <v>0.120987557771544</v>
      </c>
      <c r="Z194" s="412">
        <f t="shared" si="101"/>
        <v>0.12171116216352686</v>
      </c>
      <c r="AA194" s="412">
        <f t="shared" si="101"/>
        <v>0.12009184902255615</v>
      </c>
      <c r="AB194" s="412">
        <f t="shared" si="101"/>
        <v>0.12044424764106737</v>
      </c>
      <c r="AC194" s="412">
        <f t="shared" si="101"/>
        <v>0.12058493701728595</v>
      </c>
      <c r="AD194" s="412">
        <f t="shared" si="101"/>
        <v>0.12079587669497248</v>
      </c>
      <c r="AE194" s="412">
        <f t="shared" si="101"/>
        <v>0.12108685087740555</v>
      </c>
      <c r="AF194" s="412">
        <f t="shared" si="101"/>
        <v>0.12097240719988181</v>
      </c>
      <c r="AG194" s="412">
        <f t="shared" si="101"/>
        <v>0.12095724580213377</v>
      </c>
      <c r="AH194" s="412">
        <f t="shared" si="101"/>
        <v>0.12114640844369147</v>
      </c>
      <c r="AI194" s="412">
        <f t="shared" si="101"/>
        <v>0.12123437249192351</v>
      </c>
      <c r="AJ194" s="412">
        <f t="shared" si="101"/>
        <v>0.12142844288509486</v>
      </c>
      <c r="AK194" s="412">
        <f t="shared" si="101"/>
        <v>0.12151669405752542</v>
      </c>
    </row>
    <row r="195" spans="1:37" ht="15">
      <c r="A195" s="409" t="s">
        <v>42</v>
      </c>
      <c r="B195" s="409" t="s">
        <v>42</v>
      </c>
      <c r="C195" s="402" t="s">
        <v>246</v>
      </c>
      <c r="D195" s="410">
        <f t="shared" ref="D195:S195" si="106">D188+D181+D174</f>
        <v>27.785612766720273</v>
      </c>
      <c r="E195" s="410">
        <f t="shared" si="106"/>
        <v>28.17488865481759</v>
      </c>
      <c r="F195" s="410">
        <f t="shared" si="106"/>
        <v>28.115769250978659</v>
      </c>
      <c r="G195" s="410">
        <f t="shared" si="106"/>
        <v>32.074367390207811</v>
      </c>
      <c r="H195" s="410">
        <f t="shared" si="106"/>
        <v>27.383607646052312</v>
      </c>
      <c r="I195" s="410">
        <f t="shared" si="106"/>
        <v>23.295220920960137</v>
      </c>
      <c r="J195" s="410">
        <f t="shared" si="106"/>
        <v>24.278582735252904</v>
      </c>
      <c r="K195" s="410">
        <f t="shared" si="106"/>
        <v>25.457983439031317</v>
      </c>
      <c r="L195" s="410">
        <f t="shared" si="106"/>
        <v>26.719185845873131</v>
      </c>
      <c r="M195" s="410">
        <f t="shared" si="106"/>
        <v>27.872930810327162</v>
      </c>
      <c r="N195" s="410">
        <f t="shared" si="106"/>
        <v>29.029966241060613</v>
      </c>
      <c r="O195" s="410">
        <f t="shared" si="106"/>
        <v>30.165237666563161</v>
      </c>
      <c r="P195" s="410">
        <f t="shared" si="106"/>
        <v>31.136952110329354</v>
      </c>
      <c r="Q195" s="410">
        <f t="shared" si="106"/>
        <v>32.179544997957777</v>
      </c>
      <c r="R195" s="410">
        <f t="shared" si="106"/>
        <v>33.138935070346328</v>
      </c>
      <c r="S195" s="410">
        <f t="shared" si="106"/>
        <v>34.143002847320389</v>
      </c>
      <c r="T195" s="28"/>
      <c r="U195" s="28"/>
      <c r="V195" s="412">
        <f t="shared" si="103"/>
        <v>7.1354316860046021E-2</v>
      </c>
      <c r="W195" s="412">
        <f t="shared" si="101"/>
        <v>7.5680679828852696E-2</v>
      </c>
      <c r="X195" s="412">
        <f t="shared" si="101"/>
        <v>7.5761576108816231E-2</v>
      </c>
      <c r="Y195" s="412">
        <f t="shared" si="101"/>
        <v>7.5953840275984244E-2</v>
      </c>
      <c r="Z195" s="412">
        <f t="shared" si="101"/>
        <v>7.5302096287840875E-2</v>
      </c>
      <c r="AA195" s="412">
        <f t="shared" si="101"/>
        <v>7.5700004788335815E-2</v>
      </c>
      <c r="AB195" s="412">
        <f t="shared" si="101"/>
        <v>7.5712267469757497E-2</v>
      </c>
      <c r="AC195" s="412">
        <f t="shared" si="101"/>
        <v>7.5818792359407375E-2</v>
      </c>
      <c r="AD195" s="412">
        <f t="shared" si="101"/>
        <v>7.6021363692495972E-2</v>
      </c>
      <c r="AE195" s="412">
        <f t="shared" si="101"/>
        <v>7.6120472069459377E-2</v>
      </c>
      <c r="AF195" s="412">
        <f t="shared" si="101"/>
        <v>7.6324664213370003E-2</v>
      </c>
      <c r="AG195" s="412">
        <f t="shared" si="101"/>
        <v>7.6429745384372777E-2</v>
      </c>
      <c r="AH195" s="412">
        <f t="shared" si="101"/>
        <v>7.6332979535699258E-2</v>
      </c>
      <c r="AI195" s="412">
        <f t="shared" si="101"/>
        <v>7.6533428854846736E-2</v>
      </c>
      <c r="AJ195" s="412">
        <f t="shared" si="101"/>
        <v>7.6635021607124862E-2</v>
      </c>
      <c r="AK195" s="412">
        <f t="shared" si="101"/>
        <v>7.6739780429149654E-2</v>
      </c>
    </row>
    <row r="196" spans="1:37" ht="15">
      <c r="A196" s="409" t="s">
        <v>42</v>
      </c>
      <c r="B196" s="409" t="s">
        <v>42</v>
      </c>
      <c r="C196" s="402" t="s">
        <v>12</v>
      </c>
      <c r="D196" s="410">
        <f t="shared" ref="D196:S196" si="107">D189+D182+D175</f>
        <v>34.531188072778903</v>
      </c>
      <c r="E196" s="410">
        <f t="shared" si="107"/>
        <v>29.719622961806124</v>
      </c>
      <c r="F196" s="410">
        <f t="shared" si="107"/>
        <v>29.632454883772763</v>
      </c>
      <c r="G196" s="410">
        <f t="shared" si="107"/>
        <v>33.80136665601497</v>
      </c>
      <c r="H196" s="410">
        <f t="shared" si="107"/>
        <v>28.444590131733712</v>
      </c>
      <c r="I196" s="410">
        <f t="shared" si="107"/>
        <v>26.771106705394548</v>
      </c>
      <c r="J196" s="410">
        <f t="shared" si="107"/>
        <v>27.143994353072124</v>
      </c>
      <c r="K196" s="410">
        <f t="shared" si="107"/>
        <v>27.634567684055376</v>
      </c>
      <c r="L196" s="410">
        <f t="shared" si="107"/>
        <v>28.141942166297081</v>
      </c>
      <c r="M196" s="410">
        <f t="shared" si="107"/>
        <v>29.423364335284614</v>
      </c>
      <c r="N196" s="410">
        <f t="shared" si="107"/>
        <v>29.614664430755941</v>
      </c>
      <c r="O196" s="410">
        <f t="shared" si="107"/>
        <v>30.264783685817715</v>
      </c>
      <c r="P196" s="410">
        <f t="shared" si="107"/>
        <v>30.999175342669478</v>
      </c>
      <c r="Q196" s="410">
        <f t="shared" si="107"/>
        <v>31.577850845950547</v>
      </c>
      <c r="R196" s="410">
        <f t="shared" si="107"/>
        <v>32.087440034441713</v>
      </c>
      <c r="S196" s="410">
        <f t="shared" si="107"/>
        <v>32.704511899675367</v>
      </c>
      <c r="T196" s="28"/>
      <c r="U196" s="28"/>
      <c r="V196" s="412">
        <f t="shared" si="103"/>
        <v>8.8677163825231872E-2</v>
      </c>
      <c r="W196" s="412">
        <f t="shared" si="101"/>
        <v>7.9829996759262431E-2</v>
      </c>
      <c r="X196" s="412">
        <f t="shared" si="101"/>
        <v>7.9848481680431668E-2</v>
      </c>
      <c r="Y196" s="412">
        <f t="shared" si="101"/>
        <v>8.0043468133520895E-2</v>
      </c>
      <c r="Z196" s="412">
        <f t="shared" si="101"/>
        <v>7.8219688678484528E-2</v>
      </c>
      <c r="AA196" s="412">
        <f t="shared" si="101"/>
        <v>8.6995221580576834E-2</v>
      </c>
      <c r="AB196" s="412">
        <f t="shared" si="101"/>
        <v>8.4647995439754237E-2</v>
      </c>
      <c r="AC196" s="412">
        <f t="shared" si="101"/>
        <v>8.2301080688388858E-2</v>
      </c>
      <c r="AD196" s="412">
        <f t="shared" si="101"/>
        <v>8.0069386574055892E-2</v>
      </c>
      <c r="AE196" s="412">
        <f t="shared" si="101"/>
        <v>8.0354678103808308E-2</v>
      </c>
      <c r="AF196" s="412">
        <f t="shared" si="101"/>
        <v>7.7861934102838218E-2</v>
      </c>
      <c r="AG196" s="412">
        <f t="shared" si="101"/>
        <v>7.668196540629843E-2</v>
      </c>
      <c r="AH196" s="412">
        <f t="shared" si="101"/>
        <v>7.599521650902244E-2</v>
      </c>
      <c r="AI196" s="412">
        <f t="shared" si="101"/>
        <v>7.5102404377094006E-2</v>
      </c>
      <c r="AJ196" s="412">
        <f t="shared" si="101"/>
        <v>7.4203400173748102E-2</v>
      </c>
      <c r="AK196" s="412">
        <f t="shared" si="101"/>
        <v>7.3506629555887729E-2</v>
      </c>
    </row>
    <row r="197" spans="1:37">
      <c r="A197" s="409" t="s">
        <v>42</v>
      </c>
      <c r="B197" s="409" t="s">
        <v>42</v>
      </c>
      <c r="C197" s="411" t="s">
        <v>60</v>
      </c>
      <c r="D197" s="410">
        <f t="shared" ref="D197:S197" si="108">D190+D183+D176</f>
        <v>389.40338846238029</v>
      </c>
      <c r="E197" s="410">
        <f t="shared" si="108"/>
        <v>372.2864107264021</v>
      </c>
      <c r="F197" s="410">
        <f t="shared" si="108"/>
        <v>371.10855786046511</v>
      </c>
      <c r="G197" s="410">
        <f t="shared" si="108"/>
        <v>422.28763251025993</v>
      </c>
      <c r="H197" s="410">
        <f t="shared" si="108"/>
        <v>363.65000439534879</v>
      </c>
      <c r="I197" s="410">
        <f t="shared" si="108"/>
        <v>307.73077209302323</v>
      </c>
      <c r="J197" s="410">
        <f t="shared" si="108"/>
        <v>320.6690744660466</v>
      </c>
      <c r="K197" s="410">
        <f t="shared" si="108"/>
        <v>335.7740560988052</v>
      </c>
      <c r="L197" s="410">
        <f t="shared" si="108"/>
        <v>351.46943632781171</v>
      </c>
      <c r="M197" s="410">
        <f t="shared" si="108"/>
        <v>366.16865414199367</v>
      </c>
      <c r="N197" s="410">
        <f t="shared" si="108"/>
        <v>380.34843048776037</v>
      </c>
      <c r="O197" s="410">
        <f t="shared" si="108"/>
        <v>394.67929030587749</v>
      </c>
      <c r="P197" s="410">
        <f t="shared" si="108"/>
        <v>407.90956018908292</v>
      </c>
      <c r="Q197" s="410">
        <f t="shared" si="108"/>
        <v>420.46391334418701</v>
      </c>
      <c r="R197" s="410">
        <f t="shared" si="108"/>
        <v>432.42546782638811</v>
      </c>
      <c r="S197" s="410">
        <f t="shared" si="108"/>
        <v>444.91921473300368</v>
      </c>
      <c r="T197" s="28"/>
      <c r="U197" s="28"/>
      <c r="V197" s="412">
        <f t="shared" si="103"/>
        <v>1</v>
      </c>
      <c r="W197" s="412">
        <f t="shared" si="101"/>
        <v>1</v>
      </c>
      <c r="X197" s="412">
        <f t="shared" si="101"/>
        <v>1</v>
      </c>
      <c r="Y197" s="412">
        <f t="shared" si="101"/>
        <v>1</v>
      </c>
      <c r="Z197" s="412">
        <f t="shared" si="101"/>
        <v>1</v>
      </c>
      <c r="AA197" s="412">
        <f t="shared" si="101"/>
        <v>1</v>
      </c>
      <c r="AB197" s="412">
        <f t="shared" si="101"/>
        <v>1</v>
      </c>
      <c r="AC197" s="412">
        <f t="shared" si="101"/>
        <v>1</v>
      </c>
      <c r="AD197" s="412">
        <f t="shared" si="101"/>
        <v>1</v>
      </c>
      <c r="AE197" s="412">
        <f t="shared" si="101"/>
        <v>1</v>
      </c>
      <c r="AF197" s="412">
        <f t="shared" si="101"/>
        <v>1</v>
      </c>
      <c r="AG197" s="412">
        <f t="shared" si="101"/>
        <v>1</v>
      </c>
      <c r="AH197" s="412">
        <f t="shared" si="101"/>
        <v>1</v>
      </c>
      <c r="AI197" s="412">
        <f t="shared" si="101"/>
        <v>1</v>
      </c>
      <c r="AJ197" s="412">
        <f t="shared" si="101"/>
        <v>1</v>
      </c>
      <c r="AK197" s="412">
        <f t="shared" si="101"/>
        <v>1</v>
      </c>
    </row>
    <row r="198" spans="1:37" ht="15">
      <c r="A198" s="400" t="s">
        <v>39</v>
      </c>
      <c r="B198" s="400" t="s">
        <v>34</v>
      </c>
      <c r="C198" s="95" t="s">
        <v>221</v>
      </c>
      <c r="D198" s="383">
        <f>V198*' Demand-Supply Gap'!D$280</f>
        <v>31.074754134599996</v>
      </c>
      <c r="E198" s="383">
        <f>W198*' Demand-Supply Gap'!E$280</f>
        <v>29.346275199999994</v>
      </c>
      <c r="F198" s="383">
        <f>X198*' Demand-Supply Gap'!F$280</f>
        <v>26.476552530000003</v>
      </c>
      <c r="G198" s="383">
        <f>Y198*' Demand-Supply Gap'!G$280</f>
        <v>30.397543329999998</v>
      </c>
      <c r="H198" s="383">
        <f>Z198*' Demand-Supply Gap'!H$280</f>
        <v>33.897009120000007</v>
      </c>
      <c r="I198" s="383">
        <f>AA198*' Demand-Supply Gap'!I$280</f>
        <v>30.911889999999996</v>
      </c>
      <c r="J198" s="383">
        <f>AB198*' Demand-Supply Gap'!J$280</f>
        <v>32.758629895999995</v>
      </c>
      <c r="K198" s="383">
        <f>AC198*' Demand-Supply Gap'!K$280</f>
        <v>34.894647296743493</v>
      </c>
      <c r="L198" s="383">
        <f>AD198*' Demand-Supply Gap'!L$280</f>
        <v>36.831335366790817</v>
      </c>
      <c r="M198" s="383">
        <f>AE198*' Demand-Supply Gap'!M$280</f>
        <v>38.788553672604721</v>
      </c>
      <c r="N198" s="383">
        <f>AF198*' Demand-Supply Gap'!N$280</f>
        <v>41.109860858411039</v>
      </c>
      <c r="O198" s="383">
        <f>AG198*' Demand-Supply Gap'!O$280</f>
        <v>42.844009346216872</v>
      </c>
      <c r="P198" s="383">
        <f>AH198*' Demand-Supply Gap'!P$280</f>
        <v>44.340663990315676</v>
      </c>
      <c r="Q198" s="383">
        <f>AI198*' Demand-Supply Gap'!Q$280</f>
        <v>45.810899312433463</v>
      </c>
      <c r="R198" s="383">
        <f>AJ198*' Demand-Supply Gap'!R$280</f>
        <v>47.179017755850332</v>
      </c>
      <c r="S198" s="383">
        <f>AK198*' Demand-Supply Gap'!S$280</f>
        <v>48.587632505192346</v>
      </c>
      <c r="T198" s="28"/>
      <c r="U198" s="28"/>
      <c r="V198" s="389">
        <v>0.38419999999999999</v>
      </c>
      <c r="W198" s="389">
        <v>0.38719999999999999</v>
      </c>
      <c r="X198" s="389">
        <v>0.38600000000000001</v>
      </c>
      <c r="Y198" s="389">
        <v>0.38500000000000001</v>
      </c>
      <c r="Z198" s="389">
        <v>0.38540000000000008</v>
      </c>
      <c r="AA198" s="389">
        <v>0.3821</v>
      </c>
      <c r="AB198" s="389">
        <v>0.38319999999999999</v>
      </c>
      <c r="AC198" s="389">
        <v>0.38490000000000002</v>
      </c>
      <c r="AD198" s="389">
        <v>0.38619999999999999</v>
      </c>
      <c r="AE198" s="389">
        <v>0.38529999999999998</v>
      </c>
      <c r="AF198" s="389">
        <v>0.38740000000000008</v>
      </c>
      <c r="AG198" s="389">
        <v>0.38840000000000008</v>
      </c>
      <c r="AH198" s="385">
        <v>0.38860000000000006</v>
      </c>
      <c r="AI198" s="385">
        <v>0.38929999999999998</v>
      </c>
      <c r="AJ198" s="385">
        <v>0.38939999999999997</v>
      </c>
      <c r="AK198" s="385">
        <v>0.38980000000000004</v>
      </c>
    </row>
    <row r="199" spans="1:37" ht="15">
      <c r="A199" s="400" t="s">
        <v>39</v>
      </c>
      <c r="B199" s="400" t="s">
        <v>34</v>
      </c>
      <c r="C199" s="95" t="s">
        <v>245</v>
      </c>
      <c r="D199" s="383">
        <f>V199*' Demand-Supply Gap'!D$280</f>
        <v>21.668210912700001</v>
      </c>
      <c r="E199" s="383">
        <f>W199*' Demand-Supply Gap'!E$280</f>
        <v>20.342304399999996</v>
      </c>
      <c r="F199" s="383">
        <f>X199*' Demand-Supply Gap'!F$280</f>
        <v>18.451276245000003</v>
      </c>
      <c r="G199" s="383">
        <f>Y199*' Demand-Supply Gap'!G$280</f>
        <v>21.215116604600002</v>
      </c>
      <c r="H199" s="383">
        <f>Z199*' Demand-Supply Gap'!H$280</f>
        <v>23.668098480000001</v>
      </c>
      <c r="I199" s="383">
        <f>AA199*' Demand-Supply Gap'!I$280</f>
        <v>21.705470000000002</v>
      </c>
      <c r="J199" s="383">
        <f>AB199*' Demand-Supply Gap'!J$280</f>
        <v>22.961816257999999</v>
      </c>
      <c r="K199" s="383">
        <f>AC199*' Demand-Supply Gap'!K$280</f>
        <v>24.378203840203497</v>
      </c>
      <c r="L199" s="383">
        <f>AD199*' Demand-Supply Gap'!L$280</f>
        <v>25.682751461099869</v>
      </c>
      <c r="M199" s="383">
        <f>AE199*' Demand-Supply Gap'!M$280</f>
        <v>27.130846651354723</v>
      </c>
      <c r="N199" s="383">
        <f>AF199*' Demand-Supply Gap'!N$280</f>
        <v>28.609237190055794</v>
      </c>
      <c r="O199" s="383">
        <f>AG199*' Demand-Supply Gap'!O$280</f>
        <v>29.739302059062997</v>
      </c>
      <c r="P199" s="383">
        <f>AH199*' Demand-Supply Gap'!P$280</f>
        <v>30.785154772483708</v>
      </c>
      <c r="Q199" s="383">
        <f>AI199*' Demand-Supply Gap'!Q$280</f>
        <v>31.736962611259461</v>
      </c>
      <c r="R199" s="383">
        <f>AJ199*' Demand-Supply Gap'!R$280</f>
        <v>32.71272417585925</v>
      </c>
      <c r="S199" s="383">
        <f>AK199*' Demand-Supply Gap'!S$280</f>
        <v>33.654850632123996</v>
      </c>
      <c r="T199" s="28"/>
      <c r="U199" s="28"/>
      <c r="V199" s="386">
        <v>0.26790000000000003</v>
      </c>
      <c r="W199" s="386">
        <v>0.26840000000000003</v>
      </c>
      <c r="X199" s="386">
        <v>0.26900000000000002</v>
      </c>
      <c r="Y199" s="386">
        <v>0.26870000000000005</v>
      </c>
      <c r="Z199" s="386">
        <v>0.26910000000000001</v>
      </c>
      <c r="AA199" s="386">
        <v>0.26830000000000004</v>
      </c>
      <c r="AB199" s="386">
        <v>0.26860000000000001</v>
      </c>
      <c r="AC199" s="386">
        <v>0.26890000000000003</v>
      </c>
      <c r="AD199" s="386">
        <v>0.26930000000000004</v>
      </c>
      <c r="AE199" s="386">
        <v>0.26950000000000002</v>
      </c>
      <c r="AF199" s="386">
        <v>0.26960000000000001</v>
      </c>
      <c r="AG199" s="386">
        <v>0.26960000000000001</v>
      </c>
      <c r="AH199" s="386">
        <v>0.26980000000000004</v>
      </c>
      <c r="AI199" s="386">
        <v>0.26970000000000005</v>
      </c>
      <c r="AJ199" s="386">
        <v>0.27</v>
      </c>
      <c r="AK199" s="386">
        <v>0.27</v>
      </c>
    </row>
    <row r="200" spans="1:37" ht="15">
      <c r="A200" s="400" t="s">
        <v>39</v>
      </c>
      <c r="B200" s="400" t="s">
        <v>34</v>
      </c>
      <c r="C200" s="95" t="s">
        <v>413</v>
      </c>
      <c r="D200" s="383">
        <f>V200*' Demand-Supply Gap'!D$280</f>
        <v>8.9050766012999993</v>
      </c>
      <c r="E200" s="383">
        <f>W200*' Demand-Supply Gap'!E$280</f>
        <v>8.3597472999999987</v>
      </c>
      <c r="F200" s="383">
        <f>X200*' Demand-Supply Gap'!F$280</f>
        <v>7.5725683920000009</v>
      </c>
      <c r="G200" s="383">
        <f>Y200*' Demand-Supply Gap'!G$280</f>
        <v>8.7797579696000003</v>
      </c>
      <c r="H200" s="383">
        <f>Z200*' Demand-Supply Gap'!H$280</f>
        <v>9.8331230400000003</v>
      </c>
      <c r="I200" s="383">
        <f>AA200*' Demand-Supply Gap'!I$280</f>
        <v>8.8828200000000006</v>
      </c>
      <c r="J200" s="383">
        <f>AB200*' Demand-Supply Gap'!J$280</f>
        <v>9.4121220029999986</v>
      </c>
      <c r="K200" s="383">
        <f>AC200*' Demand-Supply Gap'!K$280</f>
        <v>9.9906212837129988</v>
      </c>
      <c r="L200" s="383">
        <f>AD200*' Demand-Supply Gap'!L$280</f>
        <v>10.519151452503955</v>
      </c>
      <c r="M200" s="383">
        <f>AE200*' Demand-Supply Gap'!M$280</f>
        <v>11.104016273263175</v>
      </c>
      <c r="N200" s="383">
        <f>AF200*' Demand-Supply Gap'!N$280</f>
        <v>11.725967023372274</v>
      </c>
      <c r="O200" s="383">
        <f>AG200*' Demand-Supply Gap'!O$280</f>
        <v>12.200173619185339</v>
      </c>
      <c r="P200" s="383">
        <f>AH200*' Demand-Supply Gap'!P$280</f>
        <v>12.642680314274257</v>
      </c>
      <c r="Q200" s="383">
        <f>AI200*' Demand-Supply Gap'!Q$280</f>
        <v>13.038396208111042</v>
      </c>
      <c r="R200" s="383">
        <f>AJ200*' Demand-Supply Gap'!R$280</f>
        <v>13.448564383408801</v>
      </c>
      <c r="S200" s="383">
        <f>AK200*' Demand-Supply Gap'!S$280</f>
        <v>13.848347797144354</v>
      </c>
      <c r="T200" s="28"/>
      <c r="U200" s="28"/>
      <c r="V200" s="385">
        <v>0.1101</v>
      </c>
      <c r="W200" s="385">
        <v>0.11030000000000001</v>
      </c>
      <c r="X200" s="385">
        <v>0.11040000000000001</v>
      </c>
      <c r="Y200" s="385">
        <v>0.11120000000000001</v>
      </c>
      <c r="Z200" s="385">
        <v>0.11180000000000001</v>
      </c>
      <c r="AA200" s="385">
        <v>0.10980000000000001</v>
      </c>
      <c r="AB200" s="385">
        <v>0.1101</v>
      </c>
      <c r="AC200" s="385">
        <v>0.11020000000000001</v>
      </c>
      <c r="AD200" s="385">
        <v>0.11030000000000001</v>
      </c>
      <c r="AE200" s="385">
        <v>0.11030000000000001</v>
      </c>
      <c r="AF200" s="385">
        <v>0.1105</v>
      </c>
      <c r="AG200" s="385">
        <v>0.1106</v>
      </c>
      <c r="AH200" s="385">
        <v>0.11080000000000001</v>
      </c>
      <c r="AI200" s="385">
        <v>0.11080000000000001</v>
      </c>
      <c r="AJ200" s="385">
        <v>0.111</v>
      </c>
      <c r="AK200" s="385">
        <v>0.1111</v>
      </c>
    </row>
    <row r="201" spans="1:37" ht="15">
      <c r="A201" s="400" t="s">
        <v>39</v>
      </c>
      <c r="B201" s="400" t="s">
        <v>34</v>
      </c>
      <c r="C201" s="95" t="s">
        <v>414</v>
      </c>
      <c r="D201" s="383">
        <f>V201*' Demand-Supply Gap'!D$280</f>
        <v>6.8425929197999986</v>
      </c>
      <c r="E201" s="383">
        <f>W201*' Demand-Supply Gap'!E$280</f>
        <v>6.4270767999999983</v>
      </c>
      <c r="F201" s="383">
        <f>X201*' Demand-Supply Gap'!F$280</f>
        <v>5.8303289250000008</v>
      </c>
      <c r="G201" s="383">
        <f>Y201*' Demand-Supply Gap'!G$280</f>
        <v>6.7190413957999988</v>
      </c>
      <c r="H201" s="383">
        <f>Z201*' Demand-Supply Gap'!H$280</f>
        <v>7.4935785599999996</v>
      </c>
      <c r="I201" s="383">
        <f>AA201*' Demand-Supply Gap'!I$280</f>
        <v>6.819869999999999</v>
      </c>
      <c r="J201" s="383">
        <f>AB201*' Demand-Supply Gap'!J$280</f>
        <v>7.2364770894999992</v>
      </c>
      <c r="K201" s="383">
        <f>AC201*' Demand-Supply Gap'!K$280</f>
        <v>7.6878828027119983</v>
      </c>
      <c r="L201" s="383">
        <f>AD201*' Demand-Supply Gap'!L$280</f>
        <v>8.1063270486204555</v>
      </c>
      <c r="M201" s="383">
        <f>AE201*' Demand-Supply Gap'!M$280</f>
        <v>8.5872401460503074</v>
      </c>
      <c r="N201" s="383">
        <f>AF201*' Demand-Supply Gap'!N$280</f>
        <v>9.0411981030888473</v>
      </c>
      <c r="O201" s="383">
        <f>AG201*' Demand-Supply Gap'!O$280</f>
        <v>9.3983254281608577</v>
      </c>
      <c r="P201" s="383">
        <f>AH201*' Demand-Supply Gap'!P$280</f>
        <v>9.7444485454785337</v>
      </c>
      <c r="Q201" s="383">
        <f>AI201*' Demand-Supply Gap'!Q$280</f>
        <v>10.061217290555</v>
      </c>
      <c r="R201" s="383">
        <f>AJ201*' Demand-Supply Gap'!R$280</f>
        <v>10.383260969893101</v>
      </c>
      <c r="S201" s="383">
        <f>AK201*' Demand-Supply Gap'!S$280</f>
        <v>10.694763645319401</v>
      </c>
      <c r="T201" s="28"/>
      <c r="U201" s="28"/>
      <c r="V201" s="386">
        <v>8.4599999999999995E-2</v>
      </c>
      <c r="W201" s="386">
        <v>8.48E-2</v>
      </c>
      <c r="X201" s="386">
        <v>8.5000000000000006E-2</v>
      </c>
      <c r="Y201" s="386">
        <v>8.5099999999999995E-2</v>
      </c>
      <c r="Z201" s="386">
        <v>8.5199999999999998E-2</v>
      </c>
      <c r="AA201" s="386">
        <v>8.43E-2</v>
      </c>
      <c r="AB201" s="386">
        <v>8.4650000000000003E-2</v>
      </c>
      <c r="AC201" s="386">
        <v>8.48E-2</v>
      </c>
      <c r="AD201" s="386">
        <v>8.5000000000000006E-2</v>
      </c>
      <c r="AE201" s="386">
        <v>8.5300000000000001E-2</v>
      </c>
      <c r="AF201" s="386">
        <v>8.5199999999999998E-2</v>
      </c>
      <c r="AG201" s="386">
        <v>8.5199999999999998E-2</v>
      </c>
      <c r="AH201" s="386">
        <v>8.5400000000000004E-2</v>
      </c>
      <c r="AI201" s="386">
        <v>8.5500000000000007E-2</v>
      </c>
      <c r="AJ201" s="386">
        <v>8.5699999999999998E-2</v>
      </c>
      <c r="AK201" s="386">
        <v>8.5800000000000001E-2</v>
      </c>
    </row>
    <row r="202" spans="1:37" ht="15">
      <c r="A202" s="400" t="s">
        <v>39</v>
      </c>
      <c r="B202" s="400" t="s">
        <v>34</v>
      </c>
      <c r="C202" s="95" t="s">
        <v>246</v>
      </c>
      <c r="D202" s="383">
        <f>V202*' Demand-Supply Gap'!D$280</f>
        <v>5.0389307198999997</v>
      </c>
      <c r="E202" s="383">
        <f>W202*' Demand-Supply Gap'!E$280</f>
        <v>4.6990419999999986</v>
      </c>
      <c r="F202" s="383">
        <f>X202*' Demand-Supply Gap'!F$280</f>
        <v>4.2595697205</v>
      </c>
      <c r="G202" s="383">
        <f>Y202*' Demand-Supply Gap'!G$280</f>
        <v>4.9188751933999999</v>
      </c>
      <c r="H202" s="383">
        <f>Z202*' Demand-Supply Gap'!H$280</f>
        <v>5.4354830400000003</v>
      </c>
      <c r="I202" s="383">
        <f>AA202*' Demand-Supply Gap'!I$280</f>
        <v>5.0157999999999996</v>
      </c>
      <c r="J202" s="383">
        <f>AB202*' Demand-Supply Gap'!J$280</f>
        <v>5.3001958599999996</v>
      </c>
      <c r="K202" s="383">
        <f>AC202*' Demand-Supply Gap'!K$280</f>
        <v>5.6299236090614997</v>
      </c>
      <c r="L202" s="383">
        <f>AD202*' Demand-Supply Gap'!L$280</f>
        <v>5.9414608838712279</v>
      </c>
      <c r="M202" s="383">
        <f>AE202*' Demand-Supply Gap'!M$280</f>
        <v>6.2818732135233191</v>
      </c>
      <c r="N202" s="383">
        <f>AF202*' Demand-Supply Gap'!N$280</f>
        <v>6.6429460241004916</v>
      </c>
      <c r="O202" s="383">
        <f>AG202*' Demand-Supply Gap'!O$280</f>
        <v>6.9163732904423219</v>
      </c>
      <c r="P202" s="383">
        <f>AH202*' Demand-Supply Gap'!P$280</f>
        <v>7.1428861703390654</v>
      </c>
      <c r="Q202" s="383">
        <f>AI202*' Demand-Supply Gap'!Q$280</f>
        <v>7.3899935186766541</v>
      </c>
      <c r="R202" s="383">
        <f>AJ202*' Demand-Supply Gap'!R$280</f>
        <v>7.6208531505983199</v>
      </c>
      <c r="S202" s="383">
        <f>AK202*' Demand-Supply Gap'!S$280</f>
        <v>7.8527984808289313</v>
      </c>
      <c r="T202" s="28"/>
      <c r="U202" s="28"/>
      <c r="V202" s="386">
        <v>6.2300000000000001E-2</v>
      </c>
      <c r="W202" s="386">
        <v>6.2E-2</v>
      </c>
      <c r="X202" s="386">
        <v>6.2100000000000002E-2</v>
      </c>
      <c r="Y202" s="386">
        <v>6.2300000000000001E-2</v>
      </c>
      <c r="Z202" s="386">
        <v>6.1800000000000001E-2</v>
      </c>
      <c r="AA202" s="386">
        <v>6.2E-2</v>
      </c>
      <c r="AB202" s="386">
        <v>6.2E-2</v>
      </c>
      <c r="AC202" s="386">
        <v>6.2100000000000002E-2</v>
      </c>
      <c r="AD202" s="386">
        <v>6.2300000000000001E-2</v>
      </c>
      <c r="AE202" s="386">
        <v>6.2399999999999997E-2</v>
      </c>
      <c r="AF202" s="386">
        <v>6.2600000000000003E-2</v>
      </c>
      <c r="AG202" s="386">
        <v>6.2700000000000006E-2</v>
      </c>
      <c r="AH202" s="386">
        <v>6.2600000000000003E-2</v>
      </c>
      <c r="AI202" s="386">
        <v>6.2799999999999995E-2</v>
      </c>
      <c r="AJ202" s="386">
        <v>6.2899999999999998E-2</v>
      </c>
      <c r="AK202" s="386">
        <v>6.3E-2</v>
      </c>
    </row>
    <row r="203" spans="1:37" ht="15">
      <c r="A203" s="400" t="s">
        <v>39</v>
      </c>
      <c r="B203" s="400" t="s">
        <v>34</v>
      </c>
      <c r="C203" s="399" t="s">
        <v>12</v>
      </c>
      <c r="D203" s="383">
        <f>V203*' Demand-Supply Gap'!D$280</f>
        <v>7.352147711699998</v>
      </c>
      <c r="E203" s="383">
        <f>W203*' Demand-Supply Gap'!E$280</f>
        <v>6.6165542999999936</v>
      </c>
      <c r="F203" s="383">
        <f>X203*' Demand-Supply Gap'!F$280</f>
        <v>6.0018091874999939</v>
      </c>
      <c r="G203" s="383">
        <f>Y203*' Demand-Supply Gap'!G$280</f>
        <v>6.9243235065999995</v>
      </c>
      <c r="H203" s="383">
        <f>Z203*' Demand-Supply Gap'!H$280</f>
        <v>7.6255077599999899</v>
      </c>
      <c r="I203" s="383">
        <f>AA203*' Demand-Supply Gap'!I$280</f>
        <v>7.5641499999999926</v>
      </c>
      <c r="J203" s="383">
        <f>AB203*' Demand-Supply Gap'!J$280</f>
        <v>7.8177888935000022</v>
      </c>
      <c r="K203" s="383">
        <f>AC203*' Demand-Supply Gap'!K$280</f>
        <v>8.077716482566494</v>
      </c>
      <c r="L203" s="383">
        <f>AD203*' Demand-Supply Gap'!L$280</f>
        <v>8.2875273002954977</v>
      </c>
      <c r="M203" s="383">
        <f>AE203*' Demand-Supply Gap'!M$280</f>
        <v>8.7785151317184678</v>
      </c>
      <c r="N203" s="383">
        <f>AF203*' Demand-Supply Gap'!N$280</f>
        <v>8.9881394287749465</v>
      </c>
      <c r="O203" s="383">
        <f>AG203*' Demand-Supply Gap'!O$280</f>
        <v>9.2108001555332244</v>
      </c>
      <c r="P203" s="383">
        <f>AH203*' Demand-Supply Gap'!P$280</f>
        <v>9.4477791518222638</v>
      </c>
      <c r="Q203" s="383">
        <f>AI203*' Demand-Supply Gap'!Q$280</f>
        <v>9.6375870888474182</v>
      </c>
      <c r="R203" s="383">
        <f>AJ203*' Demand-Supply Gap'!R$280</f>
        <v>9.8138172527577829</v>
      </c>
      <c r="S203" s="383">
        <f>AK203*' Demand-Supply Gap'!S$280</f>
        <v>10.009201873183548</v>
      </c>
      <c r="T203" s="28"/>
      <c r="U203" s="28"/>
      <c r="V203" s="385">
        <f>V204-SUM(V198:V202)</f>
        <v>9.0899999999999981E-2</v>
      </c>
      <c r="W203" s="385">
        <f t="shared" ref="W203:AK203" si="109">W204-SUM(W198:W202)</f>
        <v>8.7299999999999933E-2</v>
      </c>
      <c r="X203" s="385">
        <f t="shared" si="109"/>
        <v>8.7499999999999911E-2</v>
      </c>
      <c r="Y203" s="385">
        <f t="shared" si="109"/>
        <v>8.77E-2</v>
      </c>
      <c r="Z203" s="385">
        <f t="shared" si="109"/>
        <v>8.6699999999999888E-2</v>
      </c>
      <c r="AA203" s="385">
        <f t="shared" si="109"/>
        <v>9.3499999999999917E-2</v>
      </c>
      <c r="AB203" s="385">
        <f t="shared" si="109"/>
        <v>9.1450000000000031E-2</v>
      </c>
      <c r="AC203" s="385">
        <f t="shared" si="109"/>
        <v>8.9099999999999957E-2</v>
      </c>
      <c r="AD203" s="385">
        <f t="shared" si="109"/>
        <v>8.6899999999999977E-2</v>
      </c>
      <c r="AE203" s="385">
        <f t="shared" si="109"/>
        <v>8.7199999999999833E-2</v>
      </c>
      <c r="AF203" s="385">
        <f t="shared" si="109"/>
        <v>8.4699999999999998E-2</v>
      </c>
      <c r="AG203" s="385">
        <f t="shared" si="109"/>
        <v>8.3499999999999908E-2</v>
      </c>
      <c r="AH203" s="385">
        <f t="shared" si="109"/>
        <v>8.2799999999999874E-2</v>
      </c>
      <c r="AI203" s="385">
        <f t="shared" si="109"/>
        <v>8.1899999999999973E-2</v>
      </c>
      <c r="AJ203" s="385">
        <f t="shared" si="109"/>
        <v>8.1000000000000072E-2</v>
      </c>
      <c r="AK203" s="385">
        <f t="shared" si="109"/>
        <v>8.0300000000000038E-2</v>
      </c>
    </row>
    <row r="204" spans="1:37">
      <c r="A204" s="400" t="s">
        <v>39</v>
      </c>
      <c r="B204" s="400" t="s">
        <v>34</v>
      </c>
      <c r="C204" s="400" t="s">
        <v>60</v>
      </c>
      <c r="D204" s="383">
        <f>SUM(D198:D203)</f>
        <v>80.881712999999991</v>
      </c>
      <c r="E204" s="383">
        <f t="shared" ref="E204:S204" si="110">SUM(E198:E203)</f>
        <v>75.790999999999968</v>
      </c>
      <c r="F204" s="383">
        <f t="shared" si="110"/>
        <v>68.592105000000004</v>
      </c>
      <c r="G204" s="383">
        <f t="shared" si="110"/>
        <v>78.954658000000009</v>
      </c>
      <c r="H204" s="383">
        <f t="shared" si="110"/>
        <v>87.952799999999996</v>
      </c>
      <c r="I204" s="383">
        <f t="shared" si="110"/>
        <v>80.899999999999991</v>
      </c>
      <c r="J204" s="383">
        <f t="shared" si="110"/>
        <v>85.487030000000004</v>
      </c>
      <c r="K204" s="383">
        <f t="shared" si="110"/>
        <v>90.658995314999999</v>
      </c>
      <c r="L204" s="383">
        <f t="shared" si="110"/>
        <v>95.368553513181823</v>
      </c>
      <c r="M204" s="383">
        <f t="shared" si="110"/>
        <v>100.6710450885147</v>
      </c>
      <c r="N204" s="383">
        <f t="shared" si="110"/>
        <v>106.11734862780339</v>
      </c>
      <c r="O204" s="383">
        <f t="shared" si="110"/>
        <v>110.30898389860161</v>
      </c>
      <c r="P204" s="383">
        <f t="shared" si="110"/>
        <v>114.1036129447135</v>
      </c>
      <c r="Q204" s="383">
        <f t="shared" si="110"/>
        <v>117.67505602988302</v>
      </c>
      <c r="R204" s="383">
        <f t="shared" si="110"/>
        <v>121.15823768836761</v>
      </c>
      <c r="S204" s="383">
        <f t="shared" si="110"/>
        <v>124.64759493379258</v>
      </c>
      <c r="T204" s="28"/>
      <c r="U204" s="28"/>
      <c r="V204" s="386">
        <v>1</v>
      </c>
      <c r="W204" s="386">
        <v>1</v>
      </c>
      <c r="X204" s="386">
        <v>1</v>
      </c>
      <c r="Y204" s="386">
        <v>1</v>
      </c>
      <c r="Z204" s="386">
        <v>1</v>
      </c>
      <c r="AA204" s="386">
        <v>1</v>
      </c>
      <c r="AB204" s="386">
        <v>1</v>
      </c>
      <c r="AC204" s="386">
        <v>1</v>
      </c>
      <c r="AD204" s="386">
        <v>1</v>
      </c>
      <c r="AE204" s="386">
        <v>1</v>
      </c>
      <c r="AF204" s="386">
        <v>1</v>
      </c>
      <c r="AG204" s="386">
        <v>1</v>
      </c>
      <c r="AH204" s="386">
        <v>1</v>
      </c>
      <c r="AI204" s="386">
        <v>1</v>
      </c>
      <c r="AJ204" s="386">
        <v>1</v>
      </c>
      <c r="AK204" s="386">
        <v>1</v>
      </c>
    </row>
    <row r="205" spans="1:37" ht="15">
      <c r="A205" s="400" t="s">
        <v>39</v>
      </c>
      <c r="B205" s="400" t="s">
        <v>207</v>
      </c>
      <c r="C205" s="95" t="s">
        <v>221</v>
      </c>
      <c r="D205" s="383">
        <f>V205*' Demand-Supply Gap'!D$289</f>
        <v>26.323311456000003</v>
      </c>
      <c r="E205" s="383">
        <f>W205*' Demand-Supply Gap'!E$289</f>
        <v>27.362196847</v>
      </c>
      <c r="F205" s="383">
        <f>X205*' Demand-Supply Gap'!F$289</f>
        <v>25.547783294600002</v>
      </c>
      <c r="G205" s="383">
        <f>Y205*' Demand-Supply Gap'!G$289</f>
        <v>23.810810377199996</v>
      </c>
      <c r="H205" s="383">
        <f>Z205*' Demand-Supply Gap'!H$289</f>
        <v>31.633079078100003</v>
      </c>
      <c r="I205" s="383">
        <f>AA205*' Demand-Supply Gap'!I$289</f>
        <v>31.094559104000002</v>
      </c>
      <c r="J205" s="383">
        <f>AB205*' Demand-Supply Gap'!J$289</f>
        <v>32.372408301296005</v>
      </c>
      <c r="K205" s="383">
        <f>AC205*' Demand-Supply Gap'!K$289</f>
        <v>33.84453026787115</v>
      </c>
      <c r="L205" s="383">
        <f>AD205*' Demand-Supply Gap'!L$289</f>
        <v>35.72097600190704</v>
      </c>
      <c r="M205" s="383">
        <f>AE205*' Demand-Supply Gap'!M$289</f>
        <v>37.547057393928242</v>
      </c>
      <c r="N205" s="383">
        <f>AF205*' Demand-Supply Gap'!N$289</f>
        <v>39.885531757045136</v>
      </c>
      <c r="O205" s="383">
        <f>AG205*' Demand-Supply Gap'!O$289</f>
        <v>42.308467544804287</v>
      </c>
      <c r="P205" s="383">
        <f>AH205*' Demand-Supply Gap'!P$289</f>
        <v>44.91592245604528</v>
      </c>
      <c r="Q205" s="383">
        <f>AI205*' Demand-Supply Gap'!Q$289</f>
        <v>47.846990578715463</v>
      </c>
      <c r="R205" s="383">
        <f>AJ205*' Demand-Supply Gap'!R$289</f>
        <v>51.008020597280691</v>
      </c>
      <c r="S205" s="383">
        <f>AK205*' Demand-Supply Gap'!S$289</f>
        <v>54.500176730656193</v>
      </c>
      <c r="T205" s="28"/>
      <c r="U205" s="28"/>
      <c r="V205" s="389">
        <v>0.39650000000000002</v>
      </c>
      <c r="W205" s="389">
        <v>0.39949999999999997</v>
      </c>
      <c r="X205" s="389">
        <v>0.39829999999999999</v>
      </c>
      <c r="Y205" s="389">
        <v>0.39729999999999999</v>
      </c>
      <c r="Z205" s="389">
        <v>0.39770000000000005</v>
      </c>
      <c r="AA205" s="389">
        <v>0.39439999999999997</v>
      </c>
      <c r="AB205" s="389">
        <v>0.39549999999999996</v>
      </c>
      <c r="AC205" s="389">
        <v>0.3972</v>
      </c>
      <c r="AD205" s="389">
        <v>0.39849999999999997</v>
      </c>
      <c r="AE205" s="389">
        <v>0.39759999999999995</v>
      </c>
      <c r="AF205" s="389">
        <v>0.39970000000000006</v>
      </c>
      <c r="AG205" s="389">
        <v>0.40070000000000006</v>
      </c>
      <c r="AH205" s="385">
        <v>0.40090000000000003</v>
      </c>
      <c r="AI205" s="385">
        <v>0.40159999999999996</v>
      </c>
      <c r="AJ205" s="385">
        <v>0.40169999999999995</v>
      </c>
      <c r="AK205" s="385">
        <v>0.40210000000000001</v>
      </c>
    </row>
    <row r="206" spans="1:37" ht="15">
      <c r="A206" s="400" t="s">
        <v>39</v>
      </c>
      <c r="B206" s="400" t="s">
        <v>207</v>
      </c>
      <c r="C206" s="95" t="s">
        <v>245</v>
      </c>
      <c r="D206" s="383">
        <f>V206*' Demand-Supply Gap'!D$289</f>
        <v>16.969075430400004</v>
      </c>
      <c r="E206" s="383">
        <f>W206*' Demand-Supply Gap'!E$289</f>
        <v>17.540572246600004</v>
      </c>
      <c r="F206" s="383">
        <f>X206*' Demand-Supply Gap'!F$289</f>
        <v>16.465267315400006</v>
      </c>
      <c r="G206" s="383">
        <f>Y206*' Demand-Supply Gap'!G$289</f>
        <v>15.366453009600002</v>
      </c>
      <c r="H206" s="383">
        <f>Z206*' Demand-Supply Gap'!H$289</f>
        <v>20.425885610400002</v>
      </c>
      <c r="I206" s="383">
        <f>AA206*' Demand-Supply Gap'!I$289</f>
        <v>20.183080960000009</v>
      </c>
      <c r="J206" s="383">
        <f>AB206*' Demand-Supply Gap'!J$289</f>
        <v>20.978630208905606</v>
      </c>
      <c r="K206" s="383">
        <f>AC206*' Demand-Supply Gap'!K$289</f>
        <v>21.864316381509916</v>
      </c>
      <c r="L206" s="383">
        <f>AD206*' Demand-Supply Gap'!L$289</f>
        <v>23.037116267227383</v>
      </c>
      <c r="M206" s="383">
        <f>AE206*' Demand-Supply Gap'!M$289</f>
        <v>24.288488837319786</v>
      </c>
      <c r="N206" s="383">
        <f>AF206*' Demand-Supply Gap'!N$289</f>
        <v>25.675625021485395</v>
      </c>
      <c r="O206" s="383">
        <f>AG206*' Demand-Supply Gap'!O$289</f>
        <v>27.167378835233698</v>
      </c>
      <c r="P206" s="383">
        <f>AH206*' Demand-Supply Gap'!P$289</f>
        <v>28.849713226319931</v>
      </c>
      <c r="Q206" s="383">
        <f>AI206*' Demand-Supply Gap'!Q$289</f>
        <v>30.666870953589054</v>
      </c>
      <c r="R206" s="383">
        <f>AJ206*' Demand-Supply Gap'!R$289</f>
        <v>32.722845177792479</v>
      </c>
      <c r="S206" s="383">
        <f>AK206*' Demand-Supply Gap'!S$289</f>
        <v>34.928364942775687</v>
      </c>
      <c r="T206" s="28"/>
      <c r="U206" s="28"/>
      <c r="V206" s="386">
        <v>0.25560000000000005</v>
      </c>
      <c r="W206" s="386">
        <v>0.25610000000000005</v>
      </c>
      <c r="X206" s="386">
        <v>0.25670000000000004</v>
      </c>
      <c r="Y206" s="386">
        <v>0.25640000000000007</v>
      </c>
      <c r="Z206" s="386">
        <v>0.25680000000000003</v>
      </c>
      <c r="AA206" s="386">
        <v>0.25600000000000006</v>
      </c>
      <c r="AB206" s="386">
        <v>0.25630000000000003</v>
      </c>
      <c r="AC206" s="386">
        <v>0.25660000000000005</v>
      </c>
      <c r="AD206" s="386">
        <v>0.25700000000000006</v>
      </c>
      <c r="AE206" s="386">
        <v>0.25720000000000004</v>
      </c>
      <c r="AF206" s="386">
        <v>0.25730000000000003</v>
      </c>
      <c r="AG206" s="386">
        <v>0.25730000000000003</v>
      </c>
      <c r="AH206" s="386">
        <v>0.25750000000000006</v>
      </c>
      <c r="AI206" s="386">
        <v>0.25740000000000007</v>
      </c>
      <c r="AJ206" s="386">
        <v>0.25770000000000004</v>
      </c>
      <c r="AK206" s="386">
        <v>0.25770000000000004</v>
      </c>
    </row>
    <row r="207" spans="1:37" ht="15">
      <c r="A207" s="400" t="s">
        <v>39</v>
      </c>
      <c r="B207" s="400" t="s">
        <v>207</v>
      </c>
      <c r="C207" s="95" t="s">
        <v>413</v>
      </c>
      <c r="D207" s="383">
        <f>V207*' Demand-Supply Gap'!D$289</f>
        <v>8.1260361216000003</v>
      </c>
      <c r="E207" s="383">
        <f>W207*' Demand-Supply Gap'!E$289</f>
        <v>8.3970095956000019</v>
      </c>
      <c r="F207" s="383">
        <f>X207*' Demand-Supply Gap'!F$289</f>
        <v>7.8702310074000019</v>
      </c>
      <c r="G207" s="383">
        <f>Y207*' Demand-Supply Gap'!G$289</f>
        <v>7.4015481540000003</v>
      </c>
      <c r="H207" s="383">
        <f>Z207*' Demand-Supply Gap'!H$289</f>
        <v>9.8709205773000015</v>
      </c>
      <c r="I207" s="383">
        <f>AA207*' Demand-Supply Gap'!I$289</f>
        <v>9.6263835360000023</v>
      </c>
      <c r="J207" s="383">
        <f>AB207*' Demand-Supply Gap'!J$289</f>
        <v>10.018666943308801</v>
      </c>
      <c r="K207" s="383">
        <f>AC207*' Demand-Supply Gap'!K$289</f>
        <v>10.437953065997522</v>
      </c>
      <c r="L207" s="383">
        <f>AD207*' Demand-Supply Gap'!L$289</f>
        <v>10.989690483899132</v>
      </c>
      <c r="M207" s="383">
        <f>AE207*' Demand-Supply Gap'!M$289</f>
        <v>11.577638924787736</v>
      </c>
      <c r="N207" s="383">
        <f>AF207*' Demand-Supply Gap'!N$289</f>
        <v>12.254048786002357</v>
      </c>
      <c r="O207" s="383">
        <f>AG207*' Demand-Supply Gap'!O$289</f>
        <v>12.976567659736578</v>
      </c>
      <c r="P207" s="383">
        <f>AH207*' Demand-Supply Gap'!P$289</f>
        <v>13.791843487999934</v>
      </c>
      <c r="Q207" s="383">
        <f>AI207*' Demand-Supply Gap'!Q$289</f>
        <v>14.666246365139131</v>
      </c>
      <c r="R207" s="383">
        <f>AJ207*' Demand-Supply Gap'!R$289</f>
        <v>15.656681452936795</v>
      </c>
      <c r="S207" s="383">
        <f>AK207*' Demand-Supply Gap'!S$289</f>
        <v>16.725495669144429</v>
      </c>
      <c r="T207" s="28"/>
      <c r="U207" s="28"/>
      <c r="V207" s="385">
        <v>0.12240000000000001</v>
      </c>
      <c r="W207" s="385">
        <v>0.12260000000000001</v>
      </c>
      <c r="X207" s="385">
        <v>0.12270000000000002</v>
      </c>
      <c r="Y207" s="385">
        <v>0.12350000000000001</v>
      </c>
      <c r="Z207" s="385">
        <v>0.12410000000000002</v>
      </c>
      <c r="AA207" s="385">
        <v>0.12210000000000001</v>
      </c>
      <c r="AB207" s="385">
        <v>0.12240000000000001</v>
      </c>
      <c r="AC207" s="385">
        <v>0.12250000000000001</v>
      </c>
      <c r="AD207" s="385">
        <v>0.12260000000000001</v>
      </c>
      <c r="AE207" s="385">
        <v>0.12260000000000001</v>
      </c>
      <c r="AF207" s="385">
        <v>0.12280000000000001</v>
      </c>
      <c r="AG207" s="385">
        <v>0.12290000000000001</v>
      </c>
      <c r="AH207" s="385">
        <v>0.12310000000000001</v>
      </c>
      <c r="AI207" s="385">
        <v>0.12310000000000001</v>
      </c>
      <c r="AJ207" s="385">
        <v>0.12330000000000001</v>
      </c>
      <c r="AK207" s="385">
        <v>0.12340000000000001</v>
      </c>
    </row>
    <row r="208" spans="1:37" ht="15">
      <c r="A208" s="400" t="s">
        <v>39</v>
      </c>
      <c r="B208" s="400" t="s">
        <v>207</v>
      </c>
      <c r="C208" s="95" t="s">
        <v>414</v>
      </c>
      <c r="D208" s="383">
        <f>V208*' Demand-Supply Gap'!D$289</f>
        <v>7.170031872</v>
      </c>
      <c r="E208" s="383">
        <f>W208*' Demand-Supply Gap'!E$289</f>
        <v>7.4107376692000004</v>
      </c>
      <c r="F208" s="383">
        <f>X208*' Demand-Supply Gap'!F$289</f>
        <v>6.9529995208000015</v>
      </c>
      <c r="G208" s="383">
        <f>Y208*' Demand-Supply Gap'!G$289</f>
        <v>6.5025746939999998</v>
      </c>
      <c r="H208" s="383">
        <f>Z208*' Demand-Supply Gap'!H$289</f>
        <v>8.6380497558000009</v>
      </c>
      <c r="I208" s="383">
        <f>AA208*' Demand-Supply Gap'!I$289</f>
        <v>8.4910852320000014</v>
      </c>
      <c r="J208" s="383">
        <f>AB208*' Demand-Supply Gap'!J$289</f>
        <v>8.8440928368016021</v>
      </c>
      <c r="K208" s="383">
        <f>AC208*' Demand-Supply Gap'!K$289</f>
        <v>9.2194818101300555</v>
      </c>
      <c r="L208" s="383">
        <f>AD208*' Demand-Supply Gap'!L$289</f>
        <v>9.7168225811962969</v>
      </c>
      <c r="M208" s="383">
        <f>AE208*' Demand-Supply Gap'!M$289</f>
        <v>10.265002863983906</v>
      </c>
      <c r="N208" s="383">
        <f>AF208*' Demand-Supply Gap'!N$289</f>
        <v>10.837049659282215</v>
      </c>
      <c r="O208" s="383">
        <f>AG208*' Demand-Supply Gap'!O$289</f>
        <v>11.466682244486512</v>
      </c>
      <c r="P208" s="383">
        <f>AH208*' Demand-Supply Gap'!P$289</f>
        <v>12.18970407387809</v>
      </c>
      <c r="Q208" s="383">
        <f>AI208*' Demand-Supply Gap'!Q$289</f>
        <v>12.974445403441521</v>
      </c>
      <c r="R208" s="383">
        <f>AJ208*' Demand-Supply Gap'!R$289</f>
        <v>13.853559987959482</v>
      </c>
      <c r="S208" s="383">
        <f>AK208*' Demand-Supply Gap'!S$289</f>
        <v>14.800843817427646</v>
      </c>
      <c r="T208" s="28"/>
      <c r="U208" s="28"/>
      <c r="V208" s="386">
        <v>0.108</v>
      </c>
      <c r="W208" s="386">
        <v>0.1082</v>
      </c>
      <c r="X208" s="386">
        <v>0.10840000000000001</v>
      </c>
      <c r="Y208" s="386">
        <v>0.1085</v>
      </c>
      <c r="Z208" s="386">
        <v>0.1086</v>
      </c>
      <c r="AA208" s="386">
        <v>0.1077</v>
      </c>
      <c r="AB208" s="386">
        <v>0.10805000000000001</v>
      </c>
      <c r="AC208" s="386">
        <v>0.1082</v>
      </c>
      <c r="AD208" s="386">
        <v>0.10840000000000001</v>
      </c>
      <c r="AE208" s="386">
        <v>0.1087</v>
      </c>
      <c r="AF208" s="386">
        <v>0.1086</v>
      </c>
      <c r="AG208" s="386">
        <v>0.1086</v>
      </c>
      <c r="AH208" s="386">
        <v>0.10880000000000001</v>
      </c>
      <c r="AI208" s="386">
        <v>0.10890000000000001</v>
      </c>
      <c r="AJ208" s="386">
        <v>0.1091</v>
      </c>
      <c r="AK208" s="386">
        <v>0.10920000000000001</v>
      </c>
    </row>
    <row r="209" spans="1:37" ht="15">
      <c r="A209" s="400" t="s">
        <v>39</v>
      </c>
      <c r="B209" s="400" t="s">
        <v>207</v>
      </c>
      <c r="C209" s="95" t="s">
        <v>246</v>
      </c>
      <c r="D209" s="383">
        <f>V209*' Demand-Supply Gap'!D$289</f>
        <v>4.9526331264000003</v>
      </c>
      <c r="E209" s="383">
        <f>W209*' Demand-Supply Gap'!E$289</f>
        <v>5.0888891758000003</v>
      </c>
      <c r="F209" s="383">
        <f>X209*' Demand-Supply Gap'!F$289</f>
        <v>4.7721694128000012</v>
      </c>
      <c r="G209" s="383">
        <f>Y209*' Demand-Supply Gap'!G$289</f>
        <v>4.4708946743999993</v>
      </c>
      <c r="H209" s="383">
        <f>Z209*' Demand-Supply Gap'!H$289</f>
        <v>5.8939179272999995</v>
      </c>
      <c r="I209" s="383">
        <f>AA209*' Demand-Supply Gap'!I$289</f>
        <v>5.8578238880000013</v>
      </c>
      <c r="J209" s="383">
        <f>AB209*' Demand-Supply Gap'!J$289</f>
        <v>6.0815927605216009</v>
      </c>
      <c r="K209" s="383">
        <f>AC209*' Demand-Supply Gap'!K$289</f>
        <v>6.3394588417160467</v>
      </c>
      <c r="L209" s="383">
        <f>AD209*' Demand-Supply Gap'!L$289</f>
        <v>6.6870384184247564</v>
      </c>
      <c r="M209" s="383">
        <f>AE209*' Demand-Supply Gap'!M$289</f>
        <v>7.0542383987083506</v>
      </c>
      <c r="N209" s="383">
        <f>AF209*' Demand-Supply Gap'!N$289</f>
        <v>7.4741714500942722</v>
      </c>
      <c r="O209" s="383">
        <f>AG209*' Demand-Supply Gap'!O$289</f>
        <v>7.9189794506122331</v>
      </c>
      <c r="P209" s="383">
        <f>AH209*' Demand-Supply Gap'!P$289</f>
        <v>8.3916253229179123</v>
      </c>
      <c r="Q209" s="383">
        <f>AI209*' Demand-Supply Gap'!Q$289</f>
        <v>8.9474825509500295</v>
      </c>
      <c r="R209" s="383">
        <f>AJ209*' Demand-Supply Gap'!R$289</f>
        <v>9.5489249412882966</v>
      </c>
      <c r="S209" s="383">
        <f>AK209*' Demand-Supply Gap'!S$289</f>
        <v>10.206076368610823</v>
      </c>
      <c r="T209" s="28"/>
      <c r="U209" s="28"/>
      <c r="V209" s="386">
        <v>7.46E-2</v>
      </c>
      <c r="W209" s="386">
        <v>7.4300000000000005E-2</v>
      </c>
      <c r="X209" s="386">
        <v>7.4400000000000008E-2</v>
      </c>
      <c r="Y209" s="386">
        <v>7.46E-2</v>
      </c>
      <c r="Z209" s="386">
        <v>7.4099999999999999E-2</v>
      </c>
      <c r="AA209" s="386">
        <v>7.4300000000000005E-2</v>
      </c>
      <c r="AB209" s="386">
        <v>7.4300000000000005E-2</v>
      </c>
      <c r="AC209" s="386">
        <v>7.4400000000000008E-2</v>
      </c>
      <c r="AD209" s="386">
        <v>7.46E-2</v>
      </c>
      <c r="AE209" s="386">
        <v>7.4700000000000003E-2</v>
      </c>
      <c r="AF209" s="386">
        <v>7.4900000000000008E-2</v>
      </c>
      <c r="AG209" s="386">
        <v>7.5000000000000011E-2</v>
      </c>
      <c r="AH209" s="386">
        <v>7.4900000000000008E-2</v>
      </c>
      <c r="AI209" s="386">
        <v>7.51E-2</v>
      </c>
      <c r="AJ209" s="386">
        <v>7.5200000000000003E-2</v>
      </c>
      <c r="AK209" s="386">
        <v>7.5300000000000006E-2</v>
      </c>
    </row>
    <row r="210" spans="1:37" ht="15">
      <c r="A210" s="400" t="s">
        <v>39</v>
      </c>
      <c r="B210" s="400" t="s">
        <v>207</v>
      </c>
      <c r="C210" s="399" t="s">
        <v>12</v>
      </c>
      <c r="D210" s="383">
        <f>V210*' Demand-Supply Gap'!D$289</f>
        <v>2.8480959935999883</v>
      </c>
      <c r="E210" s="383">
        <f>W210*' Demand-Supply Gap'!E$289</f>
        <v>2.6917004658000003</v>
      </c>
      <c r="F210" s="383">
        <f>X210*' Demand-Supply Gap'!F$289</f>
        <v>2.5336114489999919</v>
      </c>
      <c r="G210" s="383">
        <f>Y210*' Demand-Supply Gap'!G$289</f>
        <v>2.3792830907999907</v>
      </c>
      <c r="H210" s="383">
        <f>Z210*' Demand-Supply Gap'!H$289</f>
        <v>3.0782000510999965</v>
      </c>
      <c r="I210" s="383">
        <f>AA210*' Demand-Supply Gap'!I$289</f>
        <v>3.5872272799999907</v>
      </c>
      <c r="J210" s="383">
        <f>AB210*' Demand-Supply Gap'!J$289</f>
        <v>3.5564630611663994</v>
      </c>
      <c r="K210" s="383">
        <f>AC210*' Demand-Supply Gap'!K$289</f>
        <v>3.5020397633673244</v>
      </c>
      <c r="L210" s="383">
        <f>AD210*' Demand-Supply Gap'!L$289</f>
        <v>3.4869409447281847</v>
      </c>
      <c r="M210" s="383">
        <f>AE210*' Demand-Supply Gap'!M$289</f>
        <v>3.7018225599647474</v>
      </c>
      <c r="N210" s="383">
        <f>AF210*' Demand-Supply Gap'!N$289</f>
        <v>3.6622442218752926</v>
      </c>
      <c r="O210" s="383">
        <f>AG210*' Demand-Supply Gap'!O$289</f>
        <v>3.748316939956442</v>
      </c>
      <c r="P210" s="383">
        <f>AH210*' Demand-Supply Gap'!P$289</f>
        <v>3.8989127001007056</v>
      </c>
      <c r="Q210" s="383">
        <f>AI210*' Demand-Supply Gap'!Q$289</f>
        <v>4.0388769437710561</v>
      </c>
      <c r="R210" s="383">
        <f>AJ210*' Demand-Supply Gap'!R$289</f>
        <v>4.190352700299389</v>
      </c>
      <c r="S210" s="383">
        <f>AK210*' Demand-Supply Gap'!S$289</f>
        <v>4.3779052683416779</v>
      </c>
      <c r="T210" s="28"/>
      <c r="U210" s="28"/>
      <c r="V210" s="385">
        <f>V211-SUM(V205:V209)</f>
        <v>4.2899999999999827E-2</v>
      </c>
      <c r="W210" s="385">
        <f t="shared" ref="W210:AK210" si="111">W211-SUM(W205:W209)</f>
        <v>3.9300000000000002E-2</v>
      </c>
      <c r="X210" s="385">
        <f t="shared" si="111"/>
        <v>3.9499999999999869E-2</v>
      </c>
      <c r="Y210" s="385">
        <f t="shared" si="111"/>
        <v>3.9699999999999847E-2</v>
      </c>
      <c r="Z210" s="385">
        <f t="shared" si="111"/>
        <v>3.8699999999999957E-2</v>
      </c>
      <c r="AA210" s="385">
        <f t="shared" si="111"/>
        <v>4.5499999999999874E-2</v>
      </c>
      <c r="AB210" s="385">
        <f t="shared" si="111"/>
        <v>4.3449999999999989E-2</v>
      </c>
      <c r="AC210" s="385">
        <f t="shared" si="111"/>
        <v>4.1099999999999914E-2</v>
      </c>
      <c r="AD210" s="385">
        <f t="shared" si="111"/>
        <v>3.8899999999999935E-2</v>
      </c>
      <c r="AE210" s="385">
        <f t="shared" si="111"/>
        <v>3.9199999999999902E-2</v>
      </c>
      <c r="AF210" s="385">
        <f t="shared" si="111"/>
        <v>3.6699999999999955E-2</v>
      </c>
      <c r="AG210" s="385">
        <f t="shared" si="111"/>
        <v>3.5499999999999865E-2</v>
      </c>
      <c r="AH210" s="385">
        <f t="shared" si="111"/>
        <v>3.4799999999999942E-2</v>
      </c>
      <c r="AI210" s="385">
        <f t="shared" si="111"/>
        <v>3.3900000000000041E-2</v>
      </c>
      <c r="AJ210" s="385">
        <f t="shared" si="111"/>
        <v>3.3000000000000029E-2</v>
      </c>
      <c r="AK210" s="385">
        <f t="shared" si="111"/>
        <v>3.2299999999999884E-2</v>
      </c>
    </row>
    <row r="211" spans="1:37">
      <c r="A211" s="400" t="s">
        <v>39</v>
      </c>
      <c r="B211" s="400" t="s">
        <v>207</v>
      </c>
      <c r="C211" s="400" t="s">
        <v>60</v>
      </c>
      <c r="D211" s="383">
        <f>SUM(D205:D210)</f>
        <v>66.389184</v>
      </c>
      <c r="E211" s="383">
        <f t="shared" ref="E211:S211" si="112">SUM(E205:E210)</f>
        <v>68.491106000000002</v>
      </c>
      <c r="F211" s="383">
        <f t="shared" si="112"/>
        <v>64.14206200000001</v>
      </c>
      <c r="G211" s="383">
        <f t="shared" si="112"/>
        <v>59.931563999999995</v>
      </c>
      <c r="H211" s="383">
        <f t="shared" si="112"/>
        <v>79.540053</v>
      </c>
      <c r="I211" s="383">
        <f t="shared" si="112"/>
        <v>78.840160000000012</v>
      </c>
      <c r="J211" s="383">
        <f t="shared" si="112"/>
        <v>81.851854112000012</v>
      </c>
      <c r="K211" s="383">
        <f t="shared" si="112"/>
        <v>85.207780130592013</v>
      </c>
      <c r="L211" s="383">
        <f t="shared" si="112"/>
        <v>89.638584697382811</v>
      </c>
      <c r="M211" s="383">
        <f t="shared" si="112"/>
        <v>94.434248978692779</v>
      </c>
      <c r="N211" s="383">
        <f t="shared" si="112"/>
        <v>99.788670895784676</v>
      </c>
      <c r="O211" s="383">
        <f t="shared" si="112"/>
        <v>105.58639267482972</v>
      </c>
      <c r="P211" s="383">
        <f t="shared" si="112"/>
        <v>112.03772126726187</v>
      </c>
      <c r="Q211" s="383">
        <f t="shared" si="112"/>
        <v>119.14091279560625</v>
      </c>
      <c r="R211" s="383">
        <f t="shared" si="112"/>
        <v>126.98038485755713</v>
      </c>
      <c r="S211" s="383">
        <f t="shared" si="112"/>
        <v>135.53886279695649</v>
      </c>
      <c r="T211" s="28"/>
      <c r="U211" s="28"/>
      <c r="V211" s="386">
        <v>1</v>
      </c>
      <c r="W211" s="386">
        <v>1</v>
      </c>
      <c r="X211" s="386">
        <v>1</v>
      </c>
      <c r="Y211" s="386">
        <v>1</v>
      </c>
      <c r="Z211" s="386">
        <v>1</v>
      </c>
      <c r="AA211" s="386">
        <v>1</v>
      </c>
      <c r="AB211" s="386">
        <v>1</v>
      </c>
      <c r="AC211" s="386">
        <v>1</v>
      </c>
      <c r="AD211" s="386">
        <v>1</v>
      </c>
      <c r="AE211" s="386">
        <v>1</v>
      </c>
      <c r="AF211" s="386">
        <v>1</v>
      </c>
      <c r="AG211" s="386">
        <v>1</v>
      </c>
      <c r="AH211" s="386">
        <v>1</v>
      </c>
      <c r="AI211" s="386">
        <v>1</v>
      </c>
      <c r="AJ211" s="386">
        <v>1</v>
      </c>
      <c r="AK211" s="386">
        <v>1</v>
      </c>
    </row>
    <row r="212" spans="1:37" ht="15">
      <c r="A212" s="400" t="s">
        <v>39</v>
      </c>
      <c r="B212" s="400" t="s">
        <v>57</v>
      </c>
      <c r="C212" s="95" t="s">
        <v>221</v>
      </c>
      <c r="D212" s="383">
        <f>V212*' Demand-Supply Gap'!D$298</f>
        <v>84.002169138999989</v>
      </c>
      <c r="E212" s="383">
        <f>W212*' Demand-Supply Gap'!E$298</f>
        <v>95.728320731999986</v>
      </c>
      <c r="F212" s="383">
        <f>X212*' Demand-Supply Gap'!F$298</f>
        <v>114.94596554399998</v>
      </c>
      <c r="G212" s="383">
        <f>Y212*' Demand-Supply Gap'!G$298</f>
        <v>101.20281310499999</v>
      </c>
      <c r="H212" s="383">
        <f>Z212*' Demand-Supply Gap'!H$298</f>
        <v>94.452891150200017</v>
      </c>
      <c r="I212" s="383">
        <f>AA212*' Demand-Supply Gap'!I$298</f>
        <v>72.530339728000001</v>
      </c>
      <c r="J212" s="383">
        <f>AB212*' Demand-Supply Gap'!J$298</f>
        <v>74.667619205203195</v>
      </c>
      <c r="K212" s="383">
        <f>AC212*' Demand-Supply Gap'!K$298</f>
        <v>77.227156582014999</v>
      </c>
      <c r="L212" s="383">
        <f>AD212*' Demand-Supply Gap'!L$298</f>
        <v>79.950574420262811</v>
      </c>
      <c r="M212" s="383">
        <f>AE212*' Demand-Supply Gap'!M$298</f>
        <v>82.647946201795349</v>
      </c>
      <c r="N212" s="383">
        <f>AF212*' Demand-Supply Gap'!N$298</f>
        <v>86.234891180139627</v>
      </c>
      <c r="O212" s="383">
        <f>AG212*' Demand-Supply Gap'!O$298</f>
        <v>89.901229949810968</v>
      </c>
      <c r="P212" s="383">
        <f>AH212*' Demand-Supply Gap'!P$298</f>
        <v>93.632347935850589</v>
      </c>
      <c r="Q212" s="383">
        <f>AI212*' Demand-Supply Gap'!Q$298</f>
        <v>97.682737416342803</v>
      </c>
      <c r="R212" s="383">
        <f>AJ212*' Demand-Supply Gap'!R$298</f>
        <v>101.80015065011311</v>
      </c>
      <c r="S212" s="383">
        <f>AK212*' Demand-Supply Gap'!S$298</f>
        <v>106.21865949029004</v>
      </c>
      <c r="T212" s="28"/>
      <c r="U212" s="28"/>
      <c r="V212" s="389">
        <v>0.41020000000000001</v>
      </c>
      <c r="W212" s="389">
        <v>0.41319999999999996</v>
      </c>
      <c r="X212" s="389">
        <v>0.41199999999999998</v>
      </c>
      <c r="Y212" s="389">
        <v>0.41099999999999998</v>
      </c>
      <c r="Z212" s="389">
        <v>0.41140000000000004</v>
      </c>
      <c r="AA212" s="389">
        <v>0.40809999999999996</v>
      </c>
      <c r="AB212" s="389">
        <v>0.40919999999999995</v>
      </c>
      <c r="AC212" s="389">
        <v>0.41089999999999999</v>
      </c>
      <c r="AD212" s="389">
        <v>0.41219999999999996</v>
      </c>
      <c r="AE212" s="389">
        <v>0.41129999999999994</v>
      </c>
      <c r="AF212" s="389">
        <v>0.41340000000000005</v>
      </c>
      <c r="AG212" s="389">
        <v>0.41440000000000005</v>
      </c>
      <c r="AH212" s="385">
        <v>0.41460000000000002</v>
      </c>
      <c r="AI212" s="385">
        <v>0.41529999999999995</v>
      </c>
      <c r="AJ212" s="385">
        <v>0.41539999999999994</v>
      </c>
      <c r="AK212" s="385">
        <v>0.4158</v>
      </c>
    </row>
    <row r="213" spans="1:37" ht="15">
      <c r="A213" s="400" t="s">
        <v>39</v>
      </c>
      <c r="B213" s="400" t="s">
        <v>57</v>
      </c>
      <c r="C213" s="95" t="s">
        <v>245</v>
      </c>
      <c r="D213" s="383">
        <f>V213*' Demand-Supply Gap'!D$298</f>
        <v>55.1481817385</v>
      </c>
      <c r="E213" s="383">
        <f>W213*' Demand-Supply Gap'!E$298</f>
        <v>62.506052598000004</v>
      </c>
      <c r="F213" s="383">
        <f>X213*' Demand-Supply Gap'!F$298</f>
        <v>75.440264764799991</v>
      </c>
      <c r="G213" s="383">
        <f>Y213*' Demand-Supply Gap'!G$298</f>
        <v>66.508223405500004</v>
      </c>
      <c r="H213" s="383">
        <f>Z213*' Demand-Supply Gap'!H$298</f>
        <v>62.103809081500003</v>
      </c>
      <c r="I213" s="383">
        <f>AA213*' Demand-Supply Gap'!I$298</f>
        <v>47.932939536000013</v>
      </c>
      <c r="J213" s="383">
        <f>AB213*' Demand-Supply Gap'!J$298</f>
        <v>49.267490677920009</v>
      </c>
      <c r="K213" s="383">
        <f>AC213*' Demand-Supply Gap'!K$298</f>
        <v>50.801899304255677</v>
      </c>
      <c r="L213" s="383">
        <f>AD213*' Demand-Supply Gap'!L$298</f>
        <v>52.505144336645202</v>
      </c>
      <c r="M213" s="383">
        <f>AE213*' Demand-Supply Gap'!M$298</f>
        <v>54.435518176674847</v>
      </c>
      <c r="N213" s="383">
        <f>AF213*' Demand-Supply Gap'!N$298</f>
        <v>56.530371334827862</v>
      </c>
      <c r="O213" s="383">
        <f>AG213*' Demand-Supply Gap'!O$298</f>
        <v>58.791586188220975</v>
      </c>
      <c r="P213" s="383">
        <f>AH213*' Demand-Supply Gap'!P$298</f>
        <v>61.247208780035415</v>
      </c>
      <c r="Q213" s="383">
        <f>AI213*' Demand-Supply Gap'!Q$298</f>
        <v>63.765446938527674</v>
      </c>
      <c r="R213" s="383">
        <f>AJ213*' Demand-Supply Gap'!R$298</f>
        <v>66.510738773328612</v>
      </c>
      <c r="S213" s="383">
        <f>AK213*' Demand-Supply Gap'!S$298</f>
        <v>69.330794097317749</v>
      </c>
      <c r="T213" s="28"/>
      <c r="U213" s="28"/>
      <c r="V213" s="386">
        <v>0.26930000000000004</v>
      </c>
      <c r="W213" s="386">
        <v>0.26980000000000004</v>
      </c>
      <c r="X213" s="386">
        <v>0.27040000000000003</v>
      </c>
      <c r="Y213" s="386">
        <v>0.27010000000000006</v>
      </c>
      <c r="Z213" s="386">
        <v>0.27050000000000002</v>
      </c>
      <c r="AA213" s="386">
        <v>0.26970000000000005</v>
      </c>
      <c r="AB213" s="386">
        <v>0.27</v>
      </c>
      <c r="AC213" s="386">
        <v>0.27030000000000004</v>
      </c>
      <c r="AD213" s="386">
        <v>0.27070000000000005</v>
      </c>
      <c r="AE213" s="386">
        <v>0.27090000000000003</v>
      </c>
      <c r="AF213" s="386">
        <v>0.27100000000000002</v>
      </c>
      <c r="AG213" s="386">
        <v>0.27100000000000002</v>
      </c>
      <c r="AH213" s="386">
        <v>0.27120000000000005</v>
      </c>
      <c r="AI213" s="386">
        <v>0.27110000000000006</v>
      </c>
      <c r="AJ213" s="386">
        <v>0.27140000000000003</v>
      </c>
      <c r="AK213" s="386">
        <v>0.27140000000000003</v>
      </c>
    </row>
    <row r="214" spans="1:37" ht="15">
      <c r="A214" s="400" t="s">
        <v>39</v>
      </c>
      <c r="B214" s="400" t="s">
        <v>57</v>
      </c>
      <c r="C214" s="95" t="s">
        <v>413</v>
      </c>
      <c r="D214" s="383">
        <f>V214*' Demand-Supply Gap'!D$298</f>
        <v>27.871026864499996</v>
      </c>
      <c r="E214" s="383">
        <f>W214*' Demand-Supply Gap'!E$298</f>
        <v>31.577372012999998</v>
      </c>
      <c r="F214" s="383">
        <f>X214*' Demand-Supply Gap'!F$298</f>
        <v>38.054926456800004</v>
      </c>
      <c r="G214" s="383">
        <f>Y214*' Demand-Supply Gap'!G$298</f>
        <v>33.783518145999999</v>
      </c>
      <c r="H214" s="383">
        <f>Z214*' Demand-Supply Gap'!H$298</f>
        <v>31.637356345400001</v>
      </c>
      <c r="I214" s="383">
        <f>AA214*' Demand-Supply Gap'!I$298</f>
        <v>24.135310304000004</v>
      </c>
      <c r="J214" s="383">
        <f>AB214*' Demand-Supply Gap'!J$298</f>
        <v>24.834464745425603</v>
      </c>
      <c r="K214" s="383">
        <f>AC214*' Demand-Supply Gap'!K$298</f>
        <v>25.598293323121062</v>
      </c>
      <c r="L214" s="383">
        <f>AD214*' Demand-Supply Gap'!L$298</f>
        <v>26.436834773124268</v>
      </c>
      <c r="M214" s="383">
        <f>AE214*' Demand-Supply Gap'!M$298</f>
        <v>27.388560824956741</v>
      </c>
      <c r="N214" s="383">
        <f>AF214*' Demand-Supply Gap'!N$298</f>
        <v>28.473784823631007</v>
      </c>
      <c r="O214" s="383">
        <f>AG214*' Demand-Supply Gap'!O$298</f>
        <v>29.634430528822822</v>
      </c>
      <c r="P214" s="383">
        <f>AH214*' Demand-Supply Gap'!P$298</f>
        <v>30.894609738601929</v>
      </c>
      <c r="Q214" s="383">
        <f>AI214*' Demand-Supply Gap'!Q$298</f>
        <v>32.176736042753909</v>
      </c>
      <c r="R214" s="383">
        <f>AJ214*' Demand-Supply Gap'!R$298</f>
        <v>33.573954354996388</v>
      </c>
      <c r="S214" s="383">
        <f>AK214*' Demand-Supply Gap'!S$298</f>
        <v>35.02303563280126</v>
      </c>
      <c r="T214" s="28"/>
      <c r="U214" s="28"/>
      <c r="V214" s="385">
        <v>0.1361</v>
      </c>
      <c r="W214" s="385">
        <v>0.1363</v>
      </c>
      <c r="X214" s="385">
        <v>0.13640000000000002</v>
      </c>
      <c r="Y214" s="385">
        <v>0.13720000000000002</v>
      </c>
      <c r="Z214" s="385">
        <v>0.13780000000000001</v>
      </c>
      <c r="AA214" s="385">
        <v>0.1358</v>
      </c>
      <c r="AB214" s="385">
        <v>0.1361</v>
      </c>
      <c r="AC214" s="385">
        <v>0.13620000000000002</v>
      </c>
      <c r="AD214" s="385">
        <v>0.1363</v>
      </c>
      <c r="AE214" s="385">
        <v>0.1363</v>
      </c>
      <c r="AF214" s="385">
        <v>0.13650000000000001</v>
      </c>
      <c r="AG214" s="385">
        <v>0.1366</v>
      </c>
      <c r="AH214" s="385">
        <v>0.1368</v>
      </c>
      <c r="AI214" s="385">
        <v>0.1368</v>
      </c>
      <c r="AJ214" s="385">
        <v>0.13700000000000001</v>
      </c>
      <c r="AK214" s="385">
        <v>0.1371</v>
      </c>
    </row>
    <row r="215" spans="1:37" ht="15">
      <c r="A215" s="400" t="s">
        <v>39</v>
      </c>
      <c r="B215" s="400" t="s">
        <v>57</v>
      </c>
      <c r="C215" s="95" t="s">
        <v>414</v>
      </c>
      <c r="D215" s="383">
        <f>V215*' Demand-Supply Gap'!D$298</f>
        <v>19.311078863499997</v>
      </c>
      <c r="E215" s="383">
        <f>W215*' Demand-Supply Gap'!E$298</f>
        <v>21.893335694999998</v>
      </c>
      <c r="F215" s="383">
        <f>X215*' Demand-Supply Gap'!F$298</f>
        <v>26.4208323714</v>
      </c>
      <c r="G215" s="383">
        <f>Y215*' Demand-Supply Gap'!G$298</f>
        <v>23.343130613999996</v>
      </c>
      <c r="H215" s="383">
        <f>Z215*' Demand-Supply Gap'!H$298</f>
        <v>21.787990690699999</v>
      </c>
      <c r="I215" s="383">
        <f>AA215*' Demand-Supply Gap'!I$298</f>
        <v>16.706326720000003</v>
      </c>
      <c r="J215" s="383">
        <f>AB215*' Demand-Supply Gap'!J$298</f>
        <v>17.216250909117601</v>
      </c>
      <c r="K215" s="383">
        <f>AC215*' Demand-Supply Gap'!K$298</f>
        <v>17.760930389390161</v>
      </c>
      <c r="L215" s="383">
        <f>AD215*' Demand-Supply Gap'!L$298</f>
        <v>18.368072289177316</v>
      </c>
      <c r="M215" s="383">
        <f>AE215*' Demand-Supply Gap'!M$298</f>
        <v>19.089605857453339</v>
      </c>
      <c r="N215" s="383">
        <f>AF215*' Demand-Supply Gap'!N$298</f>
        <v>19.796059925000606</v>
      </c>
      <c r="O215" s="383">
        <f>AG215*' Demand-Supply Gap'!O$298</f>
        <v>20.587902322000627</v>
      </c>
      <c r="P215" s="383">
        <f>AH215*' Demand-Supply Gap'!P$298</f>
        <v>21.477173875300025</v>
      </c>
      <c r="Q215" s="383">
        <f>AI215*' Demand-Supply Gap'!Q$298</f>
        <v>22.391997597004181</v>
      </c>
      <c r="R215" s="383">
        <f>AJ215*' Demand-Supply Gap'!R$298</f>
        <v>23.379235368369745</v>
      </c>
      <c r="S215" s="383">
        <f>AK215*' Demand-Supply Gap'!S$298</f>
        <v>24.396060561141653</v>
      </c>
      <c r="T215" s="28"/>
      <c r="U215" s="28"/>
      <c r="V215" s="386">
        <v>9.4299999999999995E-2</v>
      </c>
      <c r="W215" s="386">
        <v>9.4500000000000001E-2</v>
      </c>
      <c r="X215" s="386">
        <v>9.4700000000000006E-2</v>
      </c>
      <c r="Y215" s="386">
        <v>9.4799999999999995E-2</v>
      </c>
      <c r="Z215" s="386">
        <v>9.4899999999999998E-2</v>
      </c>
      <c r="AA215" s="386">
        <v>9.4E-2</v>
      </c>
      <c r="AB215" s="386">
        <v>9.4350000000000003E-2</v>
      </c>
      <c r="AC215" s="386">
        <v>9.4500000000000001E-2</v>
      </c>
      <c r="AD215" s="386">
        <v>9.4700000000000006E-2</v>
      </c>
      <c r="AE215" s="386">
        <v>9.5000000000000001E-2</v>
      </c>
      <c r="AF215" s="386">
        <v>9.4899999999999998E-2</v>
      </c>
      <c r="AG215" s="386">
        <v>9.4899999999999998E-2</v>
      </c>
      <c r="AH215" s="386">
        <v>9.5100000000000004E-2</v>
      </c>
      <c r="AI215" s="386">
        <v>9.5200000000000007E-2</v>
      </c>
      <c r="AJ215" s="386">
        <v>9.5399999999999999E-2</v>
      </c>
      <c r="AK215" s="386">
        <v>9.5500000000000002E-2</v>
      </c>
    </row>
    <row r="216" spans="1:37" ht="15">
      <c r="A216" s="400" t="s">
        <v>39</v>
      </c>
      <c r="B216" s="400" t="s">
        <v>57</v>
      </c>
      <c r="C216" s="95" t="s">
        <v>246</v>
      </c>
      <c r="D216" s="383">
        <f>V216*' Demand-Supply Gap'!D$298</f>
        <v>12.471311800499997</v>
      </c>
      <c r="E216" s="383">
        <f>W216*' Demand-Supply Gap'!E$298</f>
        <v>14.039535905999999</v>
      </c>
      <c r="F216" s="383">
        <f>X216*' Demand-Supply Gap'!F$298</f>
        <v>16.935000263399999</v>
      </c>
      <c r="G216" s="383">
        <f>Y216*' Demand-Supply Gap'!G$298</f>
        <v>14.995745299499998</v>
      </c>
      <c r="H216" s="383">
        <f>Z216*' Demand-Supply Gap'!H$298</f>
        <v>13.867172157199999</v>
      </c>
      <c r="I216" s="383">
        <f>AA216*' Demand-Supply Gap'!I$298</f>
        <v>10.770248928000001</v>
      </c>
      <c r="J216" s="383">
        <f>AB216*' Demand-Supply Gap'!J$298</f>
        <v>11.057814574377602</v>
      </c>
      <c r="K216" s="383">
        <f>AC216*' Demand-Supply Gap'!K$298</f>
        <v>11.408343646941619</v>
      </c>
      <c r="L216" s="383">
        <f>AD216*' Demand-Supply Gap'!L$298</f>
        <v>11.812202770970417</v>
      </c>
      <c r="M216" s="383">
        <f>AE216*' Demand-Supply Gap'!M$298</f>
        <v>12.257536392680565</v>
      </c>
      <c r="N216" s="383">
        <f>AF216*' Demand-Supply Gap'!N$298</f>
        <v>12.766268360485112</v>
      </c>
      <c r="O216" s="383">
        <f>AG216*' Demand-Supply Gap'!O$298</f>
        <v>13.298613407151093</v>
      </c>
      <c r="P216" s="383">
        <f>AH216*' Demand-Supply Gap'!P$298</f>
        <v>13.821272777795601</v>
      </c>
      <c r="Q216" s="383">
        <f>AI216*' Demand-Supply Gap'!Q$298</f>
        <v>14.441897609832527</v>
      </c>
      <c r="R216" s="383">
        <f>AJ216*' Demand-Supply Gap'!R$298</f>
        <v>15.071519655710055</v>
      </c>
      <c r="S216" s="383">
        <f>AK216*' Demand-Supply Gap'!S$298</f>
        <v>15.736097702265191</v>
      </c>
      <c r="T216" s="28"/>
      <c r="U216" s="28"/>
      <c r="V216" s="386">
        <v>6.0899999999999996E-2</v>
      </c>
      <c r="W216" s="386">
        <v>6.0600000000000001E-2</v>
      </c>
      <c r="X216" s="386">
        <v>6.0700000000000004E-2</v>
      </c>
      <c r="Y216" s="386">
        <v>6.0899999999999996E-2</v>
      </c>
      <c r="Z216" s="386">
        <v>6.0399999999999995E-2</v>
      </c>
      <c r="AA216" s="386">
        <v>6.0600000000000001E-2</v>
      </c>
      <c r="AB216" s="386">
        <v>6.0600000000000001E-2</v>
      </c>
      <c r="AC216" s="386">
        <v>6.0700000000000004E-2</v>
      </c>
      <c r="AD216" s="386">
        <v>6.0899999999999996E-2</v>
      </c>
      <c r="AE216" s="386">
        <v>6.0999999999999999E-2</v>
      </c>
      <c r="AF216" s="386">
        <v>6.1200000000000004E-2</v>
      </c>
      <c r="AG216" s="386">
        <v>6.1300000000000007E-2</v>
      </c>
      <c r="AH216" s="386">
        <v>6.1200000000000004E-2</v>
      </c>
      <c r="AI216" s="386">
        <v>6.1399999999999996E-2</v>
      </c>
      <c r="AJ216" s="386">
        <v>6.1499999999999999E-2</v>
      </c>
      <c r="AK216" s="386">
        <v>6.1600000000000002E-2</v>
      </c>
    </row>
    <row r="217" spans="1:37" ht="15">
      <c r="A217" s="400" t="s">
        <v>39</v>
      </c>
      <c r="B217" s="400" t="s">
        <v>57</v>
      </c>
      <c r="C217" s="399" t="s">
        <v>12</v>
      </c>
      <c r="D217" s="383">
        <f>V217*' Demand-Supply Gap'!D$298</f>
        <v>5.9796765940000229</v>
      </c>
      <c r="E217" s="383">
        <f>W217*' Demand-Supply Gap'!E$298</f>
        <v>5.9308930559999888</v>
      </c>
      <c r="F217" s="383">
        <f>X217*' Demand-Supply Gap'!F$298</f>
        <v>7.1980725996000112</v>
      </c>
      <c r="G217" s="383">
        <f>Y217*' Demand-Supply Gap'!G$298</f>
        <v>6.4021244300000051</v>
      </c>
      <c r="H217" s="383">
        <f>Z217*' Demand-Supply Gap'!H$298</f>
        <v>5.7397235749999798</v>
      </c>
      <c r="I217" s="383">
        <f>AA217*' Demand-Supply Gap'!I$298</f>
        <v>5.6517147840000099</v>
      </c>
      <c r="J217" s="383">
        <f>AB217*' Demand-Supply Gap'!J$298</f>
        <v>5.4285475839559902</v>
      </c>
      <c r="K217" s="383">
        <f>AC217*' Demand-Supply Gap'!K$298</f>
        <v>5.149730081156509</v>
      </c>
      <c r="L217" s="383">
        <f>AD217*' Demand-Supply Gap'!L$298</f>
        <v>4.8878080431601729</v>
      </c>
      <c r="M217" s="383">
        <f>AE217*' Demand-Supply Gap'!M$298</f>
        <v>5.1240520985795968</v>
      </c>
      <c r="N217" s="383">
        <f>AF217*' Demand-Supply Gap'!N$298</f>
        <v>4.7977805929927282</v>
      </c>
      <c r="O217" s="383">
        <f>AG217*' Demand-Supply Gap'!O$298</f>
        <v>4.7293600697535538</v>
      </c>
      <c r="P217" s="383">
        <f>AH217*' Demand-Supply Gap'!P$298</f>
        <v>4.7651773792726422</v>
      </c>
      <c r="Q217" s="383">
        <f>AI217*' Demand-Supply Gap'!Q$298</f>
        <v>4.7512431875995995</v>
      </c>
      <c r="R217" s="383">
        <f>AJ217*' Demand-Supply Gap'!R$298</f>
        <v>4.7297614529301439</v>
      </c>
      <c r="S217" s="383">
        <f>AK217*' Demand-Supply Gap'!S$298</f>
        <v>4.7514840464631778</v>
      </c>
      <c r="T217" s="28"/>
      <c r="U217" s="28"/>
      <c r="V217" s="385">
        <f>V218-SUM(V212:V216)</f>
        <v>2.9200000000000115E-2</v>
      </c>
      <c r="W217" s="385">
        <f t="shared" ref="W217:AK217" si="113">W218-SUM(W212:W216)</f>
        <v>2.5599999999999956E-2</v>
      </c>
      <c r="X217" s="385">
        <f t="shared" si="113"/>
        <v>2.5800000000000045E-2</v>
      </c>
      <c r="Y217" s="385">
        <f t="shared" si="113"/>
        <v>2.6000000000000023E-2</v>
      </c>
      <c r="Z217" s="385">
        <f t="shared" si="113"/>
        <v>2.4999999999999911E-2</v>
      </c>
      <c r="AA217" s="385">
        <f t="shared" si="113"/>
        <v>3.180000000000005E-2</v>
      </c>
      <c r="AB217" s="385">
        <f t="shared" si="113"/>
        <v>2.9749999999999943E-2</v>
      </c>
      <c r="AC217" s="385">
        <f t="shared" si="113"/>
        <v>2.739999999999998E-2</v>
      </c>
      <c r="AD217" s="385">
        <f t="shared" si="113"/>
        <v>2.52E-2</v>
      </c>
      <c r="AE217" s="385">
        <f t="shared" si="113"/>
        <v>2.5500000000000078E-2</v>
      </c>
      <c r="AF217" s="385">
        <f t="shared" si="113"/>
        <v>2.2999999999999798E-2</v>
      </c>
      <c r="AG217" s="385">
        <f t="shared" si="113"/>
        <v>2.1799999999999931E-2</v>
      </c>
      <c r="AH217" s="385">
        <f t="shared" si="113"/>
        <v>2.1099999999999897E-2</v>
      </c>
      <c r="AI217" s="385">
        <f t="shared" si="113"/>
        <v>2.0199999999999885E-2</v>
      </c>
      <c r="AJ217" s="385">
        <f t="shared" si="113"/>
        <v>1.9299999999999984E-2</v>
      </c>
      <c r="AK217" s="385">
        <f t="shared" si="113"/>
        <v>1.859999999999995E-2</v>
      </c>
    </row>
    <row r="218" spans="1:37">
      <c r="A218" s="400" t="s">
        <v>39</v>
      </c>
      <c r="B218" s="400" t="s">
        <v>57</v>
      </c>
      <c r="C218" s="400" t="s">
        <v>60</v>
      </c>
      <c r="D218" s="383">
        <f>SUM(D212:D217)</f>
        <v>204.78344499999997</v>
      </c>
      <c r="E218" s="383">
        <f t="shared" ref="E218:S218" si="114">SUM(E212:E217)</f>
        <v>231.67550999999997</v>
      </c>
      <c r="F218" s="383">
        <f t="shared" si="114"/>
        <v>278.99506199999996</v>
      </c>
      <c r="G218" s="383">
        <f t="shared" si="114"/>
        <v>246.23555499999998</v>
      </c>
      <c r="H218" s="383">
        <f t="shared" si="114"/>
        <v>229.58894299999997</v>
      </c>
      <c r="I218" s="383">
        <f t="shared" si="114"/>
        <v>177.72688000000002</v>
      </c>
      <c r="J218" s="383">
        <f t="shared" si="114"/>
        <v>182.47218769600002</v>
      </c>
      <c r="K218" s="383">
        <f t="shared" si="114"/>
        <v>187.94635332688003</v>
      </c>
      <c r="L218" s="383">
        <f t="shared" si="114"/>
        <v>193.96063663334021</v>
      </c>
      <c r="M218" s="383">
        <f t="shared" si="114"/>
        <v>200.94321955214045</v>
      </c>
      <c r="N218" s="383">
        <f t="shared" si="114"/>
        <v>208.59915621707694</v>
      </c>
      <c r="O218" s="383">
        <f t="shared" si="114"/>
        <v>216.94312246576004</v>
      </c>
      <c r="P218" s="383">
        <f t="shared" si="114"/>
        <v>225.83779048685619</v>
      </c>
      <c r="Q218" s="383">
        <f t="shared" si="114"/>
        <v>235.21005879206069</v>
      </c>
      <c r="R218" s="383">
        <f t="shared" si="114"/>
        <v>245.06536025544804</v>
      </c>
      <c r="S218" s="383">
        <f t="shared" si="114"/>
        <v>255.45613153027907</v>
      </c>
      <c r="T218" s="28"/>
      <c r="U218" s="28"/>
      <c r="V218" s="386">
        <v>1</v>
      </c>
      <c r="W218" s="386">
        <v>1</v>
      </c>
      <c r="X218" s="386">
        <v>1</v>
      </c>
      <c r="Y218" s="386">
        <v>1</v>
      </c>
      <c r="Z218" s="386">
        <v>1</v>
      </c>
      <c r="AA218" s="386">
        <v>1</v>
      </c>
      <c r="AB218" s="386">
        <v>1</v>
      </c>
      <c r="AC218" s="386">
        <v>1</v>
      </c>
      <c r="AD218" s="386">
        <v>1</v>
      </c>
      <c r="AE218" s="386">
        <v>1</v>
      </c>
      <c r="AF218" s="386">
        <v>1</v>
      </c>
      <c r="AG218" s="386">
        <v>1</v>
      </c>
      <c r="AH218" s="386">
        <v>1</v>
      </c>
      <c r="AI218" s="386">
        <v>1</v>
      </c>
      <c r="AJ218" s="386">
        <v>1</v>
      </c>
      <c r="AK218" s="386">
        <v>1</v>
      </c>
    </row>
    <row r="219" spans="1:37" ht="15">
      <c r="A219" s="411" t="s">
        <v>39</v>
      </c>
      <c r="B219" s="411" t="s">
        <v>39</v>
      </c>
      <c r="C219" s="402" t="s">
        <v>221</v>
      </c>
      <c r="D219" s="410">
        <f>D212+D205+D198</f>
        <v>141.40023472959999</v>
      </c>
      <c r="E219" s="410">
        <f t="shared" ref="E219:S219" si="115">E212+E205+E198</f>
        <v>152.43679277899997</v>
      </c>
      <c r="F219" s="410">
        <f t="shared" si="115"/>
        <v>166.97030136859996</v>
      </c>
      <c r="G219" s="410">
        <f t="shared" si="115"/>
        <v>155.41116681219998</v>
      </c>
      <c r="H219" s="410">
        <f t="shared" si="115"/>
        <v>159.98297934830003</v>
      </c>
      <c r="I219" s="410">
        <f t="shared" si="115"/>
        <v>134.53678883199998</v>
      </c>
      <c r="J219" s="410">
        <f t="shared" si="115"/>
        <v>139.7986574024992</v>
      </c>
      <c r="K219" s="410">
        <f t="shared" si="115"/>
        <v>145.96633414662963</v>
      </c>
      <c r="L219" s="410">
        <f t="shared" si="115"/>
        <v>152.50288578896067</v>
      </c>
      <c r="M219" s="410">
        <f t="shared" si="115"/>
        <v>158.9835572683283</v>
      </c>
      <c r="N219" s="410">
        <f t="shared" si="115"/>
        <v>167.23028379559582</v>
      </c>
      <c r="O219" s="410">
        <f t="shared" si="115"/>
        <v>175.05370684083212</v>
      </c>
      <c r="P219" s="410">
        <f t="shared" si="115"/>
        <v>182.88893438221154</v>
      </c>
      <c r="Q219" s="410">
        <f t="shared" si="115"/>
        <v>191.34062730749173</v>
      </c>
      <c r="R219" s="410">
        <f t="shared" si="115"/>
        <v>199.98718900324414</v>
      </c>
      <c r="S219" s="410">
        <f t="shared" si="115"/>
        <v>209.30646872613858</v>
      </c>
      <c r="T219" s="28"/>
      <c r="U219" s="28"/>
      <c r="V219" s="412">
        <f t="shared" ref="V219:AK225" si="116">D219/D$225</f>
        <v>0.40164320634795636</v>
      </c>
      <c r="W219" s="412">
        <f t="shared" si="116"/>
        <v>0.40546270720846367</v>
      </c>
      <c r="X219" s="412">
        <f t="shared" si="116"/>
        <v>0.40553424340101918</v>
      </c>
      <c r="Y219" s="412">
        <f t="shared" si="116"/>
        <v>0.40353772778785241</v>
      </c>
      <c r="Z219" s="412">
        <f t="shared" si="116"/>
        <v>0.40289678590126066</v>
      </c>
      <c r="AA219" s="412">
        <f t="shared" si="116"/>
        <v>0.39866645593596334</v>
      </c>
      <c r="AB219" s="412">
        <f t="shared" si="116"/>
        <v>0.39964045929120889</v>
      </c>
      <c r="AC219" s="412">
        <f t="shared" si="116"/>
        <v>0.40121238790675051</v>
      </c>
      <c r="AD219" s="412">
        <f t="shared" si="116"/>
        <v>0.40241650058972939</v>
      </c>
      <c r="AE219" s="412">
        <f t="shared" si="116"/>
        <v>0.40142445130126497</v>
      </c>
      <c r="AF219" s="412">
        <f t="shared" si="116"/>
        <v>0.40344558664865354</v>
      </c>
      <c r="AG219" s="412">
        <f t="shared" si="116"/>
        <v>0.40443192375311765</v>
      </c>
      <c r="AH219" s="412">
        <f t="shared" si="116"/>
        <v>0.40464022426716367</v>
      </c>
      <c r="AI219" s="412">
        <f t="shared" si="116"/>
        <v>0.40536033208431843</v>
      </c>
      <c r="AJ219" s="412">
        <f t="shared" si="116"/>
        <v>0.4054857543268961</v>
      </c>
      <c r="AK219" s="412">
        <f t="shared" si="116"/>
        <v>0.40591385018467446</v>
      </c>
    </row>
    <row r="220" spans="1:37" ht="15">
      <c r="A220" s="411" t="s">
        <v>39</v>
      </c>
      <c r="B220" s="411" t="s">
        <v>39</v>
      </c>
      <c r="C220" s="402" t="s">
        <v>245</v>
      </c>
      <c r="D220" s="410">
        <f t="shared" ref="D220:S220" si="117">D213+D206+D199</f>
        <v>93.785468081600015</v>
      </c>
      <c r="E220" s="410">
        <f t="shared" si="117"/>
        <v>100.38892924460001</v>
      </c>
      <c r="F220" s="410">
        <f t="shared" si="117"/>
        <v>110.35680832520001</v>
      </c>
      <c r="G220" s="410">
        <f t="shared" si="117"/>
        <v>103.08979301970001</v>
      </c>
      <c r="H220" s="410">
        <f t="shared" si="117"/>
        <v>106.1977931719</v>
      </c>
      <c r="I220" s="410">
        <f t="shared" si="117"/>
        <v>89.821490496000024</v>
      </c>
      <c r="J220" s="410">
        <f t="shared" si="117"/>
        <v>93.207937144825621</v>
      </c>
      <c r="K220" s="410">
        <f t="shared" si="117"/>
        <v>97.04441952596909</v>
      </c>
      <c r="L220" s="410">
        <f t="shared" si="117"/>
        <v>101.22501206497246</v>
      </c>
      <c r="M220" s="410">
        <f t="shared" si="117"/>
        <v>105.85485366534937</v>
      </c>
      <c r="N220" s="410">
        <f t="shared" si="117"/>
        <v>110.81523354636904</v>
      </c>
      <c r="O220" s="410">
        <f t="shared" si="117"/>
        <v>115.69826708251767</v>
      </c>
      <c r="P220" s="410">
        <f t="shared" si="117"/>
        <v>120.88207677883905</v>
      </c>
      <c r="Q220" s="410">
        <f t="shared" si="117"/>
        <v>126.16928050337619</v>
      </c>
      <c r="R220" s="410">
        <f t="shared" si="117"/>
        <v>131.94630812698034</v>
      </c>
      <c r="S220" s="410">
        <f t="shared" si="117"/>
        <v>137.91400967221745</v>
      </c>
      <c r="T220" s="28"/>
      <c r="U220" s="28"/>
      <c r="V220" s="412">
        <f t="shared" si="116"/>
        <v>0.2663948626476535</v>
      </c>
      <c r="W220" s="412">
        <f t="shared" si="116"/>
        <v>0.26702193271860736</v>
      </c>
      <c r="X220" s="412">
        <f t="shared" si="116"/>
        <v>0.26803248482803249</v>
      </c>
      <c r="Y220" s="412">
        <f t="shared" si="116"/>
        <v>0.26768102760312101</v>
      </c>
      <c r="Z220" s="412">
        <f t="shared" si="116"/>
        <v>0.26744563523607118</v>
      </c>
      <c r="AA220" s="412">
        <f t="shared" si="116"/>
        <v>0.26616374297175815</v>
      </c>
      <c r="AB220" s="412">
        <f t="shared" si="116"/>
        <v>0.26645222137504104</v>
      </c>
      <c r="AC220" s="412">
        <f t="shared" si="116"/>
        <v>0.26674248907235137</v>
      </c>
      <c r="AD220" s="412">
        <f t="shared" si="116"/>
        <v>0.26710717581901677</v>
      </c>
      <c r="AE220" s="412">
        <f t="shared" si="116"/>
        <v>0.26727749259296329</v>
      </c>
      <c r="AF220" s="412">
        <f t="shared" si="116"/>
        <v>0.26734342544301681</v>
      </c>
      <c r="AG220" s="412">
        <f t="shared" si="116"/>
        <v>0.26730123900564073</v>
      </c>
      <c r="AH220" s="412">
        <f t="shared" si="116"/>
        <v>0.26745057497818447</v>
      </c>
      <c r="AI220" s="412">
        <f t="shared" si="116"/>
        <v>0.26729305826669886</v>
      </c>
      <c r="AJ220" s="412">
        <f t="shared" si="116"/>
        <v>0.26752887796552699</v>
      </c>
      <c r="AK220" s="412">
        <f t="shared" si="116"/>
        <v>0.26746047076883861</v>
      </c>
    </row>
    <row r="221" spans="1:37" ht="15">
      <c r="A221" s="411" t="s">
        <v>39</v>
      </c>
      <c r="B221" s="411" t="s">
        <v>39</v>
      </c>
      <c r="C221" s="402" t="s">
        <v>413</v>
      </c>
      <c r="D221" s="410">
        <f t="shared" ref="D221:S221" si="118">D214+D207+D200</f>
        <v>44.902139587400001</v>
      </c>
      <c r="E221" s="410">
        <f t="shared" si="118"/>
        <v>48.334128908599993</v>
      </c>
      <c r="F221" s="410">
        <f t="shared" si="118"/>
        <v>53.497725856200006</v>
      </c>
      <c r="G221" s="410">
        <f t="shared" si="118"/>
        <v>49.964824269600001</v>
      </c>
      <c r="H221" s="410">
        <f t="shared" si="118"/>
        <v>51.341399962700009</v>
      </c>
      <c r="I221" s="410">
        <f t="shared" si="118"/>
        <v>42.644513840000009</v>
      </c>
      <c r="J221" s="410">
        <f t="shared" si="118"/>
        <v>44.265253691734408</v>
      </c>
      <c r="K221" s="410">
        <f t="shared" si="118"/>
        <v>46.026867672831585</v>
      </c>
      <c r="L221" s="410">
        <f t="shared" si="118"/>
        <v>47.945676709527355</v>
      </c>
      <c r="M221" s="410">
        <f t="shared" si="118"/>
        <v>50.070216023007653</v>
      </c>
      <c r="N221" s="410">
        <f t="shared" si="118"/>
        <v>52.453800633005642</v>
      </c>
      <c r="O221" s="410">
        <f t="shared" si="118"/>
        <v>54.811171807744742</v>
      </c>
      <c r="P221" s="410">
        <f t="shared" si="118"/>
        <v>57.329133540876121</v>
      </c>
      <c r="Q221" s="410">
        <f t="shared" si="118"/>
        <v>59.881378616004085</v>
      </c>
      <c r="R221" s="410">
        <f t="shared" si="118"/>
        <v>62.679200191341984</v>
      </c>
      <c r="S221" s="410">
        <f t="shared" si="118"/>
        <v>65.596879099090046</v>
      </c>
      <c r="T221" s="28"/>
      <c r="U221" s="28"/>
      <c r="V221" s="412">
        <f t="shared" si="116"/>
        <v>0.12754320634795638</v>
      </c>
      <c r="W221" s="412">
        <f t="shared" si="116"/>
        <v>0.12856270720846363</v>
      </c>
      <c r="X221" s="412">
        <f t="shared" si="116"/>
        <v>0.12993424340101928</v>
      </c>
      <c r="Y221" s="412">
        <f t="shared" si="116"/>
        <v>0.12973772778785242</v>
      </c>
      <c r="Z221" s="412">
        <f t="shared" si="116"/>
        <v>0.12929678590126054</v>
      </c>
      <c r="AA221" s="412">
        <f t="shared" si="116"/>
        <v>0.12636645593596343</v>
      </c>
      <c r="AB221" s="412">
        <f t="shared" si="116"/>
        <v>0.12654045929120897</v>
      </c>
      <c r="AC221" s="412">
        <f t="shared" si="116"/>
        <v>0.12651238790675057</v>
      </c>
      <c r="AD221" s="412">
        <f t="shared" si="116"/>
        <v>0.12651650058972946</v>
      </c>
      <c r="AE221" s="412">
        <f t="shared" si="116"/>
        <v>0.12642445130126503</v>
      </c>
      <c r="AF221" s="412">
        <f t="shared" si="116"/>
        <v>0.12654558664865345</v>
      </c>
      <c r="AG221" s="412">
        <f t="shared" si="116"/>
        <v>0.1266319237531176</v>
      </c>
      <c r="AH221" s="412">
        <f t="shared" si="116"/>
        <v>0.12684022426716365</v>
      </c>
      <c r="AI221" s="412">
        <f t="shared" si="116"/>
        <v>0.12686033208431849</v>
      </c>
      <c r="AJ221" s="412">
        <f t="shared" si="116"/>
        <v>0.12708575432689617</v>
      </c>
      <c r="AK221" s="412">
        <f t="shared" si="116"/>
        <v>0.12721385018467443</v>
      </c>
    </row>
    <row r="222" spans="1:37" ht="15">
      <c r="A222" s="411" t="s">
        <v>39</v>
      </c>
      <c r="B222" s="411" t="s">
        <v>39</v>
      </c>
      <c r="C222" s="402" t="s">
        <v>414</v>
      </c>
      <c r="D222" s="410">
        <f t="shared" ref="D222:S222" si="119">D215+D208+D201</f>
        <v>33.323703655299994</v>
      </c>
      <c r="E222" s="410">
        <f t="shared" si="119"/>
        <v>35.731150164199995</v>
      </c>
      <c r="F222" s="410">
        <f t="shared" si="119"/>
        <v>39.204160817200005</v>
      </c>
      <c r="G222" s="410">
        <f t="shared" si="119"/>
        <v>36.564746703799997</v>
      </c>
      <c r="H222" s="410">
        <f t="shared" si="119"/>
        <v>37.9196190065</v>
      </c>
      <c r="I222" s="410">
        <f t="shared" si="119"/>
        <v>32.017281952000005</v>
      </c>
      <c r="J222" s="410">
        <f t="shared" si="119"/>
        <v>33.296820835419204</v>
      </c>
      <c r="K222" s="410">
        <f t="shared" si="119"/>
        <v>34.668295002232213</v>
      </c>
      <c r="L222" s="410">
        <f t="shared" si="119"/>
        <v>36.191221918994067</v>
      </c>
      <c r="M222" s="410">
        <f t="shared" si="119"/>
        <v>37.94184886748755</v>
      </c>
      <c r="N222" s="410">
        <f t="shared" si="119"/>
        <v>39.674307687371666</v>
      </c>
      <c r="O222" s="410">
        <f t="shared" si="119"/>
        <v>41.452909994647996</v>
      </c>
      <c r="P222" s="410">
        <f t="shared" si="119"/>
        <v>43.411326494656649</v>
      </c>
      <c r="Q222" s="410">
        <f t="shared" si="119"/>
        <v>45.427660291000699</v>
      </c>
      <c r="R222" s="410">
        <f t="shared" si="119"/>
        <v>47.616056326222328</v>
      </c>
      <c r="S222" s="410">
        <f t="shared" si="119"/>
        <v>49.891668023888698</v>
      </c>
      <c r="T222" s="28"/>
      <c r="U222" s="28"/>
      <c r="V222" s="412">
        <f t="shared" si="116"/>
        <v>9.4654999753702784E-2</v>
      </c>
      <c r="W222" s="412">
        <f t="shared" si="116"/>
        <v>9.5040367965840075E-2</v>
      </c>
      <c r="X222" s="412">
        <f t="shared" si="116"/>
        <v>9.5218308674412833E-2</v>
      </c>
      <c r="Y222" s="412">
        <f t="shared" si="116"/>
        <v>9.49433371143798E-2</v>
      </c>
      <c r="Z222" s="412">
        <f t="shared" si="116"/>
        <v>9.5495737625050953E-2</v>
      </c>
      <c r="AA222" s="412">
        <f t="shared" si="116"/>
        <v>9.4875286048676052E-2</v>
      </c>
      <c r="AB222" s="412">
        <f t="shared" si="116"/>
        <v>9.5185154270059094E-2</v>
      </c>
      <c r="AC222" s="412">
        <f t="shared" si="116"/>
        <v>9.529148966999948E-2</v>
      </c>
      <c r="AD222" s="412">
        <f t="shared" si="116"/>
        <v>9.5499470723865817E-2</v>
      </c>
      <c r="AE222" s="412">
        <f t="shared" si="116"/>
        <v>9.5801013165660837E-2</v>
      </c>
      <c r="AF222" s="412">
        <f t="shared" si="116"/>
        <v>9.571486680830707E-2</v>
      </c>
      <c r="AG222" s="412">
        <f t="shared" si="116"/>
        <v>9.5769923624318465E-2</v>
      </c>
      <c r="AH222" s="412">
        <f t="shared" si="116"/>
        <v>9.6047193603428102E-2</v>
      </c>
      <c r="AI222" s="412">
        <f t="shared" si="116"/>
        <v>9.623973601686131E-2</v>
      </c>
      <c r="AJ222" s="412">
        <f t="shared" si="116"/>
        <v>9.6544346734115216E-2</v>
      </c>
      <c r="AK222" s="412">
        <f t="shared" si="116"/>
        <v>9.6756297991965487E-2</v>
      </c>
    </row>
    <row r="223" spans="1:37" ht="15">
      <c r="A223" s="411" t="s">
        <v>39</v>
      </c>
      <c r="B223" s="411" t="s">
        <v>39</v>
      </c>
      <c r="C223" s="402" t="s">
        <v>246</v>
      </c>
      <c r="D223" s="410">
        <f t="shared" ref="D223:S223" si="120">D216+D209+D202</f>
        <v>22.462875646800001</v>
      </c>
      <c r="E223" s="410">
        <f t="shared" si="120"/>
        <v>23.827467081799998</v>
      </c>
      <c r="F223" s="410">
        <f t="shared" si="120"/>
        <v>25.9667393967</v>
      </c>
      <c r="G223" s="410">
        <f t="shared" si="120"/>
        <v>24.385515167299999</v>
      </c>
      <c r="H223" s="410">
        <f t="shared" si="120"/>
        <v>25.196573124499999</v>
      </c>
      <c r="I223" s="410">
        <f t="shared" si="120"/>
        <v>21.643872816000002</v>
      </c>
      <c r="J223" s="410">
        <f t="shared" si="120"/>
        <v>22.439603194899203</v>
      </c>
      <c r="K223" s="410">
        <f t="shared" si="120"/>
        <v>23.377726097719165</v>
      </c>
      <c r="L223" s="410">
        <f t="shared" si="120"/>
        <v>24.440702073266401</v>
      </c>
      <c r="M223" s="410">
        <f t="shared" si="120"/>
        <v>25.593648004912236</v>
      </c>
      <c r="N223" s="410">
        <f t="shared" si="120"/>
        <v>26.883385834679878</v>
      </c>
      <c r="O223" s="410">
        <f t="shared" si="120"/>
        <v>28.133966148205648</v>
      </c>
      <c r="P223" s="410">
        <f t="shared" si="120"/>
        <v>29.355784271052578</v>
      </c>
      <c r="Q223" s="410">
        <f t="shared" si="120"/>
        <v>30.779373679459212</v>
      </c>
      <c r="R223" s="410">
        <f t="shared" si="120"/>
        <v>32.241297747596676</v>
      </c>
      <c r="S223" s="410">
        <f t="shared" si="120"/>
        <v>33.794972551704944</v>
      </c>
      <c r="T223" s="28"/>
      <c r="U223" s="28"/>
      <c r="V223" s="412">
        <f t="shared" si="116"/>
        <v>6.3805137352346594E-2</v>
      </c>
      <c r="W223" s="412">
        <f t="shared" si="116"/>
        <v>6.3378067281392711E-2</v>
      </c>
      <c r="X223" s="412">
        <f t="shared" si="116"/>
        <v>6.3067515171967542E-2</v>
      </c>
      <c r="Y223" s="412">
        <f t="shared" si="116"/>
        <v>6.3318972396879031E-2</v>
      </c>
      <c r="Z223" s="412">
        <f t="shared" si="116"/>
        <v>6.3454364763928892E-2</v>
      </c>
      <c r="AA223" s="412">
        <f t="shared" si="116"/>
        <v>6.4136257028241939E-2</v>
      </c>
      <c r="AB223" s="412">
        <f t="shared" si="116"/>
        <v>6.4147778624958934E-2</v>
      </c>
      <c r="AC223" s="412">
        <f t="shared" si="116"/>
        <v>6.4257510927648642E-2</v>
      </c>
      <c r="AD223" s="412">
        <f t="shared" si="116"/>
        <v>6.4492824180983246E-2</v>
      </c>
      <c r="AE223" s="412">
        <f t="shared" si="116"/>
        <v>6.462250740703683E-2</v>
      </c>
      <c r="AF223" s="412">
        <f t="shared" si="116"/>
        <v>6.4856574556983237E-2</v>
      </c>
      <c r="AG223" s="412">
        <f t="shared" si="116"/>
        <v>6.4998760994359375E-2</v>
      </c>
      <c r="AH223" s="412">
        <f t="shared" si="116"/>
        <v>6.4949425021815541E-2</v>
      </c>
      <c r="AI223" s="412">
        <f t="shared" si="116"/>
        <v>6.5206941733301216E-2</v>
      </c>
      <c r="AJ223" s="412">
        <f t="shared" si="116"/>
        <v>6.5371122034473025E-2</v>
      </c>
      <c r="AK223" s="412">
        <f t="shared" si="116"/>
        <v>6.5539529231161478E-2</v>
      </c>
    </row>
    <row r="224" spans="1:37" ht="15">
      <c r="A224" s="411" t="s">
        <v>39</v>
      </c>
      <c r="B224" s="411" t="s">
        <v>39</v>
      </c>
      <c r="C224" s="402" t="s">
        <v>12</v>
      </c>
      <c r="D224" s="410">
        <f t="shared" ref="D224:S224" si="121">D217+D210+D203</f>
        <v>16.179920299300008</v>
      </c>
      <c r="E224" s="410">
        <f t="shared" si="121"/>
        <v>15.239147821799982</v>
      </c>
      <c r="F224" s="410">
        <f t="shared" si="121"/>
        <v>15.733493236099998</v>
      </c>
      <c r="G224" s="410">
        <f t="shared" si="121"/>
        <v>15.705731027399995</v>
      </c>
      <c r="H224" s="410">
        <f t="shared" si="121"/>
        <v>16.443431386099967</v>
      </c>
      <c r="I224" s="410">
        <f t="shared" si="121"/>
        <v>16.803092063999991</v>
      </c>
      <c r="J224" s="410">
        <f t="shared" si="121"/>
        <v>16.802799538622391</v>
      </c>
      <c r="K224" s="410">
        <f t="shared" si="121"/>
        <v>16.729486327090328</v>
      </c>
      <c r="L224" s="410">
        <f t="shared" si="121"/>
        <v>16.662276288183854</v>
      </c>
      <c r="M224" s="410">
        <f t="shared" si="121"/>
        <v>17.604389790262811</v>
      </c>
      <c r="N224" s="410">
        <f t="shared" si="121"/>
        <v>17.448164243642967</v>
      </c>
      <c r="O224" s="410">
        <f t="shared" si="121"/>
        <v>17.688477165243221</v>
      </c>
      <c r="P224" s="410">
        <f t="shared" si="121"/>
        <v>18.111869231195612</v>
      </c>
      <c r="Q224" s="410">
        <f t="shared" si="121"/>
        <v>18.427707220218075</v>
      </c>
      <c r="R224" s="410">
        <f t="shared" si="121"/>
        <v>18.733931405987317</v>
      </c>
      <c r="S224" s="410">
        <f t="shared" si="121"/>
        <v>19.138591187988403</v>
      </c>
      <c r="T224" s="28"/>
      <c r="U224" s="28"/>
      <c r="V224" s="412">
        <f t="shared" si="116"/>
        <v>4.5958587550384511E-2</v>
      </c>
      <c r="W224" s="412">
        <f t="shared" si="116"/>
        <v>4.0534217617232644E-2</v>
      </c>
      <c r="X224" s="412">
        <f t="shared" si="116"/>
        <v>3.8213204523548649E-2</v>
      </c>
      <c r="Y224" s="412">
        <f t="shared" si="116"/>
        <v>4.0781207309915371E-2</v>
      </c>
      <c r="Z224" s="412">
        <f t="shared" si="116"/>
        <v>4.141069057242798E-2</v>
      </c>
      <c r="AA224" s="412">
        <f t="shared" si="116"/>
        <v>4.9791802079397117E-2</v>
      </c>
      <c r="AB224" s="412">
        <f t="shared" si="116"/>
        <v>4.8033927147522942E-2</v>
      </c>
      <c r="AC224" s="412">
        <f t="shared" si="116"/>
        <v>4.59837345164993E-2</v>
      </c>
      <c r="AD224" s="412">
        <f t="shared" si="116"/>
        <v>4.396752809667516E-2</v>
      </c>
      <c r="AE224" s="412">
        <f t="shared" si="116"/>
        <v>4.4450084231809107E-2</v>
      </c>
      <c r="AF224" s="412">
        <f t="shared" si="116"/>
        <v>4.2093959894385989E-2</v>
      </c>
      <c r="AG224" s="412">
        <f t="shared" si="116"/>
        <v>4.0866228869446332E-2</v>
      </c>
      <c r="AH224" s="412">
        <f t="shared" si="116"/>
        <v>4.0072357862244501E-2</v>
      </c>
      <c r="AI224" s="412">
        <f t="shared" si="116"/>
        <v>3.903959981450169E-2</v>
      </c>
      <c r="AJ224" s="412">
        <f t="shared" si="116"/>
        <v>3.7984144612092485E-2</v>
      </c>
      <c r="AK224" s="412">
        <f t="shared" si="116"/>
        <v>3.71160016386856E-2</v>
      </c>
    </row>
    <row r="225" spans="1:37">
      <c r="A225" s="411" t="s">
        <v>39</v>
      </c>
      <c r="B225" s="411" t="s">
        <v>39</v>
      </c>
      <c r="C225" s="411" t="s">
        <v>60</v>
      </c>
      <c r="D225" s="410">
        <f t="shared" ref="D225:S225" si="122">D218+D211+D204</f>
        <v>352.05434199999996</v>
      </c>
      <c r="E225" s="410">
        <f t="shared" si="122"/>
        <v>375.95761599999992</v>
      </c>
      <c r="F225" s="410">
        <f t="shared" si="122"/>
        <v>411.72922899999998</v>
      </c>
      <c r="G225" s="410">
        <f t="shared" si="122"/>
        <v>385.12177699999995</v>
      </c>
      <c r="H225" s="410">
        <f t="shared" si="122"/>
        <v>397.08179599999994</v>
      </c>
      <c r="I225" s="410">
        <f t="shared" si="122"/>
        <v>337.46704</v>
      </c>
      <c r="J225" s="410">
        <f t="shared" si="122"/>
        <v>349.81107180800007</v>
      </c>
      <c r="K225" s="410">
        <f t="shared" si="122"/>
        <v>363.81312877247206</v>
      </c>
      <c r="L225" s="410">
        <f t="shared" si="122"/>
        <v>378.96777484390486</v>
      </c>
      <c r="M225" s="410">
        <f t="shared" si="122"/>
        <v>396.04851361934789</v>
      </c>
      <c r="N225" s="410">
        <f t="shared" si="122"/>
        <v>414.50517574066498</v>
      </c>
      <c r="O225" s="410">
        <f t="shared" si="122"/>
        <v>432.83849903919133</v>
      </c>
      <c r="P225" s="410">
        <f t="shared" si="122"/>
        <v>451.97912469883158</v>
      </c>
      <c r="Q225" s="410">
        <f t="shared" si="122"/>
        <v>472.02602761754997</v>
      </c>
      <c r="R225" s="410">
        <f t="shared" si="122"/>
        <v>493.20398280137277</v>
      </c>
      <c r="S225" s="410">
        <f t="shared" si="122"/>
        <v>515.64258926102809</v>
      </c>
      <c r="T225" s="28"/>
      <c r="U225" s="28"/>
      <c r="V225" s="412">
        <f t="shared" si="116"/>
        <v>1</v>
      </c>
      <c r="W225" s="412">
        <f t="shared" si="116"/>
        <v>1</v>
      </c>
      <c r="X225" s="412">
        <f t="shared" si="116"/>
        <v>1</v>
      </c>
      <c r="Y225" s="412">
        <f t="shared" si="116"/>
        <v>1</v>
      </c>
      <c r="Z225" s="412">
        <f t="shared" si="116"/>
        <v>1</v>
      </c>
      <c r="AA225" s="412">
        <f t="shared" si="116"/>
        <v>1</v>
      </c>
      <c r="AB225" s="412">
        <f t="shared" si="116"/>
        <v>1</v>
      </c>
      <c r="AC225" s="412">
        <f t="shared" si="116"/>
        <v>1</v>
      </c>
      <c r="AD225" s="412">
        <f t="shared" si="116"/>
        <v>1</v>
      </c>
      <c r="AE225" s="412">
        <f t="shared" si="116"/>
        <v>1</v>
      </c>
      <c r="AF225" s="412">
        <f t="shared" si="116"/>
        <v>1</v>
      </c>
      <c r="AG225" s="412">
        <f t="shared" si="116"/>
        <v>1</v>
      </c>
      <c r="AH225" s="412">
        <f t="shared" si="116"/>
        <v>1</v>
      </c>
      <c r="AI225" s="412">
        <f t="shared" si="116"/>
        <v>1</v>
      </c>
      <c r="AJ225" s="412">
        <f t="shared" si="116"/>
        <v>1</v>
      </c>
      <c r="AK225" s="412">
        <f t="shared" si="116"/>
        <v>1</v>
      </c>
    </row>
    <row r="226" spans="1:37" ht="15">
      <c r="A226" s="411" t="s">
        <v>59</v>
      </c>
      <c r="B226" s="411" t="s">
        <v>59</v>
      </c>
      <c r="C226" s="402" t="s">
        <v>221</v>
      </c>
      <c r="D226" s="410">
        <f>D219+D191+D163+D135+D65</f>
        <v>1187.155691029232</v>
      </c>
      <c r="E226" s="410">
        <f t="shared" ref="E226:S226" si="123">E219+E191+E163+E135+E65</f>
        <v>1229.8171829022901</v>
      </c>
      <c r="F226" s="410">
        <f t="shared" si="123"/>
        <v>1285.8407927566213</v>
      </c>
      <c r="G226" s="410">
        <f t="shared" si="123"/>
        <v>1373.1740527157638</v>
      </c>
      <c r="H226" s="410">
        <f t="shared" si="123"/>
        <v>1412.9440291178121</v>
      </c>
      <c r="I226" s="410">
        <f t="shared" si="123"/>
        <v>1252.2865584222645</v>
      </c>
      <c r="J226" s="410">
        <f t="shared" si="123"/>
        <v>1302.0452422867415</v>
      </c>
      <c r="K226" s="410">
        <f t="shared" si="123"/>
        <v>1392.2361729516249</v>
      </c>
      <c r="L226" s="410">
        <f t="shared" si="123"/>
        <v>1477.8768028454472</v>
      </c>
      <c r="M226" s="410">
        <f t="shared" si="123"/>
        <v>1560.8747146044757</v>
      </c>
      <c r="N226" s="410">
        <f t="shared" si="123"/>
        <v>1653.5058624299188</v>
      </c>
      <c r="O226" s="410">
        <f t="shared" si="123"/>
        <v>1746.5085270143322</v>
      </c>
      <c r="P226" s="410">
        <f t="shared" si="123"/>
        <v>1838.4280090023738</v>
      </c>
      <c r="Q226" s="410">
        <f t="shared" si="123"/>
        <v>1935.7806912915862</v>
      </c>
      <c r="R226" s="410">
        <f t="shared" si="123"/>
        <v>2033.9457519647526</v>
      </c>
      <c r="S226" s="410">
        <f t="shared" si="123"/>
        <v>2136.6375456963146</v>
      </c>
      <c r="T226" s="28"/>
      <c r="U226" s="28"/>
      <c r="V226" s="412">
        <f>D226/D$232</f>
        <v>0.42471161600147961</v>
      </c>
      <c r="W226" s="412">
        <f t="shared" ref="W226:AK232" si="124">E226/E$232</f>
        <v>0.42776196460743943</v>
      </c>
      <c r="X226" s="412">
        <f t="shared" si="124"/>
        <v>0.42690762800194287</v>
      </c>
      <c r="Y226" s="412">
        <f t="shared" si="124"/>
        <v>0.42596871641721618</v>
      </c>
      <c r="Z226" s="412">
        <f t="shared" si="124"/>
        <v>0.42702510236964852</v>
      </c>
      <c r="AA226" s="412">
        <f t="shared" si="124"/>
        <v>0.42418702994706103</v>
      </c>
      <c r="AB226" s="412">
        <f t="shared" si="124"/>
        <v>0.42686737315908962</v>
      </c>
      <c r="AC226" s="412">
        <f t="shared" si="124"/>
        <v>0.42878230327929118</v>
      </c>
      <c r="AD226" s="412">
        <f t="shared" si="124"/>
        <v>0.4304397927041565</v>
      </c>
      <c r="AE226" s="412">
        <f t="shared" si="124"/>
        <v>0.42987934607583717</v>
      </c>
      <c r="AF226" s="412">
        <f t="shared" si="124"/>
        <v>0.43221072529870697</v>
      </c>
      <c r="AG226" s="412">
        <f t="shared" si="124"/>
        <v>0.43348985417300545</v>
      </c>
      <c r="AH226" s="412">
        <f t="shared" si="124"/>
        <v>0.43401114363089716</v>
      </c>
      <c r="AI226" s="412">
        <f t="shared" si="124"/>
        <v>0.43498171374512834</v>
      </c>
      <c r="AJ226" s="412">
        <f t="shared" si="124"/>
        <v>0.43532197082796753</v>
      </c>
      <c r="AK226" s="412">
        <f t="shared" si="124"/>
        <v>0.43593981349724759</v>
      </c>
    </row>
    <row r="227" spans="1:37" ht="15">
      <c r="A227" s="411" t="s">
        <v>59</v>
      </c>
      <c r="B227" s="411" t="s">
        <v>59</v>
      </c>
      <c r="C227" s="402" t="s">
        <v>245</v>
      </c>
      <c r="D227" s="410">
        <f t="shared" ref="D227:S227" si="125">D220+D192+D164+D136+D66</f>
        <v>708.11258954296591</v>
      </c>
      <c r="E227" s="410">
        <f t="shared" si="125"/>
        <v>731.10998703240546</v>
      </c>
      <c r="F227" s="410">
        <f t="shared" si="125"/>
        <v>770.95375287712136</v>
      </c>
      <c r="G227" s="410">
        <f t="shared" si="125"/>
        <v>822.54243938504283</v>
      </c>
      <c r="H227" s="410">
        <f t="shared" si="125"/>
        <v>852.70626010776903</v>
      </c>
      <c r="I227" s="410">
        <f t="shared" si="125"/>
        <v>762.72820509059841</v>
      </c>
      <c r="J227" s="410">
        <f t="shared" si="125"/>
        <v>796.56225191385499</v>
      </c>
      <c r="K227" s="410">
        <f t="shared" si="125"/>
        <v>850.49506830511052</v>
      </c>
      <c r="L227" s="410">
        <f t="shared" si="125"/>
        <v>901.9074935360718</v>
      </c>
      <c r="M227" s="410">
        <f t="shared" si="125"/>
        <v>956.03493884447221</v>
      </c>
      <c r="N227" s="410">
        <f t="shared" si="125"/>
        <v>1009.5535093793134</v>
      </c>
      <c r="O227" s="410">
        <f t="shared" si="125"/>
        <v>1064.8092652465177</v>
      </c>
      <c r="P227" s="410">
        <f t="shared" si="125"/>
        <v>1121.938308542183</v>
      </c>
      <c r="Q227" s="410">
        <f t="shared" si="125"/>
        <v>1180.2203017389832</v>
      </c>
      <c r="R227" s="410">
        <f t="shared" si="125"/>
        <v>1242.4648340909498</v>
      </c>
      <c r="S227" s="410">
        <f t="shared" si="125"/>
        <v>1305.2324492095604</v>
      </c>
      <c r="T227" s="28"/>
      <c r="U227" s="28"/>
      <c r="V227" s="412">
        <f t="shared" ref="V227:V232" si="126">D227/D$232</f>
        <v>0.2533312559492924</v>
      </c>
      <c r="W227" s="412">
        <f t="shared" si="124"/>
        <v>0.25429880859125126</v>
      </c>
      <c r="X227" s="412">
        <f t="shared" si="124"/>
        <v>0.25596173320522703</v>
      </c>
      <c r="Y227" s="412">
        <f t="shared" si="124"/>
        <v>0.25515872981329768</v>
      </c>
      <c r="Z227" s="412">
        <f t="shared" si="124"/>
        <v>0.25770799869624494</v>
      </c>
      <c r="AA227" s="412">
        <f t="shared" si="124"/>
        <v>0.25835892735433957</v>
      </c>
      <c r="AB227" s="412">
        <f t="shared" si="124"/>
        <v>0.26114794247470113</v>
      </c>
      <c r="AC227" s="412">
        <f t="shared" si="124"/>
        <v>0.26193633048795562</v>
      </c>
      <c r="AD227" s="412">
        <f t="shared" si="124"/>
        <v>0.2626855457833388</v>
      </c>
      <c r="AE227" s="412">
        <f t="shared" si="124"/>
        <v>0.2633008725753217</v>
      </c>
      <c r="AF227" s="412">
        <f t="shared" si="124"/>
        <v>0.26388769730484191</v>
      </c>
      <c r="AG227" s="412">
        <f t="shared" si="124"/>
        <v>0.26428958460503998</v>
      </c>
      <c r="AH227" s="412">
        <f t="shared" si="124"/>
        <v>0.2648641806963889</v>
      </c>
      <c r="AI227" s="412">
        <f t="shared" si="124"/>
        <v>0.26520269148086362</v>
      </c>
      <c r="AJ227" s="412">
        <f t="shared" si="124"/>
        <v>0.26592264800496462</v>
      </c>
      <c r="AK227" s="412">
        <f t="shared" si="124"/>
        <v>0.26630758765101525</v>
      </c>
    </row>
    <row r="228" spans="1:37" ht="15">
      <c r="A228" s="411" t="s">
        <v>59</v>
      </c>
      <c r="B228" s="411" t="s">
        <v>59</v>
      </c>
      <c r="C228" s="402" t="s">
        <v>413</v>
      </c>
      <c r="D228" s="410">
        <f t="shared" ref="D228:S228" si="127">D221+D193+D165+D137+D67</f>
        <v>266.53946768049286</v>
      </c>
      <c r="E228" s="410">
        <f t="shared" si="127"/>
        <v>271.59907138439843</v>
      </c>
      <c r="F228" s="410">
        <f t="shared" si="127"/>
        <v>286.16751596247667</v>
      </c>
      <c r="G228" s="410">
        <f t="shared" si="127"/>
        <v>303.77964420577553</v>
      </c>
      <c r="H228" s="410">
        <f t="shared" si="127"/>
        <v>312.21166907017096</v>
      </c>
      <c r="I228" s="410">
        <f t="shared" si="127"/>
        <v>272.39259803523294</v>
      </c>
      <c r="J228" s="410">
        <f t="shared" si="127"/>
        <v>283.13380252569084</v>
      </c>
      <c r="K228" s="410">
        <f t="shared" si="127"/>
        <v>301.2830658184858</v>
      </c>
      <c r="L228" s="410">
        <f t="shared" si="127"/>
        <v>318.68046600154668</v>
      </c>
      <c r="M228" s="410">
        <f t="shared" si="127"/>
        <v>336.77778426997583</v>
      </c>
      <c r="N228" s="410">
        <f t="shared" si="127"/>
        <v>355.45107525128651</v>
      </c>
      <c r="O228" s="410">
        <f t="shared" si="127"/>
        <v>374.55707975929386</v>
      </c>
      <c r="P228" s="410">
        <f t="shared" si="127"/>
        <v>394.44393811904268</v>
      </c>
      <c r="Q228" s="410">
        <f t="shared" si="127"/>
        <v>414.23592138934362</v>
      </c>
      <c r="R228" s="410">
        <f t="shared" si="127"/>
        <v>435.6617364522653</v>
      </c>
      <c r="S228" s="410">
        <f t="shared" si="127"/>
        <v>457.37264619651205</v>
      </c>
      <c r="T228" s="28"/>
      <c r="U228" s="28"/>
      <c r="V228" s="412">
        <f t="shared" si="126"/>
        <v>9.5355991553738695E-2</v>
      </c>
      <c r="W228" s="412">
        <f t="shared" si="124"/>
        <v>9.4469124335024857E-2</v>
      </c>
      <c r="X228" s="412">
        <f t="shared" si="124"/>
        <v>9.500950361735204E-2</v>
      </c>
      <c r="Y228" s="412">
        <f t="shared" si="124"/>
        <v>9.4234685588541145E-2</v>
      </c>
      <c r="Z228" s="412">
        <f t="shared" si="124"/>
        <v>9.4357750341271363E-2</v>
      </c>
      <c r="AA228" s="412">
        <f t="shared" si="124"/>
        <v>9.2267545605298915E-2</v>
      </c>
      <c r="AB228" s="412">
        <f t="shared" si="124"/>
        <v>9.2823642843947868E-2</v>
      </c>
      <c r="AC228" s="412">
        <f t="shared" si="124"/>
        <v>9.2789463031129935E-2</v>
      </c>
      <c r="AD228" s="412">
        <f t="shared" si="124"/>
        <v>9.2817448288289389E-2</v>
      </c>
      <c r="AE228" s="412">
        <f t="shared" si="124"/>
        <v>9.2751719481555001E-2</v>
      </c>
      <c r="AF228" s="412">
        <f t="shared" si="124"/>
        <v>9.2911534535956422E-2</v>
      </c>
      <c r="AG228" s="412">
        <f t="shared" si="124"/>
        <v>9.2966447843166281E-2</v>
      </c>
      <c r="AH228" s="412">
        <f t="shared" si="124"/>
        <v>9.3119264851833264E-2</v>
      </c>
      <c r="AI228" s="412">
        <f t="shared" si="124"/>
        <v>9.3081334983513231E-2</v>
      </c>
      <c r="AJ228" s="412">
        <f t="shared" si="124"/>
        <v>9.3243944949629773E-2</v>
      </c>
      <c r="AK228" s="412">
        <f t="shared" si="124"/>
        <v>9.3318095286335209E-2</v>
      </c>
    </row>
    <row r="229" spans="1:37" ht="15">
      <c r="A229" s="411" t="s">
        <v>59</v>
      </c>
      <c r="B229" s="411" t="s">
        <v>59</v>
      </c>
      <c r="C229" s="402" t="s">
        <v>414</v>
      </c>
      <c r="D229" s="410">
        <f t="shared" ref="D229:S229" si="128">D222+D194+D166+D138+D68</f>
        <v>328.0960389448008</v>
      </c>
      <c r="E229" s="410">
        <f t="shared" si="128"/>
        <v>342.90365915342323</v>
      </c>
      <c r="F229" s="410">
        <f t="shared" si="128"/>
        <v>358.25338573991246</v>
      </c>
      <c r="G229" s="410">
        <f t="shared" si="128"/>
        <v>389.0971204902657</v>
      </c>
      <c r="H229" s="410">
        <f t="shared" si="128"/>
        <v>395.07976067535367</v>
      </c>
      <c r="I229" s="410">
        <f t="shared" si="128"/>
        <v>343.8113989961326</v>
      </c>
      <c r="J229" s="410">
        <f t="shared" si="128"/>
        <v>349.36215391749045</v>
      </c>
      <c r="K229" s="410">
        <f t="shared" si="128"/>
        <v>370.64476538986895</v>
      </c>
      <c r="L229" s="410">
        <f t="shared" si="128"/>
        <v>391.26904577824462</v>
      </c>
      <c r="M229" s="410">
        <f t="shared" si="128"/>
        <v>413.3342553825367</v>
      </c>
      <c r="N229" s="410">
        <f t="shared" si="128"/>
        <v>433.40248439664686</v>
      </c>
      <c r="O229" s="410">
        <f t="shared" si="128"/>
        <v>454.92634483218757</v>
      </c>
      <c r="P229" s="410">
        <f t="shared" si="128"/>
        <v>477.59622166208965</v>
      </c>
      <c r="Q229" s="410">
        <f t="shared" si="128"/>
        <v>500.47610175081553</v>
      </c>
      <c r="R229" s="410">
        <f t="shared" si="128"/>
        <v>524.64141275894963</v>
      </c>
      <c r="S229" s="410">
        <f t="shared" si="128"/>
        <v>549.24328957399337</v>
      </c>
      <c r="T229" s="28"/>
      <c r="U229" s="28"/>
      <c r="V229" s="412">
        <f t="shared" si="126"/>
        <v>0.11737820064958905</v>
      </c>
      <c r="W229" s="412">
        <f t="shared" si="124"/>
        <v>0.11927068913152601</v>
      </c>
      <c r="X229" s="412">
        <f t="shared" si="124"/>
        <v>0.11894248805251519</v>
      </c>
      <c r="Y229" s="412">
        <f t="shared" si="124"/>
        <v>0.12070079583070954</v>
      </c>
      <c r="Z229" s="412">
        <f t="shared" si="124"/>
        <v>0.11940244749249164</v>
      </c>
      <c r="AA229" s="412">
        <f t="shared" si="124"/>
        <v>0.11645923628363089</v>
      </c>
      <c r="AB229" s="412">
        <f t="shared" si="124"/>
        <v>0.11453619281465675</v>
      </c>
      <c r="AC229" s="412">
        <f t="shared" si="124"/>
        <v>0.11415154934909352</v>
      </c>
      <c r="AD229" s="412">
        <f t="shared" si="124"/>
        <v>0.11395927362285925</v>
      </c>
      <c r="AE229" s="412">
        <f t="shared" si="124"/>
        <v>0.11383608034140837</v>
      </c>
      <c r="AF229" s="412">
        <f t="shared" si="124"/>
        <v>0.1132872924030988</v>
      </c>
      <c r="AG229" s="412">
        <f t="shared" si="124"/>
        <v>0.11291439568170232</v>
      </c>
      <c r="AH229" s="412">
        <f t="shared" si="124"/>
        <v>0.11274963248076326</v>
      </c>
      <c r="AI229" s="412">
        <f t="shared" si="124"/>
        <v>0.11246002886969554</v>
      </c>
      <c r="AJ229" s="412">
        <f t="shared" si="124"/>
        <v>0.11228811464591756</v>
      </c>
      <c r="AK229" s="412">
        <f t="shared" si="124"/>
        <v>0.11206253381804664</v>
      </c>
    </row>
    <row r="230" spans="1:37" ht="15">
      <c r="A230" s="411" t="s">
        <v>59</v>
      </c>
      <c r="B230" s="411" t="s">
        <v>59</v>
      </c>
      <c r="C230" s="402" t="s">
        <v>246</v>
      </c>
      <c r="D230" s="410">
        <f t="shared" ref="D230:S230" si="129">D223+D195+D167+D139+D69</f>
        <v>178.11012421960294</v>
      </c>
      <c r="E230" s="410">
        <f t="shared" si="129"/>
        <v>187.26369115180478</v>
      </c>
      <c r="F230" s="410">
        <f t="shared" si="129"/>
        <v>195.94588404503122</v>
      </c>
      <c r="G230" s="410">
        <f t="shared" si="129"/>
        <v>211.02075717529306</v>
      </c>
      <c r="H230" s="410">
        <f t="shared" si="129"/>
        <v>214.02714014216264</v>
      </c>
      <c r="I230" s="410">
        <f t="shared" si="129"/>
        <v>191.24852429549611</v>
      </c>
      <c r="J230" s="410">
        <f t="shared" si="129"/>
        <v>197.54352997802198</v>
      </c>
      <c r="K230" s="410">
        <f t="shared" si="129"/>
        <v>210.48088094527321</v>
      </c>
      <c r="L230" s="410">
        <f t="shared" si="129"/>
        <v>223.18196515816811</v>
      </c>
      <c r="M230" s="410">
        <f t="shared" si="129"/>
        <v>236.27764202763024</v>
      </c>
      <c r="N230" s="410">
        <f t="shared" si="129"/>
        <v>249.6107326823975</v>
      </c>
      <c r="O230" s="410">
        <f t="shared" si="129"/>
        <v>263.18670093039816</v>
      </c>
      <c r="P230" s="410">
        <f t="shared" si="129"/>
        <v>276.2051285690336</v>
      </c>
      <c r="Q230" s="410">
        <f t="shared" si="129"/>
        <v>290.93091285538901</v>
      </c>
      <c r="R230" s="410">
        <f t="shared" si="129"/>
        <v>305.78637456873554</v>
      </c>
      <c r="S230" s="410">
        <f t="shared" si="129"/>
        <v>321.16264957766498</v>
      </c>
      <c r="T230" s="28"/>
      <c r="U230" s="28"/>
      <c r="V230" s="412">
        <f t="shared" si="126"/>
        <v>6.3719897276446766E-2</v>
      </c>
      <c r="W230" s="412">
        <f t="shared" si="124"/>
        <v>6.513511564190036E-2</v>
      </c>
      <c r="X230" s="412">
        <f t="shared" si="124"/>
        <v>6.5055326480251974E-2</v>
      </c>
      <c r="Y230" s="412">
        <f t="shared" si="124"/>
        <v>6.5460194862824714E-2</v>
      </c>
      <c r="Z230" s="412">
        <f t="shared" si="124"/>
        <v>6.4684063590369961E-2</v>
      </c>
      <c r="AA230" s="412">
        <f t="shared" si="124"/>
        <v>6.4781613247428843E-2</v>
      </c>
      <c r="AB230" s="412">
        <f t="shared" si="124"/>
        <v>6.476340835760433E-2</v>
      </c>
      <c r="AC230" s="412">
        <f t="shared" si="124"/>
        <v>6.482411438616198E-2</v>
      </c>
      <c r="AD230" s="412">
        <f t="shared" si="124"/>
        <v>6.5002981732324105E-2</v>
      </c>
      <c r="AE230" s="412">
        <f t="shared" si="124"/>
        <v>6.5073049935924165E-2</v>
      </c>
      <c r="AF230" s="412">
        <f t="shared" si="124"/>
        <v>6.5245874397117959E-2</v>
      </c>
      <c r="AG230" s="412">
        <f t="shared" si="124"/>
        <v>6.5323909297842472E-2</v>
      </c>
      <c r="AH230" s="412">
        <f t="shared" si="124"/>
        <v>6.5205764457437879E-2</v>
      </c>
      <c r="AI230" s="412">
        <f t="shared" si="124"/>
        <v>6.5373948415011623E-2</v>
      </c>
      <c r="AJ230" s="412">
        <f t="shared" si="124"/>
        <v>6.5446940805089809E-2</v>
      </c>
      <c r="AK230" s="412">
        <f t="shared" si="124"/>
        <v>6.5527064167330118E-2</v>
      </c>
    </row>
    <row r="231" spans="1:37" ht="15">
      <c r="A231" s="411" t="s">
        <v>59</v>
      </c>
      <c r="B231" s="411" t="s">
        <v>59</v>
      </c>
      <c r="C231" s="402" t="s">
        <v>12</v>
      </c>
      <c r="D231" s="410">
        <f t="shared" ref="D231:S231" si="130">D224+D196+D168+D140+D70</f>
        <v>127.19028432850993</v>
      </c>
      <c r="E231" s="410">
        <f t="shared" si="130"/>
        <v>112.30999601560075</v>
      </c>
      <c r="F231" s="410">
        <f t="shared" si="130"/>
        <v>114.82699680764406</v>
      </c>
      <c r="G231" s="410">
        <f t="shared" si="130"/>
        <v>124.03598611567026</v>
      </c>
      <c r="H231" s="410">
        <f t="shared" si="130"/>
        <v>121.83903362441943</v>
      </c>
      <c r="I231" s="410">
        <f t="shared" si="130"/>
        <v>129.73650738501931</v>
      </c>
      <c r="J231" s="410">
        <f t="shared" si="130"/>
        <v>121.5867082422144</v>
      </c>
      <c r="K231" s="410">
        <f t="shared" si="130"/>
        <v>121.81348264312865</v>
      </c>
      <c r="L231" s="410">
        <f t="shared" si="130"/>
        <v>120.49542121940425</v>
      </c>
      <c r="M231" s="410">
        <f t="shared" si="130"/>
        <v>127.66067458748256</v>
      </c>
      <c r="N231" s="410">
        <f t="shared" si="130"/>
        <v>124.17006728544322</v>
      </c>
      <c r="O231" s="410">
        <f t="shared" si="130"/>
        <v>124.96111113110882</v>
      </c>
      <c r="P231" s="410">
        <f t="shared" si="130"/>
        <v>127.28886804761569</v>
      </c>
      <c r="Q231" s="410">
        <f t="shared" si="130"/>
        <v>128.61370278281598</v>
      </c>
      <c r="R231" s="410">
        <f t="shared" si="130"/>
        <v>129.7790037047389</v>
      </c>
      <c r="S231" s="410">
        <f t="shared" si="130"/>
        <v>131.57282587431354</v>
      </c>
      <c r="T231" s="28"/>
      <c r="U231" s="28"/>
      <c r="V231" s="412">
        <f t="shared" si="126"/>
        <v>4.5503038569453293E-2</v>
      </c>
      <c r="W231" s="412">
        <f t="shared" si="124"/>
        <v>3.9064297692858012E-2</v>
      </c>
      <c r="X231" s="412">
        <f t="shared" si="124"/>
        <v>3.8123320642710699E-2</v>
      </c>
      <c r="Y231" s="412">
        <f t="shared" si="124"/>
        <v>3.8476877487410716E-2</v>
      </c>
      <c r="Z231" s="412">
        <f t="shared" si="124"/>
        <v>3.6822637509973583E-2</v>
      </c>
      <c r="AA231" s="412">
        <f t="shared" si="124"/>
        <v>4.3945647562240786E-2</v>
      </c>
      <c r="AB231" s="412">
        <f t="shared" si="124"/>
        <v>3.9861440350000346E-2</v>
      </c>
      <c r="AC231" s="412">
        <f t="shared" si="124"/>
        <v>3.7516239466367833E-2</v>
      </c>
      <c r="AD231" s="412">
        <f t="shared" si="124"/>
        <v>3.5094957869031801E-2</v>
      </c>
      <c r="AE231" s="412">
        <f t="shared" si="124"/>
        <v>3.5158931589953688E-2</v>
      </c>
      <c r="AF231" s="412">
        <f t="shared" si="124"/>
        <v>3.245687606027782E-2</v>
      </c>
      <c r="AG231" s="412">
        <f t="shared" si="124"/>
        <v>3.1015808399243255E-2</v>
      </c>
      <c r="AH231" s="412">
        <f t="shared" si="124"/>
        <v>3.0050013882679437E-2</v>
      </c>
      <c r="AI231" s="412">
        <f t="shared" si="124"/>
        <v>2.8900282505787713E-2</v>
      </c>
      <c r="AJ231" s="412">
        <f t="shared" si="124"/>
        <v>2.7776380766430627E-2</v>
      </c>
      <c r="AK231" s="412">
        <f t="shared" si="124"/>
        <v>2.6844905580025075E-2</v>
      </c>
    </row>
    <row r="232" spans="1:37">
      <c r="A232" s="411" t="s">
        <v>59</v>
      </c>
      <c r="B232" s="411" t="s">
        <v>59</v>
      </c>
      <c r="C232" s="411" t="s">
        <v>60</v>
      </c>
      <c r="D232" s="410">
        <f t="shared" ref="D232:S232" si="131">D225+D197+D169+D141+D71</f>
        <v>2795.2041957456049</v>
      </c>
      <c r="E232" s="410">
        <f t="shared" si="131"/>
        <v>2875.0035876399229</v>
      </c>
      <c r="F232" s="410">
        <f t="shared" si="131"/>
        <v>3011.9883281888078</v>
      </c>
      <c r="G232" s="410">
        <f t="shared" si="131"/>
        <v>3223.6500000878113</v>
      </c>
      <c r="H232" s="410">
        <f t="shared" si="131"/>
        <v>3308.8078927376878</v>
      </c>
      <c r="I232" s="410">
        <f t="shared" si="131"/>
        <v>2952.2037922247437</v>
      </c>
      <c r="J232" s="410">
        <f t="shared" si="131"/>
        <v>3050.2336888640139</v>
      </c>
      <c r="K232" s="410">
        <f t="shared" si="131"/>
        <v>3246.9534360534917</v>
      </c>
      <c r="L232" s="410">
        <f t="shared" si="131"/>
        <v>3433.4111945388831</v>
      </c>
      <c r="M232" s="410">
        <f t="shared" si="131"/>
        <v>3630.960009716573</v>
      </c>
      <c r="N232" s="410">
        <f t="shared" si="131"/>
        <v>3825.6937314250067</v>
      </c>
      <c r="O232" s="410">
        <f t="shared" si="131"/>
        <v>4028.9490289138394</v>
      </c>
      <c r="P232" s="410">
        <f t="shared" si="131"/>
        <v>4235.900473942339</v>
      </c>
      <c r="Q232" s="410">
        <f t="shared" si="131"/>
        <v>4450.2576318089332</v>
      </c>
      <c r="R232" s="410">
        <f t="shared" si="131"/>
        <v>4672.2791135403922</v>
      </c>
      <c r="S232" s="410">
        <f t="shared" si="131"/>
        <v>4901.2214061283594</v>
      </c>
      <c r="T232" s="28"/>
      <c r="U232" s="28"/>
      <c r="V232" s="412">
        <f t="shared" si="126"/>
        <v>1</v>
      </c>
      <c r="W232" s="412">
        <f t="shared" si="124"/>
        <v>1</v>
      </c>
      <c r="X232" s="412">
        <f t="shared" si="124"/>
        <v>1</v>
      </c>
      <c r="Y232" s="412">
        <f t="shared" si="124"/>
        <v>1</v>
      </c>
      <c r="Z232" s="412">
        <f t="shared" si="124"/>
        <v>1</v>
      </c>
      <c r="AA232" s="412">
        <f t="shared" si="124"/>
        <v>1</v>
      </c>
      <c r="AB232" s="412">
        <f t="shared" si="124"/>
        <v>1</v>
      </c>
      <c r="AC232" s="412">
        <f t="shared" si="124"/>
        <v>1</v>
      </c>
      <c r="AD232" s="412">
        <f t="shared" si="124"/>
        <v>1</v>
      </c>
      <c r="AE232" s="412">
        <f t="shared" si="124"/>
        <v>1</v>
      </c>
      <c r="AF232" s="412">
        <f t="shared" si="124"/>
        <v>1</v>
      </c>
      <c r="AG232" s="412">
        <f t="shared" si="124"/>
        <v>1</v>
      </c>
      <c r="AH232" s="412">
        <f t="shared" si="124"/>
        <v>1</v>
      </c>
      <c r="AI232" s="412">
        <f t="shared" si="124"/>
        <v>1</v>
      </c>
      <c r="AJ232" s="412">
        <f t="shared" si="124"/>
        <v>1</v>
      </c>
      <c r="AK232" s="412">
        <f t="shared" si="124"/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8124A-D889-48E9-BA5D-EDDEEAEDB462}">
  <dimension ref="A1:AJ1519"/>
  <sheetViews>
    <sheetView zoomScale="85" zoomScaleNormal="85" workbookViewId="0">
      <selection activeCell="I32" sqref="I32"/>
    </sheetView>
  </sheetViews>
  <sheetFormatPr defaultColWidth="9" defaultRowHeight="12.75"/>
  <cols>
    <col min="1" max="1" width="11.5703125" style="104" bestFit="1" customWidth="1"/>
    <col min="2" max="2" width="12.42578125" style="104" bestFit="1" customWidth="1"/>
    <col min="3" max="3" width="29.42578125" style="99" bestFit="1" customWidth="1"/>
    <col min="4" max="5" width="7.5703125" style="90" customWidth="1"/>
    <col min="6" max="6" width="7.85546875" style="90" customWidth="1"/>
    <col min="7" max="7" width="9.28515625" style="90" customWidth="1"/>
    <col min="8" max="8" width="9.5703125" style="90" customWidth="1"/>
    <col min="9" max="9" width="9.28515625" style="90" customWidth="1"/>
    <col min="10" max="10" width="9" style="90" customWidth="1"/>
    <col min="11" max="11" width="9.5703125" style="90" customWidth="1"/>
    <col min="12" max="13" width="7.85546875" style="90" customWidth="1"/>
    <col min="14" max="14" width="7.42578125" style="90" customWidth="1"/>
    <col min="15" max="15" width="7.85546875" style="90" customWidth="1"/>
    <col min="16" max="16" width="8" style="90" customWidth="1"/>
    <col min="17" max="17" width="8.140625" style="90" customWidth="1"/>
    <col min="18" max="18" width="7.5703125" style="81" customWidth="1"/>
    <col min="19" max="19" width="7.42578125" style="81" customWidth="1"/>
    <col min="20" max="20" width="9" style="71" customWidth="1"/>
    <col min="21" max="36" width="9.7109375" style="77" bestFit="1" customWidth="1"/>
    <col min="37" max="16384" width="9" style="77"/>
  </cols>
  <sheetData>
    <row r="1" spans="1:36" s="71" customFormat="1">
      <c r="A1" s="30" t="s">
        <v>31</v>
      </c>
      <c r="B1" s="130" t="s">
        <v>15</v>
      </c>
      <c r="C1" s="30" t="s">
        <v>31</v>
      </c>
      <c r="D1" s="131">
        <v>2015</v>
      </c>
      <c r="E1" s="41">
        <v>2016</v>
      </c>
      <c r="F1" s="42">
        <v>2017</v>
      </c>
      <c r="G1" s="42">
        <v>2018</v>
      </c>
      <c r="H1" s="42" t="s">
        <v>11</v>
      </c>
      <c r="I1" s="42" t="s">
        <v>1</v>
      </c>
      <c r="J1" s="42" t="s">
        <v>2</v>
      </c>
      <c r="K1" s="42" t="s">
        <v>3</v>
      </c>
      <c r="L1" s="42" t="s">
        <v>4</v>
      </c>
      <c r="M1" s="42" t="s">
        <v>5</v>
      </c>
      <c r="N1" s="42" t="s">
        <v>6</v>
      </c>
      <c r="O1" s="42" t="s">
        <v>7</v>
      </c>
      <c r="P1" s="42" t="s">
        <v>8</v>
      </c>
      <c r="Q1" s="42" t="s">
        <v>9</v>
      </c>
      <c r="R1" s="50" t="s">
        <v>10</v>
      </c>
      <c r="S1" s="43" t="s">
        <v>16</v>
      </c>
      <c r="U1" s="132">
        <v>2015</v>
      </c>
      <c r="V1" s="132">
        <v>2016</v>
      </c>
      <c r="W1" s="133">
        <v>2017</v>
      </c>
      <c r="X1" s="133">
        <v>2018</v>
      </c>
      <c r="Y1" s="133" t="s">
        <v>11</v>
      </c>
      <c r="Z1" s="133" t="s">
        <v>1</v>
      </c>
      <c r="AA1" s="133" t="s">
        <v>2</v>
      </c>
      <c r="AB1" s="133" t="s">
        <v>3</v>
      </c>
      <c r="AC1" s="133" t="s">
        <v>4</v>
      </c>
      <c r="AD1" s="133" t="s">
        <v>5</v>
      </c>
      <c r="AE1" s="133" t="s">
        <v>6</v>
      </c>
      <c r="AF1" s="133" t="s">
        <v>7</v>
      </c>
      <c r="AG1" s="133" t="s">
        <v>8</v>
      </c>
      <c r="AH1" s="133" t="s">
        <v>9</v>
      </c>
      <c r="AI1" s="133" t="s">
        <v>10</v>
      </c>
      <c r="AJ1" s="134" t="s">
        <v>16</v>
      </c>
    </row>
    <row r="2" spans="1:36" s="71" customFormat="1">
      <c r="A2" s="99" t="s">
        <v>32</v>
      </c>
      <c r="B2" s="103" t="s">
        <v>33</v>
      </c>
      <c r="C2" s="69" t="s">
        <v>101</v>
      </c>
      <c r="D2" s="84">
        <f>ROUND(U2*' Demand-Supply Gap'!D$8,2)</f>
        <v>37.39</v>
      </c>
      <c r="E2" s="51">
        <f>ROUND(V2*' Demand-Supply Gap'!E$8,2)</f>
        <v>38.479999999999997</v>
      </c>
      <c r="F2" s="51">
        <f>ROUND(W2*' Demand-Supply Gap'!F$8,2)</f>
        <v>38.89</v>
      </c>
      <c r="G2" s="51">
        <f>ROUND(X2*' Demand-Supply Gap'!G$8,2)</f>
        <v>37.130000000000003</v>
      </c>
      <c r="H2" s="51">
        <f>ROUND(Y2*' Demand-Supply Gap'!H$8,2)</f>
        <v>41.35</v>
      </c>
      <c r="I2" s="51">
        <f>ROUND(Z2*' Demand-Supply Gap'!I$8,2)</f>
        <v>40.89</v>
      </c>
      <c r="J2" s="51">
        <f>ROUND(AA2*' Demand-Supply Gap'!J$8,2)</f>
        <v>43.47</v>
      </c>
      <c r="K2" s="51">
        <f>ROUND(AB2*' Demand-Supply Gap'!K$8,2)</f>
        <v>46.7</v>
      </c>
      <c r="L2" s="51">
        <f>ROUND(AC2*' Demand-Supply Gap'!L$8,2)</f>
        <v>50.29</v>
      </c>
      <c r="M2" s="51">
        <f>ROUND(AD2*' Demand-Supply Gap'!M$8,2)</f>
        <v>53.81</v>
      </c>
      <c r="N2" s="51">
        <f>ROUND(AE2*' Demand-Supply Gap'!N$8,2)</f>
        <v>57.44</v>
      </c>
      <c r="O2" s="51">
        <f>ROUND(AF2*' Demand-Supply Gap'!O$8,2)</f>
        <v>61.24</v>
      </c>
      <c r="P2" s="51">
        <f>ROUND(AG2*' Demand-Supply Gap'!P$8,2)</f>
        <v>65.12</v>
      </c>
      <c r="Q2" s="51">
        <f>ROUND(AH2*' Demand-Supply Gap'!Q$8,2)</f>
        <v>69.11</v>
      </c>
      <c r="R2" s="85">
        <f>ROUND(AI2*' Demand-Supply Gap'!R$8,2)</f>
        <v>73.260000000000005</v>
      </c>
      <c r="S2" s="51">
        <f>ROUND(AJ2*' Demand-Supply Gap'!S$8,2)</f>
        <v>77.53</v>
      </c>
      <c r="U2" s="90">
        <v>0.44219999999999998</v>
      </c>
      <c r="V2" s="90">
        <v>0.44389999999999996</v>
      </c>
      <c r="W2" s="90">
        <v>0.44311999999999996</v>
      </c>
      <c r="X2" s="90">
        <v>0.44389999999999996</v>
      </c>
      <c r="Y2" s="90">
        <v>0.44429999999999997</v>
      </c>
      <c r="Z2" s="90">
        <v>0.44469999999999998</v>
      </c>
      <c r="AA2" s="90">
        <v>0.4451</v>
      </c>
      <c r="AB2" s="90">
        <v>0.44550000000000001</v>
      </c>
      <c r="AC2" s="90">
        <v>0.44589999999999996</v>
      </c>
      <c r="AD2" s="90">
        <v>0.44629999999999997</v>
      </c>
      <c r="AE2" s="90">
        <v>0.44669999999999999</v>
      </c>
      <c r="AF2" s="90">
        <v>0.4471</v>
      </c>
      <c r="AG2" s="90">
        <v>0.44749999999999995</v>
      </c>
      <c r="AH2" s="90">
        <v>0.44789999999999996</v>
      </c>
      <c r="AI2" s="90">
        <v>0.44829999999999998</v>
      </c>
      <c r="AJ2" s="90">
        <v>0.44869999999999999</v>
      </c>
    </row>
    <row r="3" spans="1:36" s="71" customFormat="1">
      <c r="A3" s="99" t="s">
        <v>32</v>
      </c>
      <c r="B3" s="103" t="s">
        <v>33</v>
      </c>
      <c r="C3" s="69" t="s">
        <v>102</v>
      </c>
      <c r="D3" s="84">
        <f>ROUND(U3*' Demand-Supply Gap'!D$8,2)</f>
        <v>19.350000000000001</v>
      </c>
      <c r="E3" s="51">
        <f>ROUND(V3*' Demand-Supply Gap'!E$8,2)</f>
        <v>20.03</v>
      </c>
      <c r="F3" s="51">
        <f>ROUND(W3*' Demand-Supply Gap'!F$8,2)</f>
        <v>20.47</v>
      </c>
      <c r="G3" s="51">
        <f>ROUND(X3*' Demand-Supply Gap'!G$8,2)</f>
        <v>19.5</v>
      </c>
      <c r="H3" s="51">
        <f>ROUND(Y3*' Demand-Supply Gap'!H$8,2)</f>
        <v>21.51</v>
      </c>
      <c r="I3" s="51">
        <f>ROUND(Z3*' Demand-Supply Gap'!I$8,2)</f>
        <v>21.06</v>
      </c>
      <c r="J3" s="51">
        <f>ROUND(AA3*' Demand-Supply Gap'!J$8,2)</f>
        <v>22.17</v>
      </c>
      <c r="K3" s="51">
        <f>ROUND(AB3*' Demand-Supply Gap'!K$8,2)</f>
        <v>23.59</v>
      </c>
      <c r="L3" s="51">
        <f>ROUND(AC3*' Demand-Supply Gap'!L$8,2)</f>
        <v>25.15</v>
      </c>
      <c r="M3" s="51">
        <f>ROUND(AD3*' Demand-Supply Gap'!M$8,2)</f>
        <v>26.64</v>
      </c>
      <c r="N3" s="51">
        <f>ROUND(AE3*' Demand-Supply Gap'!N$8,2)</f>
        <v>28.15</v>
      </c>
      <c r="O3" s="51">
        <f>ROUND(AF3*' Demand-Supply Gap'!O$8,2)</f>
        <v>31.08</v>
      </c>
      <c r="P3" s="51">
        <f>ROUND(AG3*' Demand-Supply Gap'!P$8,2)</f>
        <v>31.27</v>
      </c>
      <c r="Q3" s="51">
        <f>ROUND(AH3*' Demand-Supply Gap'!Q$8,2)</f>
        <v>32.840000000000003</v>
      </c>
      <c r="R3" s="85">
        <f>ROUND(AI3*' Demand-Supply Gap'!R$8,2)</f>
        <v>34.450000000000003</v>
      </c>
      <c r="S3" s="51">
        <f>ROUND(AJ3*' Demand-Supply Gap'!S$8,2)</f>
        <v>37.799999999999997</v>
      </c>
      <c r="U3" s="86">
        <v>0.22889999999999999</v>
      </c>
      <c r="V3" s="86">
        <v>0.2311</v>
      </c>
      <c r="W3" s="86">
        <v>0.23330000000000001</v>
      </c>
      <c r="X3" s="86">
        <v>0.23313</v>
      </c>
      <c r="Y3" s="86">
        <v>0.2311</v>
      </c>
      <c r="Z3" s="86">
        <v>0.22907</v>
      </c>
      <c r="AA3" s="86">
        <v>0.22703999999999999</v>
      </c>
      <c r="AB3" s="86">
        <v>0.22500999999999999</v>
      </c>
      <c r="AC3" s="86">
        <v>0.22298000000000001</v>
      </c>
      <c r="AD3" s="86">
        <v>0.22095000000000001</v>
      </c>
      <c r="AE3" s="86">
        <v>0.21892</v>
      </c>
      <c r="AF3" s="86">
        <v>0.22689000000000001</v>
      </c>
      <c r="AG3" s="86">
        <v>0.21486</v>
      </c>
      <c r="AH3" s="86">
        <v>0.21282999999999999</v>
      </c>
      <c r="AI3" s="86">
        <v>0.21079999999999999</v>
      </c>
      <c r="AJ3" s="86">
        <v>0.21876999999999999</v>
      </c>
    </row>
    <row r="4" spans="1:36" s="71" customFormat="1">
      <c r="A4" s="99" t="s">
        <v>32</v>
      </c>
      <c r="B4" s="103" t="s">
        <v>33</v>
      </c>
      <c r="C4" s="69" t="s">
        <v>103</v>
      </c>
      <c r="D4" s="84">
        <f>ROUND(U4*' Demand-Supply Gap'!D$8,2)</f>
        <v>16.760000000000002</v>
      </c>
      <c r="E4" s="51">
        <f>ROUND(V4*' Demand-Supply Gap'!E$8,2)</f>
        <v>17.62</v>
      </c>
      <c r="F4" s="51">
        <f>ROUND(W4*' Demand-Supply Gap'!F$8,2)</f>
        <v>18.29</v>
      </c>
      <c r="G4" s="51">
        <f>ROUND(X4*' Demand-Supply Gap'!G$8,2)</f>
        <v>17.14</v>
      </c>
      <c r="H4" s="51">
        <f>ROUND(Y4*' Demand-Supply Gap'!H$8,2)</f>
        <v>19.350000000000001</v>
      </c>
      <c r="I4" s="51">
        <f>ROUND(Z4*' Demand-Supply Gap'!I$8,2)</f>
        <v>19.39</v>
      </c>
      <c r="J4" s="51">
        <f>ROUND(AA4*' Demand-Supply Gap'!J$8,2)</f>
        <v>20.89</v>
      </c>
      <c r="K4" s="51">
        <f>ROUND(AB4*' Demand-Supply Gap'!K$8,2)</f>
        <v>22.74</v>
      </c>
      <c r="L4" s="51">
        <f>ROUND(AC4*' Demand-Supply Gap'!L$8,2)</f>
        <v>24.82</v>
      </c>
      <c r="M4" s="51">
        <f>ROUND(AD4*' Demand-Supply Gap'!M$8,2)</f>
        <v>26.88</v>
      </c>
      <c r="N4" s="51">
        <f>ROUND(AE4*' Demand-Supply Gap'!N$8,2)</f>
        <v>29.05</v>
      </c>
      <c r="O4" s="51">
        <f>ROUND(AF4*' Demand-Supply Gap'!O$8,2)</f>
        <v>30.92</v>
      </c>
      <c r="P4" s="51">
        <f>ROUND(AG4*' Demand-Supply Gap'!P$8,2)</f>
        <v>33.74</v>
      </c>
      <c r="Q4" s="51">
        <f>ROUND(AH4*' Demand-Supply Gap'!Q$8,2)</f>
        <v>33.159999999999997</v>
      </c>
      <c r="R4" s="85">
        <f>ROUND(AI4*' Demand-Supply Gap'!R$8,2)</f>
        <v>35.58</v>
      </c>
      <c r="S4" s="51">
        <f>ROUND(AJ4*' Demand-Supply Gap'!S$8,2)</f>
        <v>39.9</v>
      </c>
      <c r="T4" s="90"/>
      <c r="U4" s="90">
        <v>0.19819999999999999</v>
      </c>
      <c r="V4" s="90">
        <v>0.20330000000000001</v>
      </c>
      <c r="W4" s="90">
        <v>0.2084</v>
      </c>
      <c r="X4" s="90">
        <v>0.2049</v>
      </c>
      <c r="Y4" s="90">
        <v>0.2079</v>
      </c>
      <c r="Z4" s="90">
        <v>0.2109</v>
      </c>
      <c r="AA4" s="90">
        <v>0.21390000000000001</v>
      </c>
      <c r="AB4" s="90">
        <v>0.21690000000000001</v>
      </c>
      <c r="AC4" s="90">
        <v>0.22009999999999999</v>
      </c>
      <c r="AD4" s="90">
        <v>0.22290000000000001</v>
      </c>
      <c r="AE4" s="90">
        <v>0.22590000000000002</v>
      </c>
      <c r="AF4" s="90">
        <v>0.22574999999999998</v>
      </c>
      <c r="AG4" s="90">
        <v>0.23190000000000002</v>
      </c>
      <c r="AH4" s="90">
        <v>0.21490000000000001</v>
      </c>
      <c r="AI4" s="90">
        <v>0.21774999999999997</v>
      </c>
      <c r="AJ4" s="90">
        <v>0.23090000000000002</v>
      </c>
    </row>
    <row r="5" spans="1:36" s="71" customFormat="1">
      <c r="A5" s="99" t="s">
        <v>32</v>
      </c>
      <c r="B5" s="103" t="s">
        <v>33</v>
      </c>
      <c r="C5" s="69" t="s">
        <v>104</v>
      </c>
      <c r="D5" s="84">
        <f>ROUND(U5*' Demand-Supply Gap'!D$8,2)</f>
        <v>11.05</v>
      </c>
      <c r="E5" s="51">
        <f>ROUND(V5*' Demand-Supply Gap'!E$8,2)</f>
        <v>10.55</v>
      </c>
      <c r="F5" s="51">
        <f>ROUND(W5*' Demand-Supply Gap'!F$8,2)</f>
        <v>10.11</v>
      </c>
      <c r="G5" s="51">
        <f>ROUND(X5*' Demand-Supply Gap'!G$8,2)</f>
        <v>9.8800000000000008</v>
      </c>
      <c r="H5" s="51">
        <f>ROUND(Y5*' Demand-Supply Gap'!H$8,2)</f>
        <v>10.86</v>
      </c>
      <c r="I5" s="51">
        <f>ROUND(Z5*' Demand-Supply Gap'!I$8,2)</f>
        <v>10.61</v>
      </c>
      <c r="J5" s="51">
        <f>ROUND(AA5*' Demand-Supply Gap'!J$8,2)</f>
        <v>11.13</v>
      </c>
      <c r="K5" s="51">
        <f>ROUND(AB5*' Demand-Supply Gap'!K$8,2)</f>
        <v>11.8</v>
      </c>
      <c r="L5" s="51">
        <f>ROUND(AC5*' Demand-Supply Gap'!L$8,2)</f>
        <v>12.52</v>
      </c>
      <c r="M5" s="51">
        <f>ROUND(AD5*' Demand-Supply Gap'!M$8,2)</f>
        <v>13.25</v>
      </c>
      <c r="N5" s="51">
        <f>ROUND(AE5*' Demand-Supply Gap'!N$8,2)</f>
        <v>13.95</v>
      </c>
      <c r="O5" s="51">
        <f>ROUND(AF5*' Demand-Supply Gap'!O$8,2)</f>
        <v>13.73</v>
      </c>
      <c r="P5" s="51">
        <f>ROUND(AG5*' Demand-Supply Gap'!P$8,2)</f>
        <v>15.39</v>
      </c>
      <c r="Q5" s="51">
        <f>ROUND(AH5*' Demand-Supply Gap'!Q$8,2)</f>
        <v>19.190000000000001</v>
      </c>
      <c r="R5" s="85">
        <f>ROUND(AI5*' Demand-Supply Gap'!R$8,2)</f>
        <v>20.12</v>
      </c>
      <c r="S5" s="51">
        <f>ROUND(AJ5*' Demand-Supply Gap'!S$8,2)</f>
        <v>17.559999999999999</v>
      </c>
      <c r="U5" s="86">
        <f>100%-SUM(U2:U4)</f>
        <v>0.13070000000000004</v>
      </c>
      <c r="V5" s="86">
        <f>100%-SUM(V2:V4)</f>
        <v>0.12170000000000003</v>
      </c>
      <c r="W5" s="86">
        <f t="shared" ref="W5:AJ5" si="0">100%-SUM(W2:W4)</f>
        <v>0.11517999999999995</v>
      </c>
      <c r="X5" s="86">
        <f t="shared" si="0"/>
        <v>0.11807000000000001</v>
      </c>
      <c r="Y5" s="86">
        <f>100%-SUM(Y2:Y4)</f>
        <v>0.11670000000000003</v>
      </c>
      <c r="Z5" s="86">
        <f t="shared" si="0"/>
        <v>0.11533000000000004</v>
      </c>
      <c r="AA5" s="86">
        <f t="shared" si="0"/>
        <v>0.11396000000000006</v>
      </c>
      <c r="AB5" s="86">
        <f t="shared" si="0"/>
        <v>0.11259000000000008</v>
      </c>
      <c r="AC5" s="86">
        <f t="shared" si="0"/>
        <v>0.11102000000000012</v>
      </c>
      <c r="AD5" s="86">
        <f t="shared" si="0"/>
        <v>0.10985</v>
      </c>
      <c r="AE5" s="86">
        <f t="shared" si="0"/>
        <v>0.10848000000000002</v>
      </c>
      <c r="AF5" s="86">
        <f t="shared" si="0"/>
        <v>0.10026000000000002</v>
      </c>
      <c r="AG5" s="86">
        <f t="shared" si="0"/>
        <v>0.10574000000000006</v>
      </c>
      <c r="AH5" s="86">
        <f t="shared" si="0"/>
        <v>0.12437000000000009</v>
      </c>
      <c r="AI5" s="86">
        <f t="shared" si="0"/>
        <v>0.12314999999999998</v>
      </c>
      <c r="AJ5" s="86">
        <f t="shared" si="0"/>
        <v>0.10163</v>
      </c>
    </row>
    <row r="6" spans="1:36" s="71" customFormat="1">
      <c r="A6" s="99" t="s">
        <v>32</v>
      </c>
      <c r="B6" s="103" t="s">
        <v>33</v>
      </c>
      <c r="C6" s="69" t="s">
        <v>105</v>
      </c>
      <c r="D6" s="84">
        <f>SUM(D2:D5)</f>
        <v>84.55</v>
      </c>
      <c r="E6" s="84">
        <f t="shared" ref="E6:S6" si="1">SUM(E2:E5)</f>
        <v>86.679999999999993</v>
      </c>
      <c r="F6" s="84">
        <f t="shared" si="1"/>
        <v>87.76</v>
      </c>
      <c r="G6" s="84">
        <f t="shared" si="1"/>
        <v>83.65</v>
      </c>
      <c r="H6" s="84">
        <f t="shared" si="1"/>
        <v>93.070000000000007</v>
      </c>
      <c r="I6" s="84">
        <f t="shared" si="1"/>
        <v>91.95</v>
      </c>
      <c r="J6" s="84">
        <f t="shared" si="1"/>
        <v>97.66</v>
      </c>
      <c r="K6" s="84">
        <f t="shared" si="1"/>
        <v>104.83</v>
      </c>
      <c r="L6" s="84">
        <f t="shared" si="1"/>
        <v>112.77999999999999</v>
      </c>
      <c r="M6" s="84">
        <f t="shared" si="1"/>
        <v>120.58</v>
      </c>
      <c r="N6" s="84">
        <f t="shared" si="1"/>
        <v>128.59</v>
      </c>
      <c r="O6" s="84">
        <f t="shared" si="1"/>
        <v>136.97</v>
      </c>
      <c r="P6" s="84">
        <f t="shared" si="1"/>
        <v>145.51999999999998</v>
      </c>
      <c r="Q6" s="84">
        <f t="shared" si="1"/>
        <v>154.30000000000001</v>
      </c>
      <c r="R6" s="84">
        <f t="shared" si="1"/>
        <v>163.41000000000003</v>
      </c>
      <c r="S6" s="84">
        <f t="shared" si="1"/>
        <v>172.79</v>
      </c>
      <c r="U6" s="86">
        <f>SUM(U2:U5)</f>
        <v>1</v>
      </c>
      <c r="V6" s="86">
        <f t="shared" ref="V6:AJ6" si="2">SUM(V2:V5)</f>
        <v>1</v>
      </c>
      <c r="W6" s="86">
        <f t="shared" si="2"/>
        <v>1</v>
      </c>
      <c r="X6" s="86">
        <f t="shared" si="2"/>
        <v>1</v>
      </c>
      <c r="Y6" s="86">
        <f t="shared" si="2"/>
        <v>1</v>
      </c>
      <c r="Z6" s="86">
        <f t="shared" si="2"/>
        <v>1</v>
      </c>
      <c r="AA6" s="86">
        <f t="shared" si="2"/>
        <v>1</v>
      </c>
      <c r="AB6" s="86">
        <f t="shared" si="2"/>
        <v>1</v>
      </c>
      <c r="AC6" s="86">
        <f t="shared" si="2"/>
        <v>1</v>
      </c>
      <c r="AD6" s="86">
        <f t="shared" si="2"/>
        <v>1</v>
      </c>
      <c r="AE6" s="86">
        <f t="shared" si="2"/>
        <v>1</v>
      </c>
      <c r="AF6" s="86">
        <f t="shared" si="2"/>
        <v>1</v>
      </c>
      <c r="AG6" s="86">
        <f t="shared" si="2"/>
        <v>1</v>
      </c>
      <c r="AH6" s="86">
        <f t="shared" si="2"/>
        <v>1</v>
      </c>
      <c r="AI6" s="86">
        <f t="shared" si="2"/>
        <v>1</v>
      </c>
      <c r="AJ6" s="86">
        <f t="shared" si="2"/>
        <v>1</v>
      </c>
    </row>
    <row r="7" spans="1:36" s="71" customFormat="1">
      <c r="A7" s="99" t="s">
        <v>32</v>
      </c>
      <c r="B7" s="103" t="s">
        <v>35</v>
      </c>
      <c r="C7" s="69" t="s">
        <v>106</v>
      </c>
      <c r="D7" s="84">
        <f>U7*' Demand-Supply Gap'!D$21</f>
        <v>381.24490644489111</v>
      </c>
      <c r="E7" s="51">
        <f>V7*' Demand-Supply Gap'!E$21</f>
        <v>395.39701385188727</v>
      </c>
      <c r="F7" s="51">
        <f>W7*' Demand-Supply Gap'!F$21</f>
        <v>402.70252195550972</v>
      </c>
      <c r="G7" s="51">
        <f>X7*' Demand-Supply Gap'!G$21</f>
        <v>440.25251875072092</v>
      </c>
      <c r="H7" s="51">
        <f>Y7*' Demand-Supply Gap'!H$21</f>
        <v>463.05125378599672</v>
      </c>
      <c r="I7" s="51">
        <f>Z7*' Demand-Supply Gap'!I$21</f>
        <v>457.79551129751309</v>
      </c>
      <c r="J7" s="51">
        <f>AA7*' Demand-Supply Gap'!J$21</f>
        <v>495.14381916521035</v>
      </c>
      <c r="K7" s="51">
        <f>AB7*' Demand-Supply Gap'!K$21</f>
        <v>540.25092809911735</v>
      </c>
      <c r="L7" s="51">
        <f>AC7*' Demand-Supply Gap'!L$21</f>
        <v>580.84439924539402</v>
      </c>
      <c r="M7" s="51">
        <f>AD7*' Demand-Supply Gap'!M$21</f>
        <v>624.32445730319228</v>
      </c>
      <c r="N7" s="51">
        <f>AE7*' Demand-Supply Gap'!N$21</f>
        <v>668.1329553101765</v>
      </c>
      <c r="O7" s="51">
        <f>AF7*' Demand-Supply Gap'!O$21</f>
        <v>715.90331490443884</v>
      </c>
      <c r="P7" s="51">
        <f>AG7*' Demand-Supply Gap'!P$21</f>
        <v>765.55958664731213</v>
      </c>
      <c r="Q7" s="51">
        <f>AH7*' Demand-Supply Gap'!Q$21</f>
        <v>818.17868585476617</v>
      </c>
      <c r="R7" s="51">
        <f>AI7*' Demand-Supply Gap'!R$21</f>
        <v>872.50245809029514</v>
      </c>
      <c r="S7" s="51">
        <f>AJ7*' Demand-Supply Gap'!S$21</f>
        <v>928.04378589447583</v>
      </c>
      <c r="U7" s="135">
        <v>0.3546805668050203</v>
      </c>
      <c r="V7" s="135">
        <v>0.35482498764001608</v>
      </c>
      <c r="W7" s="135">
        <v>0.35505375625694502</v>
      </c>
      <c r="X7" s="135">
        <v>0.3557782970167182</v>
      </c>
      <c r="Y7" s="136">
        <v>0.35737768664367831</v>
      </c>
      <c r="Z7" s="136">
        <v>0.3574032031678453</v>
      </c>
      <c r="AA7" s="136">
        <v>0.35792704673857523</v>
      </c>
      <c r="AB7" s="136">
        <v>0.3584852619101131</v>
      </c>
      <c r="AC7" s="136">
        <v>0.35906576469626317</v>
      </c>
      <c r="AD7" s="136">
        <v>0.35968706442123816</v>
      </c>
      <c r="AE7" s="136">
        <v>0.36024904498996019</v>
      </c>
      <c r="AF7" s="136">
        <v>0.36203923599196813</v>
      </c>
      <c r="AG7" s="136">
        <v>0.36382942699397613</v>
      </c>
      <c r="AH7" s="136">
        <v>0.36561961799598408</v>
      </c>
      <c r="AI7" s="136">
        <v>0.36740980899799203</v>
      </c>
      <c r="AJ7" s="136">
        <v>0.36919999999999997</v>
      </c>
    </row>
    <row r="8" spans="1:36" s="71" customFormat="1">
      <c r="A8" s="99" t="s">
        <v>32</v>
      </c>
      <c r="B8" s="103" t="s">
        <v>35</v>
      </c>
      <c r="C8" s="69" t="s">
        <v>123</v>
      </c>
      <c r="D8" s="84">
        <f>U8*' Demand-Supply Gap'!D$21</f>
        <v>230.51064722237717</v>
      </c>
      <c r="E8" s="51">
        <f>V8*' Demand-Supply Gap'!E$21</f>
        <v>239.14349497647763</v>
      </c>
      <c r="F8" s="51">
        <f>W8*' Demand-Supply Gap'!F$21</f>
        <v>243.3173939836411</v>
      </c>
      <c r="G8" s="51">
        <f>X8*' Demand-Supply Gap'!G$21</f>
        <v>269.72962990510217</v>
      </c>
      <c r="H8" s="51">
        <f>Y8*' Demand-Supply Gap'!H$21</f>
        <v>287.04173574916183</v>
      </c>
      <c r="I8" s="51">
        <f>Z8*' Demand-Supply Gap'!I$21</f>
        <v>281.91694177642228</v>
      </c>
      <c r="J8" s="51">
        <f>AA8*' Demand-Supply Gap'!J$21</f>
        <v>303.68786667489996</v>
      </c>
      <c r="K8" s="51">
        <f>AB8*' Demand-Supply Gap'!K$21</f>
        <v>330.08601217977639</v>
      </c>
      <c r="L8" s="51">
        <f>AC8*' Demand-Supply Gap'!L$21</f>
        <v>353.65649693655251</v>
      </c>
      <c r="M8" s="51">
        <f>AD8*' Demand-Supply Gap'!M$21</f>
        <v>379.03612699202785</v>
      </c>
      <c r="N8" s="51">
        <f>AE8*' Demand-Supply Gap'!N$21</f>
        <v>404.8269494355784</v>
      </c>
      <c r="O8" s="51">
        <f>AF8*' Demand-Supply Gap'!O$21</f>
        <v>434.04776582140812</v>
      </c>
      <c r="P8" s="51">
        <f>AG8*' Demand-Supply Gap'!P$21</f>
        <v>464.44670350031254</v>
      </c>
      <c r="Q8" s="51">
        <f>AH8*' Demand-Supply Gap'!Q$21</f>
        <v>496.67915128133382</v>
      </c>
      <c r="R8" s="51">
        <f>AI8*' Demand-Supply Gap'!R$21</f>
        <v>529.98369047355857</v>
      </c>
      <c r="S8" s="51">
        <f>AJ8*' Demand-Supply Gap'!S$21</f>
        <v>564.06561634539651</v>
      </c>
      <c r="U8" s="79">
        <v>0.21444915231475459</v>
      </c>
      <c r="V8" s="79">
        <v>0.21460477615292414</v>
      </c>
      <c r="W8" s="79">
        <v>0.21452747372187342</v>
      </c>
      <c r="X8" s="79">
        <v>0.21797478559554467</v>
      </c>
      <c r="Y8" s="79">
        <v>0.22153554418325969</v>
      </c>
      <c r="Z8" s="79">
        <v>0.22009394048578915</v>
      </c>
      <c r="AA8" s="79">
        <v>0.2195283411444883</v>
      </c>
      <c r="AB8" s="79">
        <v>0.21902964784434814</v>
      </c>
      <c r="AC8" s="79">
        <v>0.21862299210821193</v>
      </c>
      <c r="AD8" s="79">
        <v>0.21837105728047701</v>
      </c>
      <c r="AE8" s="79">
        <v>0.21827769572099825</v>
      </c>
      <c r="AF8" s="79">
        <v>0.21950215657679861</v>
      </c>
      <c r="AG8" s="79">
        <v>0.22072661743259894</v>
      </c>
      <c r="AH8" s="79">
        <v>0.2219510782883993</v>
      </c>
      <c r="AI8" s="79">
        <v>0.22317553914419966</v>
      </c>
      <c r="AJ8" s="79">
        <v>0.22440000000000002</v>
      </c>
    </row>
    <row r="9" spans="1:36" s="71" customFormat="1">
      <c r="A9" s="99" t="s">
        <v>32</v>
      </c>
      <c r="B9" s="103" t="s">
        <v>35</v>
      </c>
      <c r="C9" s="69" t="s">
        <v>124</v>
      </c>
      <c r="D9" s="84">
        <f>U9*' Demand-Supply Gap'!D$21</f>
        <v>215.53988870691956</v>
      </c>
      <c r="E9" s="51">
        <f>V9*' Demand-Supply Gap'!E$21</f>
        <v>223.84426828736954</v>
      </c>
      <c r="F9" s="51">
        <f>W9*' Demand-Supply Gap'!F$21</f>
        <v>229.66880100844841</v>
      </c>
      <c r="G9" s="51">
        <f>X9*' Demand-Supply Gap'!G$21</f>
        <v>244.76787402985209</v>
      </c>
      <c r="H9" s="51">
        <f>Y9*' Demand-Supply Gap'!H$21</f>
        <v>248.34132449440199</v>
      </c>
      <c r="I9" s="51">
        <f>Z9*' Demand-Supply Gap'!I$21</f>
        <v>247.63196656005331</v>
      </c>
      <c r="J9" s="51">
        <f>AA9*' Demand-Supply Gap'!J$21</f>
        <v>268.51936148651617</v>
      </c>
      <c r="K9" s="51">
        <f>AB9*' Demand-Supply Gap'!K$21</f>
        <v>293.48150661184081</v>
      </c>
      <c r="L9" s="51">
        <f>AC9*' Demand-Supply Gap'!L$21</f>
        <v>315.62542742090403</v>
      </c>
      <c r="M9" s="51">
        <f>AD9*' Demand-Supply Gap'!M$21</f>
        <v>338.80837722628905</v>
      </c>
      <c r="N9" s="51">
        <f>AE9*' Demand-Supply Gap'!N$21</f>
        <v>361.49587672536734</v>
      </c>
      <c r="O9" s="51">
        <f>AF9*' Demand-Supply Gap'!O$21</f>
        <v>383.87893418319294</v>
      </c>
      <c r="P9" s="51">
        <f>AG9*' Demand-Supply Gap'!P$21</f>
        <v>406.8383794327745</v>
      </c>
      <c r="Q9" s="51">
        <f>AH9*' Demand-Supply Gap'!Q$21</f>
        <v>430.92082524879049</v>
      </c>
      <c r="R9" s="51">
        <f>AI9*' Demand-Supply Gap'!R$21</f>
        <v>455.43417884983984</v>
      </c>
      <c r="S9" s="51">
        <f>AJ9*' Demand-Supply Gap'!S$21</f>
        <v>480.10932585548454</v>
      </c>
      <c r="U9" s="90">
        <v>0.20052152462451781</v>
      </c>
      <c r="V9" s="90">
        <v>0.20087541621674093</v>
      </c>
      <c r="W9" s="90">
        <v>0.20249381627187191</v>
      </c>
      <c r="X9" s="90">
        <v>0.19780261026979254</v>
      </c>
      <c r="Y9" s="90">
        <v>0.1916670073133066</v>
      </c>
      <c r="Z9" s="90">
        <v>0.19332749201596769</v>
      </c>
      <c r="AA9" s="90">
        <v>0.19410591090692447</v>
      </c>
      <c r="AB9" s="90">
        <v>0.19474060902347617</v>
      </c>
      <c r="AC9" s="90">
        <v>0.19511298654459824</v>
      </c>
      <c r="AD9" s="90">
        <v>0.19519496502227493</v>
      </c>
      <c r="AE9" s="90">
        <v>0.19491411600504602</v>
      </c>
      <c r="AF9" s="90">
        <v>0.19413129280403682</v>
      </c>
      <c r="AG9" s="90">
        <v>0.1933484696030276</v>
      </c>
      <c r="AH9" s="90">
        <v>0.1925656464020184</v>
      </c>
      <c r="AI9" s="90">
        <v>0.1917828232010092</v>
      </c>
      <c r="AJ9" s="90">
        <v>0.191</v>
      </c>
    </row>
    <row r="10" spans="1:36" s="71" customFormat="1">
      <c r="A10" s="99" t="s">
        <v>32</v>
      </c>
      <c r="B10" s="103" t="s">
        <v>35</v>
      </c>
      <c r="C10" s="69" t="s">
        <v>125</v>
      </c>
      <c r="D10" s="84">
        <f>U10*' Demand-Supply Gap'!D$21</f>
        <v>167.22380207272741</v>
      </c>
      <c r="E10" s="51">
        <f>V10*' Demand-Supply Gap'!E$21</f>
        <v>172.60525939549831</v>
      </c>
      <c r="F10" s="51">
        <f>W10*' Demand-Supply Gap'!F$21</f>
        <v>173.81252293670278</v>
      </c>
      <c r="G10" s="51">
        <f>X10*' Demand-Supply Gap'!G$21</f>
        <v>191.28064490979347</v>
      </c>
      <c r="H10" s="51">
        <f>Y10*' Demand-Supply Gap'!H$21</f>
        <v>202.69093962654708</v>
      </c>
      <c r="I10" s="51">
        <f>Z10*' Demand-Supply Gap'!I$21</f>
        <v>199.59993534344153</v>
      </c>
      <c r="J10" s="51">
        <f>AA10*' Demand-Supply Gap'!J$21</f>
        <v>214.50799351966447</v>
      </c>
      <c r="K10" s="51">
        <f>AB10*' Demand-Supply Gap'!K$21</f>
        <v>232.62537811629298</v>
      </c>
      <c r="L10" s="51">
        <f>AC10*' Demand-Supply Gap'!L$21</f>
        <v>248.81222779415745</v>
      </c>
      <c r="M10" s="51">
        <f>AD10*' Demand-Supply Gap'!M$21</f>
        <v>266.24863911446596</v>
      </c>
      <c r="N10" s="51">
        <f>AE10*' Demand-Supply Gap'!N$21</f>
        <v>284.11600214168055</v>
      </c>
      <c r="O10" s="51">
        <f>AF10*' Demand-Supply Gap'!O$21</f>
        <v>301.22712719430643</v>
      </c>
      <c r="P10" s="51">
        <f>AG10*' Demand-Supply Gap'!P$21</f>
        <v>318.72963134837335</v>
      </c>
      <c r="Q10" s="51">
        <f>AH10*' Demand-Supply Gap'!Q$21</f>
        <v>337.04811741651486</v>
      </c>
      <c r="R10" s="51">
        <f>AI10*' Demand-Supply Gap'!R$21</f>
        <v>355.6370609339495</v>
      </c>
      <c r="S10" s="51">
        <f>AJ10*' Demand-Supply Gap'!S$21</f>
        <v>374.28418125592486</v>
      </c>
      <c r="U10" s="136">
        <v>0.15557200083148884</v>
      </c>
      <c r="V10" s="136">
        <v>0.15489408590867923</v>
      </c>
      <c r="W10" s="136">
        <v>0.15324659218297798</v>
      </c>
      <c r="X10" s="135">
        <v>0.15457833674950319</v>
      </c>
      <c r="Y10" s="135">
        <v>0.1564345599220564</v>
      </c>
      <c r="Z10" s="135">
        <v>0.15582864943706221</v>
      </c>
      <c r="AA10" s="135">
        <v>0.15506244781921233</v>
      </c>
      <c r="AB10" s="135">
        <v>0.15435932686756754</v>
      </c>
      <c r="AC10" s="136">
        <v>0.15381047481004598</v>
      </c>
      <c r="AD10" s="136">
        <v>0.15339170248575529</v>
      </c>
      <c r="AE10" s="136">
        <v>0.15319184246852394</v>
      </c>
      <c r="AF10" s="136">
        <v>0.15233347397481917</v>
      </c>
      <c r="AG10" s="136">
        <v>0.15147510548111437</v>
      </c>
      <c r="AH10" s="136">
        <v>0.1506167369874096</v>
      </c>
      <c r="AI10" s="136">
        <v>0.1497583684937048</v>
      </c>
      <c r="AJ10" s="136">
        <v>0.1489</v>
      </c>
    </row>
    <row r="11" spans="1:36" s="71" customFormat="1">
      <c r="A11" s="99" t="s">
        <v>32</v>
      </c>
      <c r="B11" s="103" t="s">
        <v>35</v>
      </c>
      <c r="C11" s="69" t="s">
        <v>126</v>
      </c>
      <c r="D11" s="84">
        <f>U11*' Demand-Supply Gap'!D$21</f>
        <v>80.377274071603281</v>
      </c>
      <c r="E11" s="51">
        <f>V11*' Demand-Supply Gap'!E$21</f>
        <v>83.353731896174622</v>
      </c>
      <c r="F11" s="51">
        <f>W11*' Demand-Supply Gap'!F$21</f>
        <v>84.70031370828211</v>
      </c>
      <c r="G11" s="51">
        <f>X11*' Demand-Supply Gap'!G$21</f>
        <v>91.404337412814002</v>
      </c>
      <c r="H11" s="51">
        <f>Y11*' Demand-Supply Gap'!H$21</f>
        <v>94.566310455671072</v>
      </c>
      <c r="I11" s="51">
        <f>Z11*' Demand-Supply Gap'!I$21</f>
        <v>93.94934502256983</v>
      </c>
      <c r="J11" s="51">
        <f>AA11*' Demand-Supply Gap'!J$21</f>
        <v>101.50615515370927</v>
      </c>
      <c r="K11" s="51">
        <f>AB11*' Demand-Supply Gap'!K$21</f>
        <v>110.59421951537264</v>
      </c>
      <c r="L11" s="51">
        <f>AC11*' Demand-Supply Gap'!L$21</f>
        <v>118.71608559333662</v>
      </c>
      <c r="M11" s="51">
        <f>AD11*' Demand-Supply Gap'!M$21</f>
        <v>127.32582485466452</v>
      </c>
      <c r="N11" s="51">
        <f>AE11*' Demand-Supply Gap'!N$21</f>
        <v>136.07006652394563</v>
      </c>
      <c r="O11" s="51">
        <f>AF11*' Demand-Supply Gap'!O$21</f>
        <v>142.36199851245473</v>
      </c>
      <c r="P11" s="51">
        <f>AG11*' Demand-Supply Gap'!P$21</f>
        <v>148.59740660050184</v>
      </c>
      <c r="Q11" s="51">
        <f>AH11*' Demand-Supply Gap'!Q$21</f>
        <v>154.9598311559773</v>
      </c>
      <c r="R11" s="51">
        <f>AI11*' Demand-Supply Gap'!R$21</f>
        <v>161.18176320033172</v>
      </c>
      <c r="S11" s="51">
        <f>AJ11*' Demand-Supply Gap'!S$21</f>
        <v>167.15848256224987</v>
      </c>
      <c r="U11" s="135">
        <f>1-SUM(U7:U10)</f>
        <v>7.4776755424218577E-2</v>
      </c>
      <c r="V11" s="135">
        <f t="shared" ref="V11:AJ11" si="3">1-SUM(V7:V10)</f>
        <v>7.4800734081639564E-2</v>
      </c>
      <c r="W11" s="135">
        <f t="shared" si="3"/>
        <v>7.4678361566331675E-2</v>
      </c>
      <c r="X11" s="135">
        <f t="shared" si="3"/>
        <v>7.3865970368441447E-2</v>
      </c>
      <c r="Y11" s="135">
        <f t="shared" si="3"/>
        <v>7.2985201937698863E-2</v>
      </c>
      <c r="Z11" s="135">
        <f t="shared" si="3"/>
        <v>7.3346714893335663E-2</v>
      </c>
      <c r="AA11" s="135">
        <f t="shared" si="3"/>
        <v>7.3376253390799673E-2</v>
      </c>
      <c r="AB11" s="135">
        <f t="shared" si="3"/>
        <v>7.3385154354494997E-2</v>
      </c>
      <c r="AC11" s="135">
        <f t="shared" si="3"/>
        <v>7.3387781840880795E-2</v>
      </c>
      <c r="AD11" s="135">
        <f t="shared" si="3"/>
        <v>7.3355210790254644E-2</v>
      </c>
      <c r="AE11" s="135">
        <f t="shared" si="3"/>
        <v>7.3367300815471603E-2</v>
      </c>
      <c r="AF11" s="135">
        <f t="shared" si="3"/>
        <v>7.1993840652377239E-2</v>
      </c>
      <c r="AG11" s="135">
        <f t="shared" si="3"/>
        <v>7.0620380489283097E-2</v>
      </c>
      <c r="AH11" s="135">
        <f t="shared" si="3"/>
        <v>6.924692032618851E-2</v>
      </c>
      <c r="AI11" s="135">
        <f t="shared" si="3"/>
        <v>6.7873460163094257E-2</v>
      </c>
      <c r="AJ11" s="135">
        <f t="shared" si="3"/>
        <v>6.6500000000000004E-2</v>
      </c>
    </row>
    <row r="12" spans="1:36" s="71" customFormat="1">
      <c r="A12" s="99" t="s">
        <v>32</v>
      </c>
      <c r="B12" s="103" t="s">
        <v>35</v>
      </c>
      <c r="C12" s="69" t="s">
        <v>105</v>
      </c>
      <c r="D12" s="84">
        <f>SUM(D7:D11)</f>
        <v>1074.8965185185184</v>
      </c>
      <c r="E12" s="84">
        <f t="shared" ref="E12:S12" si="4">SUM(E7:E11)</f>
        <v>1114.3437684074074</v>
      </c>
      <c r="F12" s="84">
        <f t="shared" si="4"/>
        <v>1134.2015535925841</v>
      </c>
      <c r="G12" s="84">
        <f t="shared" si="4"/>
        <v>1237.4350050082826</v>
      </c>
      <c r="H12" s="84">
        <f t="shared" si="4"/>
        <v>1295.6915641117787</v>
      </c>
      <c r="I12" s="84">
        <f t="shared" si="4"/>
        <v>1280.8937000000001</v>
      </c>
      <c r="J12" s="84">
        <f t="shared" si="4"/>
        <v>1383.3651960000002</v>
      </c>
      <c r="K12" s="84">
        <f t="shared" si="4"/>
        <v>1507.0380445224002</v>
      </c>
      <c r="L12" s="84">
        <f t="shared" si="4"/>
        <v>1617.6546369903447</v>
      </c>
      <c r="M12" s="84">
        <f t="shared" si="4"/>
        <v>1735.7434254906395</v>
      </c>
      <c r="N12" s="84">
        <f t="shared" si="4"/>
        <v>1854.6418501367486</v>
      </c>
      <c r="O12" s="84">
        <f t="shared" si="4"/>
        <v>1977.4191406158011</v>
      </c>
      <c r="P12" s="84">
        <f t="shared" si="4"/>
        <v>2104.1717075292745</v>
      </c>
      <c r="Q12" s="84">
        <f t="shared" si="4"/>
        <v>2237.7866109573824</v>
      </c>
      <c r="R12" s="84">
        <f t="shared" si="4"/>
        <v>2374.7391515479749</v>
      </c>
      <c r="S12" s="84">
        <f t="shared" si="4"/>
        <v>2513.6613919135316</v>
      </c>
      <c r="U12" s="86">
        <v>1</v>
      </c>
      <c r="V12" s="86">
        <v>1</v>
      </c>
      <c r="W12" s="86">
        <v>1</v>
      </c>
      <c r="X12" s="86">
        <v>1</v>
      </c>
      <c r="Y12" s="86">
        <v>1</v>
      </c>
      <c r="Z12" s="86">
        <v>1</v>
      </c>
      <c r="AA12" s="86">
        <v>1</v>
      </c>
      <c r="AB12" s="86">
        <v>1</v>
      </c>
      <c r="AC12" s="86">
        <v>1</v>
      </c>
      <c r="AD12" s="86">
        <v>1</v>
      </c>
      <c r="AE12" s="86">
        <v>1</v>
      </c>
      <c r="AF12" s="86">
        <v>1</v>
      </c>
      <c r="AG12" s="86">
        <v>1</v>
      </c>
      <c r="AH12" s="86">
        <v>1</v>
      </c>
      <c r="AI12" s="86">
        <v>1</v>
      </c>
      <c r="AJ12" s="86">
        <v>1</v>
      </c>
    </row>
    <row r="13" spans="1:36" s="71" customFormat="1">
      <c r="A13" s="99" t="s">
        <v>32</v>
      </c>
      <c r="B13" s="103" t="s">
        <v>43</v>
      </c>
      <c r="C13" s="99" t="s">
        <v>131</v>
      </c>
      <c r="D13" s="84">
        <f>ROUND(U13*' Demand-Supply Gap'!D$30,2)</f>
        <v>4.54</v>
      </c>
      <c r="E13" s="51">
        <f>ROUND(V13*' Demand-Supply Gap'!E$30,2)</f>
        <v>4.53</v>
      </c>
      <c r="F13" s="51">
        <f>ROUND(W13*' Demand-Supply Gap'!F$30,2)</f>
        <v>4.46</v>
      </c>
      <c r="G13" s="51">
        <f>ROUND(X13*' Demand-Supply Gap'!G$30,2)</f>
        <v>4.26</v>
      </c>
      <c r="H13" s="51">
        <f>ROUND(Y13*' Demand-Supply Gap'!H$30,2)</f>
        <v>4.3099999999999996</v>
      </c>
      <c r="I13" s="51">
        <f>ROUND(Z13*' Demand-Supply Gap'!I$30,2)</f>
        <v>3.87</v>
      </c>
      <c r="J13" s="51">
        <f>ROUND(AA13*' Demand-Supply Gap'!J$30,2)</f>
        <v>3.91</v>
      </c>
      <c r="K13" s="51">
        <f>ROUND(AB13*' Demand-Supply Gap'!K$30,2)</f>
        <v>4.0199999999999996</v>
      </c>
      <c r="L13" s="51">
        <f>ROUND(AC13*' Demand-Supply Gap'!L$30,2)</f>
        <v>4.18</v>
      </c>
      <c r="M13" s="51">
        <f>ROUND(AD13*' Demand-Supply Gap'!M$30,2)</f>
        <v>4.38</v>
      </c>
      <c r="N13" s="51">
        <f>ROUND(AE13*' Demand-Supply Gap'!N$30,2)</f>
        <v>4.51</v>
      </c>
      <c r="O13" s="51">
        <f>ROUND(AF13*' Demand-Supply Gap'!O$30,2)</f>
        <v>4.6500000000000004</v>
      </c>
      <c r="P13" s="51">
        <f>ROUND(AG13*' Demand-Supply Gap'!P$30,2)</f>
        <v>4.8</v>
      </c>
      <c r="Q13" s="51">
        <f>ROUND(AH13*' Demand-Supply Gap'!Q$30,2)</f>
        <v>4.97</v>
      </c>
      <c r="R13" s="51">
        <f>ROUND(AI13*' Demand-Supply Gap'!R$30,2)</f>
        <v>5.15</v>
      </c>
      <c r="S13" s="51">
        <f>ROUND(AJ13*' Demand-Supply Gap'!S$30,2)</f>
        <v>5.35</v>
      </c>
      <c r="U13" s="86">
        <v>0.05</v>
      </c>
      <c r="V13" s="86">
        <v>4.8916666666666671E-2</v>
      </c>
      <c r="W13" s="86">
        <v>4.7833333333333339E-2</v>
      </c>
      <c r="X13" s="86">
        <v>4.675E-2</v>
      </c>
      <c r="Y13" s="86">
        <v>4.5666666666666661E-2</v>
      </c>
      <c r="Z13" s="86">
        <v>4.4583333333333329E-2</v>
      </c>
      <c r="AA13" s="86">
        <v>4.3499999999999997E-2</v>
      </c>
      <c r="AB13" s="86">
        <v>4.31111111111111E-2</v>
      </c>
      <c r="AC13" s="86">
        <v>4.2722222222222217E-2</v>
      </c>
      <c r="AD13" s="86">
        <v>4.2333333333333327E-2</v>
      </c>
      <c r="AE13" s="86">
        <v>4.1944444444444437E-2</v>
      </c>
      <c r="AF13" s="86">
        <v>4.1555555555555547E-2</v>
      </c>
      <c r="AG13" s="86">
        <v>4.1166666666666657E-2</v>
      </c>
      <c r="AH13" s="86">
        <v>4.0777777777777774E-2</v>
      </c>
      <c r="AI13" s="86">
        <v>4.0388888888888884E-2</v>
      </c>
      <c r="AJ13" s="86">
        <v>3.9999999999999994E-2</v>
      </c>
    </row>
    <row r="14" spans="1:36" s="71" customFormat="1">
      <c r="A14" s="99" t="s">
        <v>32</v>
      </c>
      <c r="B14" s="103" t="s">
        <v>43</v>
      </c>
      <c r="C14" s="69" t="s">
        <v>127</v>
      </c>
      <c r="D14" s="84">
        <f>ROUND(U14*' Demand-Supply Gap'!D$30,2)</f>
        <v>5.9</v>
      </c>
      <c r="E14" s="51">
        <f>ROUND(V14*' Demand-Supply Gap'!E$30,2)</f>
        <v>5.96</v>
      </c>
      <c r="F14" s="51">
        <f>ROUND(W14*' Demand-Supply Gap'!F$30,2)</f>
        <v>5.94</v>
      </c>
      <c r="G14" s="51">
        <f>ROUND(X14*' Demand-Supply Gap'!G$30,2)</f>
        <v>5.74</v>
      </c>
      <c r="H14" s="51">
        <f>ROUND(Y14*' Demand-Supply Gap'!H$30,2)</f>
        <v>5.88</v>
      </c>
      <c r="I14" s="51">
        <f>ROUND(Z14*' Demand-Supply Gap'!I$30,2)</f>
        <v>5.35</v>
      </c>
      <c r="J14" s="51">
        <f>ROUND(AA14*' Demand-Supply Gap'!J$30,2)</f>
        <v>5.48</v>
      </c>
      <c r="K14" s="51">
        <f>ROUND(AB14*' Demand-Supply Gap'!K$30,2)</f>
        <v>5.63</v>
      </c>
      <c r="L14" s="51">
        <f>ROUND(AC14*' Demand-Supply Gap'!L$30,2)</f>
        <v>5.82</v>
      </c>
      <c r="M14" s="51">
        <f>ROUND(AD14*' Demand-Supply Gap'!M$30,2)</f>
        <v>6.09</v>
      </c>
      <c r="N14" s="51">
        <f>ROUND(AE14*' Demand-Supply Gap'!N$30,2)</f>
        <v>6.24</v>
      </c>
      <c r="O14" s="51">
        <f>ROUND(AF14*' Demand-Supply Gap'!O$30,2)</f>
        <v>6.42</v>
      </c>
      <c r="P14" s="51">
        <f>ROUND(AG14*' Demand-Supply Gap'!P$30,2)</f>
        <v>6.61</v>
      </c>
      <c r="Q14" s="51">
        <f>ROUND(AH14*' Demand-Supply Gap'!Q$30,2)</f>
        <v>6.82</v>
      </c>
      <c r="R14" s="51">
        <f>ROUND(AI14*' Demand-Supply Gap'!R$30,2)</f>
        <v>7.05</v>
      </c>
      <c r="S14" s="51">
        <f>ROUND(AJ14*' Demand-Supply Gap'!S$30,2)</f>
        <v>7.29</v>
      </c>
      <c r="U14" s="86">
        <v>6.5000000000000002E-2</v>
      </c>
      <c r="V14" s="86">
        <v>6.4333333333333326E-2</v>
      </c>
      <c r="W14" s="86">
        <v>6.3666666666666663E-2</v>
      </c>
      <c r="X14" s="86">
        <v>6.3E-2</v>
      </c>
      <c r="Y14" s="86">
        <v>6.2333333333333331E-2</v>
      </c>
      <c r="Z14" s="86">
        <v>6.1666666666666661E-2</v>
      </c>
      <c r="AA14" s="86">
        <v>6.0999999999999992E-2</v>
      </c>
      <c r="AB14" s="86">
        <v>6.0277777777777777E-2</v>
      </c>
      <c r="AC14" s="86">
        <v>5.9555555555555556E-2</v>
      </c>
      <c r="AD14" s="86">
        <v>5.8833333333333335E-2</v>
      </c>
      <c r="AE14" s="86">
        <v>5.8111111111111106E-2</v>
      </c>
      <c r="AF14" s="86">
        <v>5.7388888888888885E-2</v>
      </c>
      <c r="AG14" s="86">
        <v>5.6666666666666664E-2</v>
      </c>
      <c r="AH14" s="86">
        <v>5.5944444444444442E-2</v>
      </c>
      <c r="AI14" s="86">
        <v>5.5222222222222221E-2</v>
      </c>
      <c r="AJ14" s="86">
        <v>5.45E-2</v>
      </c>
    </row>
    <row r="15" spans="1:36" s="71" customFormat="1">
      <c r="A15" s="99" t="s">
        <v>32</v>
      </c>
      <c r="B15" s="103" t="s">
        <v>43</v>
      </c>
      <c r="C15" s="99" t="s">
        <v>132</v>
      </c>
      <c r="D15" s="84">
        <f>ROUND(U15*' Demand-Supply Gap'!D$30,2)</f>
        <v>22.06</v>
      </c>
      <c r="E15" s="51">
        <f>ROUND(V15*' Demand-Supply Gap'!E$30,2)</f>
        <v>22.58</v>
      </c>
      <c r="F15" s="51">
        <f>ROUND(W15*' Demand-Supply Gap'!F$30,2)</f>
        <v>22.78</v>
      </c>
      <c r="G15" s="51">
        <f>ROUND(X15*' Demand-Supply Gap'!G$30,2)</f>
        <v>22.32</v>
      </c>
      <c r="H15" s="51">
        <f>ROUND(Y15*' Demand-Supply Gap'!H$30,2)</f>
        <v>23.2</v>
      </c>
      <c r="I15" s="51">
        <f>ROUND(Z15*' Demand-Supply Gap'!I$30,2)</f>
        <v>21.39</v>
      </c>
      <c r="J15" s="51">
        <f>ROUND(AA15*' Demand-Supply Gap'!J$30,2)</f>
        <v>22.23</v>
      </c>
      <c r="K15" s="51">
        <f>ROUND(AB15*' Demand-Supply Gap'!K$30,2)</f>
        <v>23.13</v>
      </c>
      <c r="L15" s="51">
        <f>ROUND(AC15*' Demand-Supply Gap'!L$30,2)</f>
        <v>24.27</v>
      </c>
      <c r="M15" s="51">
        <f>ROUND(AD15*' Demand-Supply Gap'!M$30,2)</f>
        <v>25.76</v>
      </c>
      <c r="N15" s="51">
        <f>ROUND(AE15*' Demand-Supply Gap'!N$30,2)</f>
        <v>26.8</v>
      </c>
      <c r="O15" s="51">
        <f>ROUND(AF15*' Demand-Supply Gap'!O$30,2)</f>
        <v>27.96</v>
      </c>
      <c r="P15" s="51">
        <f>ROUND(AG15*' Demand-Supply Gap'!P$30,2)</f>
        <v>29.23</v>
      </c>
      <c r="Q15" s="51">
        <f>ROUND(AH15*' Demand-Supply Gap'!Q$30,2)</f>
        <v>30.6</v>
      </c>
      <c r="R15" s="51">
        <f>ROUND(AI15*' Demand-Supply Gap'!R$30,2)</f>
        <v>32.119999999999997</v>
      </c>
      <c r="S15" s="51">
        <f>ROUND(AJ15*' Demand-Supply Gap'!S$30,2)</f>
        <v>33.76</v>
      </c>
      <c r="U15" s="86">
        <v>0.24299999999999999</v>
      </c>
      <c r="V15" s="86">
        <v>0.2437</v>
      </c>
      <c r="W15" s="86">
        <v>0.24440000000000001</v>
      </c>
      <c r="X15" s="86">
        <v>0.24509999999999998</v>
      </c>
      <c r="Y15" s="86">
        <v>0.24579999999999999</v>
      </c>
      <c r="Z15" s="86">
        <v>0.2465</v>
      </c>
      <c r="AA15" s="86">
        <v>0.2472</v>
      </c>
      <c r="AB15" s="86">
        <v>0.24776666666666669</v>
      </c>
      <c r="AC15" s="86">
        <v>0.24833333333333335</v>
      </c>
      <c r="AD15" s="86">
        <v>0.24890000000000001</v>
      </c>
      <c r="AE15" s="86">
        <v>0.2494666666666667</v>
      </c>
      <c r="AF15" s="86">
        <v>0.25003333333333333</v>
      </c>
      <c r="AG15" s="86">
        <v>0.25060000000000004</v>
      </c>
      <c r="AH15" s="86">
        <v>0.2511666666666667</v>
      </c>
      <c r="AI15" s="86">
        <v>0.25173333333333336</v>
      </c>
      <c r="AJ15" s="86">
        <v>0.25230000000000002</v>
      </c>
    </row>
    <row r="16" spans="1:36" s="71" customFormat="1">
      <c r="A16" s="99" t="s">
        <v>32</v>
      </c>
      <c r="B16" s="103" t="s">
        <v>43</v>
      </c>
      <c r="C16" s="69" t="s">
        <v>128</v>
      </c>
      <c r="D16" s="84">
        <f>ROUND(U16*' Demand-Supply Gap'!D$30,2)</f>
        <v>20.55</v>
      </c>
      <c r="E16" s="51">
        <f>ROUND(V16*' Demand-Supply Gap'!E$30,2)</f>
        <v>21.11</v>
      </c>
      <c r="F16" s="51">
        <f>ROUND(W16*' Demand-Supply Gap'!F$30,2)</f>
        <v>21.39</v>
      </c>
      <c r="G16" s="51">
        <f>ROUND(X16*' Demand-Supply Gap'!G$30,2)</f>
        <v>21.03</v>
      </c>
      <c r="H16" s="51">
        <f>ROUND(Y16*' Demand-Supply Gap'!H$30,2)</f>
        <v>21.95</v>
      </c>
      <c r="I16" s="51">
        <f>ROUND(Z16*' Demand-Supply Gap'!I$30,2)</f>
        <v>20.309999999999999</v>
      </c>
      <c r="J16" s="51">
        <f>ROUND(AA16*' Demand-Supply Gap'!J$30,2)</f>
        <v>21.17</v>
      </c>
      <c r="K16" s="51">
        <f>ROUND(AB16*' Demand-Supply Gap'!K$30,2)</f>
        <v>22.06</v>
      </c>
      <c r="L16" s="51">
        <f>ROUND(AC16*' Demand-Supply Gap'!L$30,2)</f>
        <v>23.18</v>
      </c>
      <c r="M16" s="51">
        <f>ROUND(AD16*' Demand-Supply Gap'!M$30,2)</f>
        <v>24.64</v>
      </c>
      <c r="N16" s="51">
        <f>ROUND(AE16*' Demand-Supply Gap'!N$30,2)</f>
        <v>25.67</v>
      </c>
      <c r="O16" s="51">
        <f>ROUND(AF16*' Demand-Supply Gap'!O$30,2)</f>
        <v>26.82</v>
      </c>
      <c r="P16" s="51">
        <f>ROUND(AG16*' Demand-Supply Gap'!P$30,2)</f>
        <v>28.07</v>
      </c>
      <c r="Q16" s="51">
        <f>ROUND(AH16*' Demand-Supply Gap'!Q$30,2)</f>
        <v>29.43</v>
      </c>
      <c r="R16" s="51">
        <f>ROUND(AI16*' Demand-Supply Gap'!R$30,2)</f>
        <v>30.93</v>
      </c>
      <c r="S16" s="51">
        <f>ROUND(AJ16*' Demand-Supply Gap'!S$30,2)</f>
        <v>32.56</v>
      </c>
      <c r="U16" s="79">
        <v>0.22640000000000002</v>
      </c>
      <c r="V16" s="79">
        <v>0.22791666666666668</v>
      </c>
      <c r="W16" s="79">
        <v>0.22943333333333335</v>
      </c>
      <c r="X16" s="79">
        <v>0.23094999999999999</v>
      </c>
      <c r="Y16" s="79">
        <v>0.23246666666666665</v>
      </c>
      <c r="Z16" s="79">
        <v>0.23398333333333332</v>
      </c>
      <c r="AA16" s="79">
        <v>0.23549999999999999</v>
      </c>
      <c r="AB16" s="79">
        <v>0.23636666666666667</v>
      </c>
      <c r="AC16" s="79">
        <v>0.23723333333333332</v>
      </c>
      <c r="AD16" s="79">
        <v>0.23810000000000001</v>
      </c>
      <c r="AE16" s="79">
        <v>0.23896666666666666</v>
      </c>
      <c r="AF16" s="79">
        <v>0.23983333333333334</v>
      </c>
      <c r="AG16" s="79">
        <v>0.2407</v>
      </c>
      <c r="AH16" s="79">
        <v>0.24156666666666668</v>
      </c>
      <c r="AI16" s="79">
        <v>0.24243333333333333</v>
      </c>
      <c r="AJ16" s="79">
        <v>0.24330000000000002</v>
      </c>
    </row>
    <row r="17" spans="1:36" s="71" customFormat="1">
      <c r="A17" s="99" t="s">
        <v>32</v>
      </c>
      <c r="B17" s="103" t="s">
        <v>43</v>
      </c>
      <c r="C17" s="99" t="s">
        <v>133</v>
      </c>
      <c r="D17" s="84">
        <f>ROUND(U17*' Demand-Supply Gap'!D$30,2)</f>
        <v>18.16</v>
      </c>
      <c r="E17" s="51">
        <f>ROUND(V17*' Demand-Supply Gap'!E$30,2)</f>
        <v>18.54</v>
      </c>
      <c r="F17" s="51">
        <f>ROUND(W17*' Demand-Supply Gap'!F$30,2)</f>
        <v>18.68</v>
      </c>
      <c r="G17" s="51">
        <f>ROUND(X17*' Demand-Supply Gap'!G$30,2)</f>
        <v>18.260000000000002</v>
      </c>
      <c r="H17" s="51">
        <f>ROUND(Y17*' Demand-Supply Gap'!H$30,2)</f>
        <v>18.940000000000001</v>
      </c>
      <c r="I17" s="51">
        <f>ROUND(Z17*' Demand-Supply Gap'!I$30,2)</f>
        <v>17.43</v>
      </c>
      <c r="J17" s="51">
        <f>ROUND(AA17*' Demand-Supply Gap'!J$30,2)</f>
        <v>18.07</v>
      </c>
      <c r="K17" s="51">
        <f>ROUND(AB17*' Demand-Supply Gap'!K$30,2)</f>
        <v>18.809999999999999</v>
      </c>
      <c r="L17" s="51">
        <f>ROUND(AC17*' Demand-Supply Gap'!L$30,2)</f>
        <v>19.75</v>
      </c>
      <c r="M17" s="51">
        <f>ROUND(AD17*' Demand-Supply Gap'!M$30,2)</f>
        <v>20.97</v>
      </c>
      <c r="N17" s="51">
        <f>ROUND(AE17*' Demand-Supply Gap'!N$30,2)</f>
        <v>21.83</v>
      </c>
      <c r="O17" s="51">
        <f>ROUND(AF17*' Demand-Supply Gap'!O$30,2)</f>
        <v>22.79</v>
      </c>
      <c r="P17" s="51">
        <f>ROUND(AG17*' Demand-Supply Gap'!P$30,2)</f>
        <v>23.83</v>
      </c>
      <c r="Q17" s="51">
        <f>ROUND(AH17*' Demand-Supply Gap'!Q$30,2)</f>
        <v>24.97</v>
      </c>
      <c r="R17" s="51">
        <f>ROUND(AI17*' Demand-Supply Gap'!R$30,2)</f>
        <v>26.21</v>
      </c>
      <c r="S17" s="51">
        <f>ROUND(AJ17*' Demand-Supply Gap'!S$30,2)</f>
        <v>27.57</v>
      </c>
      <c r="U17" s="86">
        <v>0.2</v>
      </c>
      <c r="V17" s="86">
        <v>0.20016666666666669</v>
      </c>
      <c r="W17" s="86">
        <v>0.20033333333333336</v>
      </c>
      <c r="X17" s="86">
        <v>0.20050000000000001</v>
      </c>
      <c r="Y17" s="86">
        <v>0.20066666666666669</v>
      </c>
      <c r="Z17" s="86">
        <v>0.20083333333333336</v>
      </c>
      <c r="AA17" s="86">
        <v>0.20100000000000004</v>
      </c>
      <c r="AB17" s="86">
        <v>0.2015555555555556</v>
      </c>
      <c r="AC17" s="86">
        <v>0.20211111111111113</v>
      </c>
      <c r="AD17" s="86">
        <v>0.20266666666666669</v>
      </c>
      <c r="AE17" s="86">
        <v>0.20322222222222225</v>
      </c>
      <c r="AF17" s="86">
        <v>0.20377777777777781</v>
      </c>
      <c r="AG17" s="86">
        <v>0.20433333333333334</v>
      </c>
      <c r="AH17" s="86">
        <v>0.2048888888888889</v>
      </c>
      <c r="AI17" s="86">
        <v>0.20544444444444446</v>
      </c>
      <c r="AJ17" s="86">
        <v>0.20600000000000002</v>
      </c>
    </row>
    <row r="18" spans="1:36" s="71" customFormat="1">
      <c r="A18" s="99" t="s">
        <v>32</v>
      </c>
      <c r="B18" s="103" t="s">
        <v>43</v>
      </c>
      <c r="C18" s="69" t="s">
        <v>129</v>
      </c>
      <c r="D18" s="84">
        <f>ROUND(U18*' Demand-Supply Gap'!D$30,2)</f>
        <v>6.36</v>
      </c>
      <c r="E18" s="51">
        <f>ROUND(V18*' Demand-Supply Gap'!E$30,2)</f>
        <v>6.49</v>
      </c>
      <c r="F18" s="51">
        <f>ROUND(W18*' Demand-Supply Gap'!F$30,2)</f>
        <v>6.53</v>
      </c>
      <c r="G18" s="51">
        <f>ROUND(X18*' Demand-Supply Gap'!G$30,2)</f>
        <v>6.38</v>
      </c>
      <c r="H18" s="51">
        <f>ROUND(Y18*' Demand-Supply Gap'!H$30,2)</f>
        <v>6.62</v>
      </c>
      <c r="I18" s="51">
        <f>ROUND(Z18*' Demand-Supply Gap'!I$30,2)</f>
        <v>6.09</v>
      </c>
      <c r="J18" s="51">
        <f>ROUND(AA18*' Demand-Supply Gap'!J$30,2)</f>
        <v>6.31</v>
      </c>
      <c r="K18" s="51">
        <f>ROUND(AB18*' Demand-Supply Gap'!K$30,2)</f>
        <v>6.59</v>
      </c>
      <c r="L18" s="51">
        <f>ROUND(AC18*' Demand-Supply Gap'!L$30,2)</f>
        <v>6.95</v>
      </c>
      <c r="M18" s="51">
        <f>ROUND(AD18*' Demand-Supply Gap'!M$30,2)</f>
        <v>7.4</v>
      </c>
      <c r="N18" s="51">
        <f>ROUND(AE18*' Demand-Supply Gap'!N$30,2)</f>
        <v>7.73</v>
      </c>
      <c r="O18" s="51">
        <f>ROUND(AF18*' Demand-Supply Gap'!O$30,2)</f>
        <v>8.09</v>
      </c>
      <c r="P18" s="51">
        <f>ROUND(AG18*' Demand-Supply Gap'!P$30,2)</f>
        <v>8.49</v>
      </c>
      <c r="Q18" s="51">
        <f>ROUND(AH18*' Demand-Supply Gap'!Q$30,2)</f>
        <v>8.92</v>
      </c>
      <c r="R18" s="51">
        <f>ROUND(AI18*' Demand-Supply Gap'!R$30,2)</f>
        <v>9.4</v>
      </c>
      <c r="S18" s="51">
        <f>ROUND(AJ18*' Demand-Supply Gap'!S$30,2)</f>
        <v>9.92</v>
      </c>
      <c r="U18" s="86">
        <v>7.0000000000000007E-2</v>
      </c>
      <c r="V18" s="86">
        <v>7.0033333333333336E-2</v>
      </c>
      <c r="W18" s="86">
        <v>7.0066666666666666E-2</v>
      </c>
      <c r="X18" s="86">
        <v>7.0099999999999996E-2</v>
      </c>
      <c r="Y18" s="86">
        <v>7.0133333333333325E-2</v>
      </c>
      <c r="Z18" s="86">
        <v>7.0166666666666655E-2</v>
      </c>
      <c r="AA18" s="86">
        <v>7.0199999999999985E-2</v>
      </c>
      <c r="AB18" s="86">
        <v>7.0633333333333326E-2</v>
      </c>
      <c r="AC18" s="86">
        <v>7.1066666666666653E-2</v>
      </c>
      <c r="AD18" s="86">
        <v>7.1499999999999994E-2</v>
      </c>
      <c r="AE18" s="86">
        <v>7.1933333333333321E-2</v>
      </c>
      <c r="AF18" s="86">
        <v>7.2366666666666662E-2</v>
      </c>
      <c r="AG18" s="86">
        <v>7.279999999999999E-2</v>
      </c>
      <c r="AH18" s="86">
        <v>7.3233333333333331E-2</v>
      </c>
      <c r="AI18" s="86">
        <v>7.3666666666666658E-2</v>
      </c>
      <c r="AJ18" s="86">
        <v>7.4099999999999999E-2</v>
      </c>
    </row>
    <row r="19" spans="1:36" s="71" customFormat="1">
      <c r="A19" s="99" t="s">
        <v>32</v>
      </c>
      <c r="B19" s="103" t="s">
        <v>43</v>
      </c>
      <c r="C19" s="99" t="s">
        <v>134</v>
      </c>
      <c r="D19" s="84">
        <f>ROUND(U19*' Demand-Supply Gap'!D$30,2)</f>
        <v>3.72</v>
      </c>
      <c r="E19" s="51">
        <f>ROUND(V19*' Demand-Supply Gap'!E$30,2)</f>
        <v>3.72</v>
      </c>
      <c r="F19" s="51">
        <f>ROUND(W19*' Demand-Supply Gap'!F$30,2)</f>
        <v>3.67</v>
      </c>
      <c r="G19" s="51">
        <f>ROUND(X19*' Demand-Supply Gap'!G$30,2)</f>
        <v>3.51</v>
      </c>
      <c r="H19" s="51">
        <f>ROUND(Y19*' Demand-Supply Gap'!H$30,2)</f>
        <v>3.56</v>
      </c>
      <c r="I19" s="51">
        <f>ROUND(Z19*' Demand-Supply Gap'!I$30,2)</f>
        <v>3.2</v>
      </c>
      <c r="J19" s="51">
        <f>ROUND(AA19*' Demand-Supply Gap'!J$30,2)</f>
        <v>3.24</v>
      </c>
      <c r="K19" s="51">
        <f>ROUND(AB19*' Demand-Supply Gap'!K$30,2)</f>
        <v>3.31</v>
      </c>
      <c r="L19" s="51">
        <f>ROUND(AC19*' Demand-Supply Gap'!L$30,2)</f>
        <v>3.41</v>
      </c>
      <c r="M19" s="51">
        <f>ROUND(AD19*' Demand-Supply Gap'!M$30,2)</f>
        <v>3.55</v>
      </c>
      <c r="N19" s="51">
        <f>ROUND(AE19*' Demand-Supply Gap'!N$30,2)</f>
        <v>3.63</v>
      </c>
      <c r="O19" s="51">
        <f>ROUND(AF19*' Demand-Supply Gap'!O$30,2)</f>
        <v>3.72</v>
      </c>
      <c r="P19" s="51">
        <f>ROUND(AG19*' Demand-Supply Gap'!P$30,2)</f>
        <v>3.81</v>
      </c>
      <c r="Q19" s="51">
        <f>ROUND(AH19*' Demand-Supply Gap'!Q$30,2)</f>
        <v>3.91</v>
      </c>
      <c r="R19" s="51">
        <f>ROUND(AI19*' Demand-Supply Gap'!R$30,2)</f>
        <v>4.03</v>
      </c>
      <c r="S19" s="51">
        <f>ROUND(AJ19*' Demand-Supply Gap'!S$30,2)</f>
        <v>4.1500000000000004</v>
      </c>
      <c r="U19" s="90">
        <v>4.1000000000000002E-2</v>
      </c>
      <c r="V19" s="90">
        <v>4.0166666666666663E-2</v>
      </c>
      <c r="W19" s="90">
        <v>3.9333333333333331E-2</v>
      </c>
      <c r="X19" s="90">
        <v>3.85E-2</v>
      </c>
      <c r="Y19" s="90">
        <v>3.7666666666666661E-2</v>
      </c>
      <c r="Z19" s="90">
        <v>3.6833333333333329E-2</v>
      </c>
      <c r="AA19" s="90">
        <v>3.5999999999999997E-2</v>
      </c>
      <c r="AB19" s="90">
        <v>3.5444444444444438E-2</v>
      </c>
      <c r="AC19" s="90">
        <v>3.4888888888888886E-2</v>
      </c>
      <c r="AD19" s="90">
        <v>3.4333333333333327E-2</v>
      </c>
      <c r="AE19" s="90">
        <v>3.3777777777777775E-2</v>
      </c>
      <c r="AF19" s="90">
        <v>3.3222222222222215E-2</v>
      </c>
      <c r="AG19" s="90">
        <v>3.2666666666666663E-2</v>
      </c>
      <c r="AH19" s="90">
        <v>3.2111111111111111E-2</v>
      </c>
      <c r="AI19" s="90">
        <v>3.1555555555555552E-2</v>
      </c>
      <c r="AJ19" s="90">
        <v>3.1E-2</v>
      </c>
    </row>
    <row r="20" spans="1:36" s="71" customFormat="1">
      <c r="A20" s="99" t="s">
        <v>32</v>
      </c>
      <c r="B20" s="103" t="s">
        <v>43</v>
      </c>
      <c r="C20" s="69" t="s">
        <v>130</v>
      </c>
      <c r="D20" s="84">
        <f>ROUND(U20*' Demand-Supply Gap'!D$30,2)</f>
        <v>9.5</v>
      </c>
      <c r="E20" s="51">
        <f>ROUND(V20*' Demand-Supply Gap'!E$30,2)</f>
        <v>9.7100000000000009</v>
      </c>
      <c r="F20" s="51">
        <f>ROUND(W20*' Demand-Supply Gap'!F$30,2)</f>
        <v>9.7799999999999994</v>
      </c>
      <c r="G20" s="51">
        <f>ROUND(X20*' Demand-Supply Gap'!G$30,2)</f>
        <v>9.57</v>
      </c>
      <c r="H20" s="51">
        <f>ROUND(Y20*' Demand-Supply Gap'!H$30,2)</f>
        <v>9.94</v>
      </c>
      <c r="I20" s="51">
        <f>ROUND(Z20*' Demand-Supply Gap'!I$30,2)</f>
        <v>9.15</v>
      </c>
      <c r="J20" s="51">
        <f>ROUND(AA20*' Demand-Supply Gap'!J$30,2)</f>
        <v>9.49</v>
      </c>
      <c r="K20" s="51">
        <f>ROUND(AB20*' Demand-Supply Gap'!K$30,2)</f>
        <v>9.7899999999999991</v>
      </c>
      <c r="L20" s="51">
        <f>ROUND(AC20*' Demand-Supply Gap'!L$30,2)</f>
        <v>10.17</v>
      </c>
      <c r="M20" s="51">
        <f>ROUND(AD20*' Demand-Supply Gap'!M$30,2)</f>
        <v>10.69</v>
      </c>
      <c r="N20" s="51">
        <f>ROUND(AE20*' Demand-Supply Gap'!N$30,2)</f>
        <v>11.02</v>
      </c>
      <c r="O20" s="51">
        <f>ROUND(AF20*' Demand-Supply Gap'!O$30,2)</f>
        <v>11.39</v>
      </c>
      <c r="P20" s="51">
        <f>ROUND(AG20*' Demand-Supply Gap'!P$30,2)</f>
        <v>11.79</v>
      </c>
      <c r="Q20" s="51">
        <f>ROUND(AH20*' Demand-Supply Gap'!Q$30,2)</f>
        <v>12.22</v>
      </c>
      <c r="R20" s="51">
        <f>ROUND(AI20*' Demand-Supply Gap'!R$30,2)</f>
        <v>12.7</v>
      </c>
      <c r="S20" s="51">
        <f>ROUND(AJ20*' Demand-Supply Gap'!S$30,2)</f>
        <v>13.22</v>
      </c>
      <c r="U20" s="86">
        <f>1-SUM(U13:U19)</f>
        <v>0.10459999999999992</v>
      </c>
      <c r="V20" s="86">
        <f t="shared" ref="V20:AJ20" si="5">1-SUM(V13:V19)</f>
        <v>0.10476666666666667</v>
      </c>
      <c r="W20" s="86">
        <f t="shared" si="5"/>
        <v>0.10493333333333321</v>
      </c>
      <c r="X20" s="86">
        <f t="shared" si="5"/>
        <v>0.10509999999999997</v>
      </c>
      <c r="Y20" s="86">
        <f t="shared" si="5"/>
        <v>0.10526666666666673</v>
      </c>
      <c r="Z20" s="86">
        <f t="shared" si="5"/>
        <v>0.10543333333333327</v>
      </c>
      <c r="AA20" s="86">
        <f t="shared" si="5"/>
        <v>0.10559999999999992</v>
      </c>
      <c r="AB20" s="86">
        <f t="shared" si="5"/>
        <v>0.10484444444444441</v>
      </c>
      <c r="AC20" s="86">
        <f t="shared" si="5"/>
        <v>0.10408888888888901</v>
      </c>
      <c r="AD20" s="86">
        <f t="shared" si="5"/>
        <v>0.10333333333333339</v>
      </c>
      <c r="AE20" s="86">
        <f t="shared" si="5"/>
        <v>0.10257777777777788</v>
      </c>
      <c r="AF20" s="86">
        <f t="shared" si="5"/>
        <v>0.10182222222222204</v>
      </c>
      <c r="AG20" s="86">
        <f t="shared" si="5"/>
        <v>0.10106666666666664</v>
      </c>
      <c r="AH20" s="86">
        <f t="shared" si="5"/>
        <v>0.10031111111111102</v>
      </c>
      <c r="AI20" s="86">
        <f t="shared" si="5"/>
        <v>9.9555555555555619E-2</v>
      </c>
      <c r="AJ20" s="86">
        <f t="shared" si="5"/>
        <v>9.8799999999999888E-2</v>
      </c>
    </row>
    <row r="21" spans="1:36" s="71" customFormat="1">
      <c r="A21" s="99" t="s">
        <v>32</v>
      </c>
      <c r="B21" s="103" t="s">
        <v>43</v>
      </c>
      <c r="C21" s="69" t="s">
        <v>105</v>
      </c>
      <c r="D21" s="84">
        <f>SUM(D13:D20)</f>
        <v>90.789999999999992</v>
      </c>
      <c r="E21" s="84">
        <f t="shared" ref="E21:S21" si="6">SUM(E13:E20)</f>
        <v>92.639999999999986</v>
      </c>
      <c r="F21" s="84">
        <f t="shared" si="6"/>
        <v>93.23</v>
      </c>
      <c r="G21" s="84">
        <f t="shared" si="6"/>
        <v>91.07</v>
      </c>
      <c r="H21" s="84">
        <f t="shared" si="6"/>
        <v>94.4</v>
      </c>
      <c r="I21" s="84">
        <f t="shared" si="6"/>
        <v>86.79</v>
      </c>
      <c r="J21" s="84">
        <f t="shared" si="6"/>
        <v>89.9</v>
      </c>
      <c r="K21" s="84">
        <f t="shared" si="6"/>
        <v>93.34</v>
      </c>
      <c r="L21" s="84">
        <f t="shared" si="6"/>
        <v>97.72999999999999</v>
      </c>
      <c r="M21" s="84">
        <f t="shared" si="6"/>
        <v>103.48</v>
      </c>
      <c r="N21" s="84">
        <f t="shared" si="6"/>
        <v>107.42999999999999</v>
      </c>
      <c r="O21" s="84">
        <f t="shared" si="6"/>
        <v>111.83999999999999</v>
      </c>
      <c r="P21" s="84">
        <f t="shared" si="6"/>
        <v>116.63</v>
      </c>
      <c r="Q21" s="84">
        <f t="shared" si="6"/>
        <v>121.83999999999999</v>
      </c>
      <c r="R21" s="84">
        <f t="shared" si="6"/>
        <v>127.59000000000002</v>
      </c>
      <c r="S21" s="84">
        <f t="shared" si="6"/>
        <v>133.82000000000002</v>
      </c>
      <c r="U21" s="86">
        <f>SUM(U13:U20)</f>
        <v>1</v>
      </c>
      <c r="V21" s="86">
        <f t="shared" ref="V21:AJ21" si="7">SUM(V13:V20)</f>
        <v>1</v>
      </c>
      <c r="W21" s="86">
        <f t="shared" si="7"/>
        <v>1</v>
      </c>
      <c r="X21" s="86">
        <f t="shared" si="7"/>
        <v>1</v>
      </c>
      <c r="Y21" s="86">
        <f t="shared" si="7"/>
        <v>1</v>
      </c>
      <c r="Z21" s="86">
        <f t="shared" si="7"/>
        <v>1</v>
      </c>
      <c r="AA21" s="86">
        <f t="shared" si="7"/>
        <v>1</v>
      </c>
      <c r="AB21" s="86">
        <f t="shared" si="7"/>
        <v>1</v>
      </c>
      <c r="AC21" s="86">
        <f t="shared" si="7"/>
        <v>1</v>
      </c>
      <c r="AD21" s="86">
        <f t="shared" si="7"/>
        <v>1</v>
      </c>
      <c r="AE21" s="86">
        <f t="shared" si="7"/>
        <v>1</v>
      </c>
      <c r="AF21" s="86">
        <f t="shared" si="7"/>
        <v>1</v>
      </c>
      <c r="AG21" s="86">
        <f t="shared" si="7"/>
        <v>1</v>
      </c>
      <c r="AH21" s="86">
        <f t="shared" si="7"/>
        <v>1</v>
      </c>
      <c r="AI21" s="86">
        <f t="shared" si="7"/>
        <v>1</v>
      </c>
      <c r="AJ21" s="86">
        <f t="shared" si="7"/>
        <v>1</v>
      </c>
    </row>
    <row r="22" spans="1:36" s="71" customFormat="1">
      <c r="A22" s="99" t="s">
        <v>32</v>
      </c>
      <c r="B22" s="103" t="s">
        <v>51</v>
      </c>
      <c r="C22" s="69" t="s">
        <v>135</v>
      </c>
      <c r="D22" s="84">
        <f>ROUND(U22*' Demand-Supply Gap'!D$39,2)</f>
        <v>0.41</v>
      </c>
      <c r="E22" s="51">
        <f>ROUND(V22*' Demand-Supply Gap'!E$39,2)</f>
        <v>-6.59</v>
      </c>
      <c r="F22" s="51">
        <f>ROUND(W22*' Demand-Supply Gap'!F$39,2)</f>
        <v>-13.27</v>
      </c>
      <c r="G22" s="51">
        <f>ROUND(X22*' Demand-Supply Gap'!G$39,2)</f>
        <v>-30.7</v>
      </c>
      <c r="H22" s="51">
        <f>ROUND(Y22*' Demand-Supply Gap'!H$39,2)</f>
        <v>-20.77</v>
      </c>
      <c r="I22" s="51">
        <f>ROUND(Z22*' Demand-Supply Gap'!I$39,2)</f>
        <v>-33.32</v>
      </c>
      <c r="J22" s="51">
        <f>ROUND(AA22*' Demand-Supply Gap'!J$39,2)</f>
        <v>-35.130000000000003</v>
      </c>
      <c r="K22" s="51">
        <f>ROUND(AB22*' Demand-Supply Gap'!K$39,2)</f>
        <v>-37.020000000000003</v>
      </c>
      <c r="L22" s="51">
        <f>ROUND(AC22*' Demand-Supply Gap'!L$39,2)</f>
        <v>-39.58</v>
      </c>
      <c r="M22" s="51">
        <f>ROUND(AD22*' Demand-Supply Gap'!M$39,2)</f>
        <v>-42.43</v>
      </c>
      <c r="N22" s="51">
        <f>ROUND(AE22*' Demand-Supply Gap'!N$39,2)</f>
        <v>-45.67</v>
      </c>
      <c r="O22" s="51">
        <f>ROUND(AF22*' Demand-Supply Gap'!O$39,2)</f>
        <v>-48.96</v>
      </c>
      <c r="P22" s="51">
        <f>ROUND(AG22*' Demand-Supply Gap'!P$39,2)</f>
        <v>-52.52</v>
      </c>
      <c r="Q22" s="51">
        <f>ROUND(AH22*' Demand-Supply Gap'!Q$39,2)</f>
        <v>-56.45</v>
      </c>
      <c r="R22" s="51">
        <f>ROUND(AI22*' Demand-Supply Gap'!R$39,2)</f>
        <v>-59.9</v>
      </c>
      <c r="S22" s="51">
        <f>ROUND(AJ22*' Demand-Supply Gap'!S$39,2)</f>
        <v>-63.67</v>
      </c>
      <c r="U22" s="86">
        <v>0.47000000000000003</v>
      </c>
      <c r="V22" s="86">
        <v>0.46873333333333334</v>
      </c>
      <c r="W22" s="86">
        <v>0.4674666666666667</v>
      </c>
      <c r="X22" s="86">
        <v>0.4662</v>
      </c>
      <c r="Y22" s="86">
        <v>0.46493333333333337</v>
      </c>
      <c r="Z22" s="86">
        <v>0.46366666666666667</v>
      </c>
      <c r="AA22" s="86">
        <v>0.46240000000000003</v>
      </c>
      <c r="AB22" s="86">
        <v>0.46113333333333334</v>
      </c>
      <c r="AC22" s="86">
        <v>0.4598666666666667</v>
      </c>
      <c r="AD22" s="86">
        <v>0.45860000000000001</v>
      </c>
      <c r="AE22" s="86">
        <v>0.45733333333333337</v>
      </c>
      <c r="AF22" s="86">
        <v>0.45606666666666668</v>
      </c>
      <c r="AG22" s="86">
        <v>0.45480000000000004</v>
      </c>
      <c r="AH22" s="86">
        <v>0.4535333333333334</v>
      </c>
      <c r="AI22" s="86">
        <v>0.45226666666666671</v>
      </c>
      <c r="AJ22" s="86">
        <v>0.45100000000000007</v>
      </c>
    </row>
    <row r="23" spans="1:36" s="71" customFormat="1">
      <c r="A23" s="99" t="s">
        <v>32</v>
      </c>
      <c r="B23" s="103" t="s">
        <v>51</v>
      </c>
      <c r="C23" s="69" t="s">
        <v>136</v>
      </c>
      <c r="D23" s="84">
        <f>ROUND(U23*' Demand-Supply Gap'!D$39,2)</f>
        <v>0.21</v>
      </c>
      <c r="E23" s="51">
        <f>ROUND(V23*' Demand-Supply Gap'!E$39,2)</f>
        <v>-3.39</v>
      </c>
      <c r="F23" s="51">
        <f>ROUND(W23*' Demand-Supply Gap'!F$39,2)</f>
        <v>-6.87</v>
      </c>
      <c r="G23" s="51">
        <f>ROUND(X23*' Demand-Supply Gap'!G$39,2)</f>
        <v>-15.98</v>
      </c>
      <c r="H23" s="51">
        <f>ROUND(Y23*' Demand-Supply Gap'!H$39,2)</f>
        <v>-10.88</v>
      </c>
      <c r="I23" s="51">
        <f>ROUND(Z23*' Demand-Supply Gap'!I$39,2)</f>
        <v>-17.57</v>
      </c>
      <c r="J23" s="51">
        <f>ROUND(AA23*' Demand-Supply Gap'!J$39,2)</f>
        <v>-18.64</v>
      </c>
      <c r="K23" s="51">
        <f>ROUND(AB23*' Demand-Supply Gap'!K$39,2)</f>
        <v>-19.78</v>
      </c>
      <c r="L23" s="51">
        <f>ROUND(AC23*' Demand-Supply Gap'!L$39,2)</f>
        <v>-21.28</v>
      </c>
      <c r="M23" s="51">
        <f>ROUND(AD23*' Demand-Supply Gap'!M$39,2)</f>
        <v>-22.96</v>
      </c>
      <c r="N23" s="51">
        <f>ROUND(AE23*' Demand-Supply Gap'!N$39,2)</f>
        <v>-24.87</v>
      </c>
      <c r="O23" s="51">
        <f>ROUND(AF23*' Demand-Supply Gap'!O$39,2)</f>
        <v>-26.83</v>
      </c>
      <c r="P23" s="51">
        <f>ROUND(AG23*' Demand-Supply Gap'!P$39,2)</f>
        <v>-28.96</v>
      </c>
      <c r="Q23" s="51">
        <f>ROUND(AH23*' Demand-Supply Gap'!Q$39,2)</f>
        <v>-31.33</v>
      </c>
      <c r="R23" s="51">
        <f>ROUND(AI23*' Demand-Supply Gap'!R$39,2)</f>
        <v>-33.46</v>
      </c>
      <c r="S23" s="51">
        <f>ROUND(AJ23*' Demand-Supply Gap'!S$39,2)</f>
        <v>-35.79</v>
      </c>
      <c r="U23" s="79">
        <v>0.24000000000000005</v>
      </c>
      <c r="V23" s="79">
        <v>0.24090000000000003</v>
      </c>
      <c r="W23" s="79">
        <v>0.24180000000000004</v>
      </c>
      <c r="X23" s="79">
        <v>0.24270000000000003</v>
      </c>
      <c r="Y23" s="79">
        <v>0.24360000000000004</v>
      </c>
      <c r="Z23" s="79">
        <v>0.24450000000000002</v>
      </c>
      <c r="AA23" s="79">
        <v>0.24540000000000003</v>
      </c>
      <c r="AB23" s="79">
        <v>0.24630000000000002</v>
      </c>
      <c r="AC23" s="79">
        <v>0.24720000000000003</v>
      </c>
      <c r="AD23" s="79">
        <v>0.24810000000000001</v>
      </c>
      <c r="AE23" s="79">
        <v>0.24900000000000003</v>
      </c>
      <c r="AF23" s="79">
        <v>0.24990000000000001</v>
      </c>
      <c r="AG23" s="79">
        <v>0.25080000000000002</v>
      </c>
      <c r="AH23" s="79">
        <v>0.25169999999999998</v>
      </c>
      <c r="AI23" s="79">
        <v>0.25259999999999999</v>
      </c>
      <c r="AJ23" s="79">
        <v>0.2535</v>
      </c>
    </row>
    <row r="24" spans="1:36" s="71" customFormat="1">
      <c r="A24" s="99" t="s">
        <v>32</v>
      </c>
      <c r="B24" s="103" t="s">
        <v>51</v>
      </c>
      <c r="C24" s="69" t="s">
        <v>137</v>
      </c>
      <c r="D24" s="84">
        <f>ROUND(U24*' Demand-Supply Gap'!D$39,2)</f>
        <v>0.25</v>
      </c>
      <c r="E24" s="51">
        <f>ROUND(V24*' Demand-Supply Gap'!E$39,2)</f>
        <v>-4.08</v>
      </c>
      <c r="F24" s="51">
        <f>ROUND(W24*' Demand-Supply Gap'!F$39,2)</f>
        <v>-8.25</v>
      </c>
      <c r="G24" s="51">
        <f>ROUND(X24*' Demand-Supply Gap'!G$39,2)</f>
        <v>-19.170000000000002</v>
      </c>
      <c r="H24" s="51">
        <f>ROUND(Y24*' Demand-Supply Gap'!H$39,2)</f>
        <v>-13.02</v>
      </c>
      <c r="I24" s="51">
        <f>ROUND(Z24*' Demand-Supply Gap'!I$39,2)</f>
        <v>-20.97</v>
      </c>
      <c r="J24" s="51">
        <f>ROUND(AA24*' Demand-Supply Gap'!J$39,2)</f>
        <v>-22.2</v>
      </c>
      <c r="K24" s="51">
        <f>ROUND(AB24*' Demand-Supply Gap'!K$39,2)</f>
        <v>-23.49</v>
      </c>
      <c r="L24" s="51">
        <f>ROUND(AC24*' Demand-Supply Gap'!L$39,2)</f>
        <v>-25.21</v>
      </c>
      <c r="M24" s="51">
        <f>ROUND(AD24*' Demand-Supply Gap'!M$39,2)</f>
        <v>-27.14</v>
      </c>
      <c r="N24" s="51">
        <f>ROUND(AE24*' Demand-Supply Gap'!N$39,2)</f>
        <v>-29.33</v>
      </c>
      <c r="O24" s="51">
        <f>ROUND(AF24*' Demand-Supply Gap'!O$39,2)</f>
        <v>-31.57</v>
      </c>
      <c r="P24" s="51">
        <f>ROUND(AG24*' Demand-Supply Gap'!P$39,2)</f>
        <v>-33.99</v>
      </c>
      <c r="Q24" s="51">
        <f>ROUND(AH24*' Demand-Supply Gap'!Q$39,2)</f>
        <v>-36.69</v>
      </c>
      <c r="R24" s="51">
        <f>ROUND(AI24*' Demand-Supply Gap'!R$39,2)</f>
        <v>-39.090000000000003</v>
      </c>
      <c r="S24" s="51">
        <f>ROUND(AJ24*' Demand-Supply Gap'!S$39,2)</f>
        <v>-41.72</v>
      </c>
      <c r="U24" s="86">
        <f>100%-SUM(U22:U23)</f>
        <v>0.28999999999999992</v>
      </c>
      <c r="V24" s="86">
        <f t="shared" ref="V24:AJ24" si="8">100%-SUM(V22:V23)</f>
        <v>0.29036666666666666</v>
      </c>
      <c r="W24" s="86">
        <f t="shared" si="8"/>
        <v>0.29073333333333329</v>
      </c>
      <c r="X24" s="86">
        <f t="shared" si="8"/>
        <v>0.29109999999999991</v>
      </c>
      <c r="Y24" s="86">
        <f t="shared" si="8"/>
        <v>0.29146666666666654</v>
      </c>
      <c r="Z24" s="86">
        <f t="shared" si="8"/>
        <v>0.29183333333333328</v>
      </c>
      <c r="AA24" s="86">
        <f t="shared" si="8"/>
        <v>0.2921999999999999</v>
      </c>
      <c r="AB24" s="86">
        <f t="shared" si="8"/>
        <v>0.29256666666666664</v>
      </c>
      <c r="AC24" s="86">
        <f t="shared" si="8"/>
        <v>0.29293333333333327</v>
      </c>
      <c r="AD24" s="86">
        <f t="shared" si="8"/>
        <v>0.29330000000000001</v>
      </c>
      <c r="AE24" s="86">
        <f t="shared" si="8"/>
        <v>0.29366666666666663</v>
      </c>
      <c r="AF24" s="86">
        <f t="shared" si="8"/>
        <v>0.29403333333333337</v>
      </c>
      <c r="AG24" s="86">
        <f t="shared" si="8"/>
        <v>0.2944</v>
      </c>
      <c r="AH24" s="86">
        <f t="shared" si="8"/>
        <v>0.29476666666666662</v>
      </c>
      <c r="AI24" s="86">
        <f t="shared" si="8"/>
        <v>0.29513333333333325</v>
      </c>
      <c r="AJ24" s="86">
        <f t="shared" si="8"/>
        <v>0.29549999999999987</v>
      </c>
    </row>
    <row r="25" spans="1:36" s="71" customFormat="1">
      <c r="A25" s="99" t="s">
        <v>32</v>
      </c>
      <c r="B25" s="103" t="s">
        <v>51</v>
      </c>
      <c r="C25" s="69" t="s">
        <v>105</v>
      </c>
      <c r="D25" s="84">
        <f>SUM(D22:D24)</f>
        <v>0.87</v>
      </c>
      <c r="E25" s="84">
        <f t="shared" ref="E25:S25" si="9">SUM(E22:E24)</f>
        <v>-14.06</v>
      </c>
      <c r="F25" s="84">
        <f t="shared" si="9"/>
        <v>-28.39</v>
      </c>
      <c r="G25" s="84">
        <f t="shared" si="9"/>
        <v>-65.849999999999994</v>
      </c>
      <c r="H25" s="84">
        <f t="shared" si="9"/>
        <v>-44.67</v>
      </c>
      <c r="I25" s="84">
        <f t="shared" si="9"/>
        <v>-71.86</v>
      </c>
      <c r="J25" s="84">
        <f t="shared" si="9"/>
        <v>-75.97</v>
      </c>
      <c r="K25" s="84">
        <f t="shared" si="9"/>
        <v>-80.290000000000006</v>
      </c>
      <c r="L25" s="84">
        <f t="shared" si="9"/>
        <v>-86.07</v>
      </c>
      <c r="M25" s="84">
        <f t="shared" si="9"/>
        <v>-92.53</v>
      </c>
      <c r="N25" s="84">
        <f t="shared" si="9"/>
        <v>-99.87</v>
      </c>
      <c r="O25" s="84">
        <f t="shared" si="9"/>
        <v>-107.35999999999999</v>
      </c>
      <c r="P25" s="84">
        <f t="shared" si="9"/>
        <v>-115.47</v>
      </c>
      <c r="Q25" s="84">
        <f t="shared" si="9"/>
        <v>-124.47</v>
      </c>
      <c r="R25" s="84">
        <f t="shared" si="9"/>
        <v>-132.44999999999999</v>
      </c>
      <c r="S25" s="84">
        <f t="shared" si="9"/>
        <v>-141.18</v>
      </c>
      <c r="U25" s="86">
        <v>1</v>
      </c>
      <c r="V25" s="86">
        <v>1</v>
      </c>
      <c r="W25" s="86">
        <v>1</v>
      </c>
      <c r="X25" s="86">
        <v>1</v>
      </c>
      <c r="Y25" s="86">
        <v>1</v>
      </c>
      <c r="Z25" s="86">
        <v>1</v>
      </c>
      <c r="AA25" s="86">
        <v>1</v>
      </c>
      <c r="AB25" s="86">
        <v>1</v>
      </c>
      <c r="AC25" s="86">
        <v>1</v>
      </c>
      <c r="AD25" s="86">
        <v>1</v>
      </c>
      <c r="AE25" s="86">
        <v>1</v>
      </c>
      <c r="AF25" s="86">
        <v>1</v>
      </c>
      <c r="AG25" s="86">
        <v>1</v>
      </c>
      <c r="AH25" s="86">
        <v>1</v>
      </c>
      <c r="AI25" s="86">
        <v>1</v>
      </c>
      <c r="AJ25" s="86">
        <v>1</v>
      </c>
    </row>
    <row r="26" spans="1:36" s="71" customFormat="1">
      <c r="A26" s="99" t="s">
        <v>32</v>
      </c>
      <c r="B26" s="103" t="s">
        <v>108</v>
      </c>
      <c r="C26" s="152" t="s">
        <v>163</v>
      </c>
      <c r="D26" s="84">
        <f>ROUND(U26*' Demand-Supply Gap'!D$48,2)</f>
        <v>2.4</v>
      </c>
      <c r="E26" s="84">
        <f>ROUND(V26*' Demand-Supply Gap'!E$48,2)</f>
        <v>2.15</v>
      </c>
      <c r="F26" s="84">
        <f>ROUND(W26*' Demand-Supply Gap'!F$48,2)</f>
        <v>1.86</v>
      </c>
      <c r="G26" s="84">
        <f>ROUND(X26*' Demand-Supply Gap'!G$48,2)</f>
        <v>1.61</v>
      </c>
      <c r="H26" s="84">
        <f>ROUND(Y26*' Demand-Supply Gap'!H$48,2)</f>
        <v>2.33</v>
      </c>
      <c r="I26" s="84">
        <f>ROUND(Z26*' Demand-Supply Gap'!I$48,2)</f>
        <v>2.0499999999999998</v>
      </c>
      <c r="J26" s="84">
        <f>ROUND(AA26*' Demand-Supply Gap'!J$48,2)</f>
        <v>2.1800000000000002</v>
      </c>
      <c r="K26" s="84">
        <f>ROUND(AB26*' Demand-Supply Gap'!K$48,2)</f>
        <v>2.37</v>
      </c>
      <c r="L26" s="84">
        <f>ROUND(AC26*' Demand-Supply Gap'!L$48,2)</f>
        <v>2.54</v>
      </c>
      <c r="M26" s="84">
        <f>ROUND(AD26*' Demand-Supply Gap'!M$48,2)</f>
        <v>2.73</v>
      </c>
      <c r="N26" s="84">
        <f>ROUND(AE26*' Demand-Supply Gap'!N$48,2)</f>
        <v>2.95</v>
      </c>
      <c r="O26" s="84">
        <f>ROUND(AF26*' Demand-Supply Gap'!O$48,2)</f>
        <v>3.21</v>
      </c>
      <c r="P26" s="84">
        <f>ROUND(AG26*' Demand-Supply Gap'!P$48,2)</f>
        <v>3.44</v>
      </c>
      <c r="Q26" s="84">
        <f>ROUND(AH26*' Demand-Supply Gap'!Q$48,2)</f>
        <v>3.69</v>
      </c>
      <c r="R26" s="84">
        <f>ROUND(AI26*' Demand-Supply Gap'!R$48,2)</f>
        <v>3.97</v>
      </c>
      <c r="S26" s="84">
        <f>ROUND(AJ26*' Demand-Supply Gap'!S$48,2)</f>
        <v>4.28</v>
      </c>
      <c r="T26" s="90"/>
      <c r="U26" s="90">
        <v>0.32200000000000001</v>
      </c>
      <c r="V26" s="90">
        <v>0.32219999999999999</v>
      </c>
      <c r="W26" s="90">
        <v>0.32250000000000001</v>
      </c>
      <c r="X26" s="90">
        <v>0.32269999999999999</v>
      </c>
      <c r="Y26" s="90">
        <v>0.32289999999999996</v>
      </c>
      <c r="Z26" s="90">
        <v>0.3231</v>
      </c>
      <c r="AA26" s="90">
        <v>0.32339999999999997</v>
      </c>
      <c r="AB26" s="90">
        <v>0.3236</v>
      </c>
      <c r="AC26" s="90">
        <v>0.32379999999999998</v>
      </c>
      <c r="AD26" s="90">
        <v>0.32400000000000001</v>
      </c>
      <c r="AE26" s="90">
        <v>0.32429999999999998</v>
      </c>
      <c r="AF26" s="90">
        <v>0.32450000000000001</v>
      </c>
      <c r="AG26" s="90">
        <v>0.32469999999999999</v>
      </c>
      <c r="AH26" s="90">
        <v>0.32489999999999997</v>
      </c>
      <c r="AI26" s="90">
        <v>0.32519999999999999</v>
      </c>
      <c r="AJ26" s="90">
        <v>0.32539999999999997</v>
      </c>
    </row>
    <row r="27" spans="1:36" s="71" customFormat="1">
      <c r="A27" s="99" t="s">
        <v>32</v>
      </c>
      <c r="B27" s="103" t="s">
        <v>108</v>
      </c>
      <c r="C27" s="152" t="s">
        <v>344</v>
      </c>
      <c r="D27" s="84">
        <f>ROUND(U27*' Demand-Supply Gap'!D$48,2)</f>
        <v>1.99</v>
      </c>
      <c r="E27" s="84">
        <f>ROUND(V27*' Demand-Supply Gap'!E$48,2)</f>
        <v>1.79</v>
      </c>
      <c r="F27" s="84">
        <f>ROUND(W27*' Demand-Supply Gap'!F$48,2)</f>
        <v>1.55</v>
      </c>
      <c r="G27" s="84">
        <f>ROUND(X27*' Demand-Supply Gap'!G$48,2)</f>
        <v>1.34</v>
      </c>
      <c r="H27" s="84">
        <f>ROUND(Y27*' Demand-Supply Gap'!H$48,2)</f>
        <v>1.95</v>
      </c>
      <c r="I27" s="84">
        <f>ROUND(Z27*' Demand-Supply Gap'!I$48,2)</f>
        <v>1.71</v>
      </c>
      <c r="J27" s="84">
        <f>ROUND(AA27*' Demand-Supply Gap'!J$48,2)</f>
        <v>1.83</v>
      </c>
      <c r="K27" s="84">
        <f>ROUND(AB27*' Demand-Supply Gap'!K$48,2)</f>
        <v>1.98</v>
      </c>
      <c r="L27" s="84">
        <f>ROUND(AC27*' Demand-Supply Gap'!L$48,2)</f>
        <v>2.13</v>
      </c>
      <c r="M27" s="84">
        <f>ROUND(AD27*' Demand-Supply Gap'!M$48,2)</f>
        <v>2.2999999999999998</v>
      </c>
      <c r="N27" s="84">
        <f>ROUND(AE27*' Demand-Supply Gap'!N$48,2)</f>
        <v>2.48</v>
      </c>
      <c r="O27" s="84">
        <f>ROUND(AF27*' Demand-Supply Gap'!O$48,2)</f>
        <v>2.7</v>
      </c>
      <c r="P27" s="84">
        <f>ROUND(AG27*' Demand-Supply Gap'!P$48,2)</f>
        <v>2.9</v>
      </c>
      <c r="Q27" s="84">
        <f>ROUND(AH27*' Demand-Supply Gap'!Q$48,2)</f>
        <v>3.12</v>
      </c>
      <c r="R27" s="84">
        <f>ROUND(AI27*' Demand-Supply Gap'!R$48,2)</f>
        <v>3.36</v>
      </c>
      <c r="S27" s="84">
        <f>ROUND(AJ27*' Demand-Supply Gap'!S$48,2)</f>
        <v>3.62</v>
      </c>
      <c r="U27" s="86">
        <v>0.26729999999999998</v>
      </c>
      <c r="V27" s="86">
        <v>0.26779999999999998</v>
      </c>
      <c r="W27" s="86">
        <v>0.26840000000000003</v>
      </c>
      <c r="X27" s="86">
        <v>0.26890000000000003</v>
      </c>
      <c r="Y27" s="86">
        <v>0.26940000000000003</v>
      </c>
      <c r="Z27" s="86">
        <v>0.27</v>
      </c>
      <c r="AA27" s="86">
        <v>0.27050000000000002</v>
      </c>
      <c r="AB27" s="86">
        <v>0.27100000000000002</v>
      </c>
      <c r="AC27" s="86">
        <v>0.27160000000000001</v>
      </c>
      <c r="AD27" s="86">
        <v>0.27210000000000001</v>
      </c>
      <c r="AE27" s="86">
        <v>0.27260000000000001</v>
      </c>
      <c r="AF27" s="86">
        <v>0.2732</v>
      </c>
      <c r="AG27" s="86">
        <v>0.2737</v>
      </c>
      <c r="AH27" s="86">
        <v>0.2742</v>
      </c>
      <c r="AI27" s="86">
        <v>0.27479999999999999</v>
      </c>
      <c r="AJ27" s="86">
        <v>0.27529999999999999</v>
      </c>
    </row>
    <row r="28" spans="1:36" s="71" customFormat="1">
      <c r="A28" s="99" t="s">
        <v>32</v>
      </c>
      <c r="B28" s="103" t="s">
        <v>108</v>
      </c>
      <c r="C28" s="152" t="s">
        <v>345</v>
      </c>
      <c r="D28" s="84">
        <f>ROUND(U28*' Demand-Supply Gap'!D$48,2)</f>
        <v>1.55</v>
      </c>
      <c r="E28" s="84">
        <f>ROUND(V28*' Demand-Supply Gap'!E$48,2)</f>
        <v>1.4</v>
      </c>
      <c r="F28" s="84">
        <f>ROUND(W28*' Demand-Supply Gap'!F$48,2)</f>
        <v>1.22</v>
      </c>
      <c r="G28" s="84">
        <f>ROUND(X28*' Demand-Supply Gap'!G$48,2)</f>
        <v>1.06</v>
      </c>
      <c r="H28" s="84">
        <f>ROUND(Y28*' Demand-Supply Gap'!H$48,2)</f>
        <v>1.53</v>
      </c>
      <c r="I28" s="84">
        <f>ROUND(Z28*' Demand-Supply Gap'!I$48,2)</f>
        <v>1.35</v>
      </c>
      <c r="J28" s="84">
        <f>ROUND(AA28*' Demand-Supply Gap'!J$48,2)</f>
        <v>1.45</v>
      </c>
      <c r="K28" s="84">
        <f>ROUND(AB28*' Demand-Supply Gap'!K$48,2)</f>
        <v>1.57</v>
      </c>
      <c r="L28" s="84">
        <f>ROUND(AC28*' Demand-Supply Gap'!L$48,2)</f>
        <v>1.69</v>
      </c>
      <c r="M28" s="84">
        <f>ROUND(AD28*' Demand-Supply Gap'!M$48,2)</f>
        <v>1.83</v>
      </c>
      <c r="N28" s="84">
        <f>ROUND(AE28*' Demand-Supply Gap'!N$48,2)</f>
        <v>1.98</v>
      </c>
      <c r="O28" s="84">
        <f>ROUND(AF28*' Demand-Supply Gap'!O$48,2)</f>
        <v>2.16</v>
      </c>
      <c r="P28" s="84">
        <f>ROUND(AG28*' Demand-Supply Gap'!P$48,2)</f>
        <v>2.3199999999999998</v>
      </c>
      <c r="Q28" s="84">
        <f>ROUND(AH28*' Demand-Supply Gap'!Q$48,2)</f>
        <v>2.5</v>
      </c>
      <c r="R28" s="84">
        <f>ROUND(AI28*' Demand-Supply Gap'!R$48,2)</f>
        <v>2.7</v>
      </c>
      <c r="S28" s="84">
        <f>ROUND(AJ28*' Demand-Supply Gap'!S$48,2)</f>
        <v>2.92</v>
      </c>
      <c r="U28" s="90">
        <v>0.20860000000000004</v>
      </c>
      <c r="V28" s="90">
        <v>0.20950000000000002</v>
      </c>
      <c r="W28" s="90">
        <v>0.21040000000000003</v>
      </c>
      <c r="X28" s="90">
        <v>0.21120000000000003</v>
      </c>
      <c r="Y28" s="90">
        <v>0.21210000000000004</v>
      </c>
      <c r="Z28" s="90">
        <v>0.21300000000000002</v>
      </c>
      <c r="AA28" s="90">
        <v>0.21390000000000003</v>
      </c>
      <c r="AB28" s="90">
        <v>0.21480000000000002</v>
      </c>
      <c r="AC28" s="90">
        <v>0.21560000000000004</v>
      </c>
      <c r="AD28" s="90">
        <v>0.21650000000000003</v>
      </c>
      <c r="AE28" s="90">
        <v>0.21740000000000004</v>
      </c>
      <c r="AF28" s="90">
        <v>0.21830000000000002</v>
      </c>
      <c r="AG28" s="90">
        <v>0.21920000000000003</v>
      </c>
      <c r="AH28" s="90">
        <v>0.22000000000000003</v>
      </c>
      <c r="AI28" s="90">
        <v>0.22090000000000004</v>
      </c>
      <c r="AJ28" s="90">
        <v>0.22180000000000002</v>
      </c>
    </row>
    <row r="29" spans="1:36" s="71" customFormat="1">
      <c r="A29" s="99" t="s">
        <v>32</v>
      </c>
      <c r="B29" s="103" t="s">
        <v>108</v>
      </c>
      <c r="C29" s="152" t="s">
        <v>12</v>
      </c>
      <c r="D29" s="84">
        <f>ROUND(U29*' Demand-Supply Gap'!D$48,2)</f>
        <v>1.5</v>
      </c>
      <c r="E29" s="84">
        <f>ROUND(V29*' Demand-Supply Gap'!E$48,2)</f>
        <v>1.34</v>
      </c>
      <c r="F29" s="84">
        <f>ROUND(W29*' Demand-Supply Gap'!F$48,2)</f>
        <v>1.1499999999999999</v>
      </c>
      <c r="G29" s="84">
        <f>ROUND(X29*' Demand-Supply Gap'!G$48,2)</f>
        <v>0.99</v>
      </c>
      <c r="H29" s="84">
        <f>ROUND(Y29*' Demand-Supply Gap'!H$48,2)</f>
        <v>1.41</v>
      </c>
      <c r="I29" s="84">
        <f>ROUND(Z29*' Demand-Supply Gap'!I$48,2)</f>
        <v>1.23</v>
      </c>
      <c r="J29" s="84">
        <f>ROUND(AA29*' Demand-Supply Gap'!J$48,2)</f>
        <v>1.3</v>
      </c>
      <c r="K29" s="84">
        <f>ROUND(AB29*' Demand-Supply Gap'!K$48,2)</f>
        <v>1.39</v>
      </c>
      <c r="L29" s="84">
        <f>ROUND(AC29*' Demand-Supply Gap'!L$48,2)</f>
        <v>1.48</v>
      </c>
      <c r="M29" s="84">
        <f>ROUND(AD29*' Demand-Supply Gap'!M$48,2)</f>
        <v>1.58</v>
      </c>
      <c r="N29" s="84">
        <f>ROUND(AE29*' Demand-Supply Gap'!N$48,2)</f>
        <v>1.69</v>
      </c>
      <c r="O29" s="84">
        <f>ROUND(AF29*' Demand-Supply Gap'!O$48,2)</f>
        <v>1.82</v>
      </c>
      <c r="P29" s="84">
        <f>ROUND(AG29*' Demand-Supply Gap'!P$48,2)</f>
        <v>1.93</v>
      </c>
      <c r="Q29" s="84">
        <f>ROUND(AH29*' Demand-Supply Gap'!Q$48,2)</f>
        <v>2.06</v>
      </c>
      <c r="R29" s="84">
        <f>ROUND(AI29*' Demand-Supply Gap'!R$48,2)</f>
        <v>2.19</v>
      </c>
      <c r="S29" s="84">
        <f>ROUND(AJ29*' Demand-Supply Gap'!S$48,2)</f>
        <v>2.34</v>
      </c>
      <c r="U29" s="86">
        <f t="shared" ref="U29:AJ29" si="10">ROUND(1-SUM(U26:U28),4)</f>
        <v>0.2021</v>
      </c>
      <c r="V29" s="86">
        <f t="shared" si="10"/>
        <v>0.20050000000000001</v>
      </c>
      <c r="W29" s="86">
        <f t="shared" si="10"/>
        <v>0.19869999999999999</v>
      </c>
      <c r="X29" s="86">
        <f t="shared" si="10"/>
        <v>0.19719999999999999</v>
      </c>
      <c r="Y29" s="86">
        <f t="shared" si="10"/>
        <v>0.1956</v>
      </c>
      <c r="Z29" s="86">
        <f t="shared" si="10"/>
        <v>0.19389999999999999</v>
      </c>
      <c r="AA29" s="86">
        <f t="shared" si="10"/>
        <v>0.19220000000000001</v>
      </c>
      <c r="AB29" s="86">
        <f t="shared" si="10"/>
        <v>0.19059999999999999</v>
      </c>
      <c r="AC29" s="86">
        <f t="shared" si="10"/>
        <v>0.189</v>
      </c>
      <c r="AD29" s="86">
        <f t="shared" si="10"/>
        <v>0.18740000000000001</v>
      </c>
      <c r="AE29" s="86">
        <f t="shared" si="10"/>
        <v>0.1857</v>
      </c>
      <c r="AF29" s="86">
        <f t="shared" si="10"/>
        <v>0.184</v>
      </c>
      <c r="AG29" s="86">
        <f t="shared" si="10"/>
        <v>0.18240000000000001</v>
      </c>
      <c r="AH29" s="86">
        <f t="shared" si="10"/>
        <v>0.18090000000000001</v>
      </c>
      <c r="AI29" s="86">
        <f t="shared" si="10"/>
        <v>0.17910000000000001</v>
      </c>
      <c r="AJ29" s="86">
        <f t="shared" si="10"/>
        <v>0.17749999999999999</v>
      </c>
    </row>
    <row r="30" spans="1:36" s="71" customFormat="1">
      <c r="A30" s="99" t="s">
        <v>32</v>
      </c>
      <c r="B30" s="103" t="s">
        <v>108</v>
      </c>
      <c r="C30" s="152" t="s">
        <v>105</v>
      </c>
      <c r="D30" s="84">
        <f>SUM(D26:D29)</f>
        <v>7.4399999999999995</v>
      </c>
      <c r="E30" s="84">
        <f t="shared" ref="E30:S30" si="11">SUM(E26:E29)</f>
        <v>6.68</v>
      </c>
      <c r="F30" s="84">
        <f t="shared" si="11"/>
        <v>5.7799999999999994</v>
      </c>
      <c r="G30" s="84">
        <f t="shared" si="11"/>
        <v>5</v>
      </c>
      <c r="H30" s="84">
        <f t="shared" si="11"/>
        <v>7.2200000000000006</v>
      </c>
      <c r="I30" s="84">
        <f t="shared" si="11"/>
        <v>6.34</v>
      </c>
      <c r="J30" s="84">
        <f t="shared" si="11"/>
        <v>6.76</v>
      </c>
      <c r="K30" s="84">
        <f t="shared" si="11"/>
        <v>7.31</v>
      </c>
      <c r="L30" s="84">
        <f t="shared" si="11"/>
        <v>7.84</v>
      </c>
      <c r="M30" s="84">
        <f t="shared" si="11"/>
        <v>8.44</v>
      </c>
      <c r="N30" s="84">
        <f t="shared" si="11"/>
        <v>9.1</v>
      </c>
      <c r="O30" s="84">
        <f t="shared" si="11"/>
        <v>9.89</v>
      </c>
      <c r="P30" s="84">
        <f t="shared" si="11"/>
        <v>10.59</v>
      </c>
      <c r="Q30" s="84">
        <f t="shared" si="11"/>
        <v>11.370000000000001</v>
      </c>
      <c r="R30" s="84">
        <f t="shared" si="11"/>
        <v>12.22</v>
      </c>
      <c r="S30" s="84">
        <f t="shared" si="11"/>
        <v>13.16</v>
      </c>
      <c r="U30" s="86">
        <f>SUM(U26:U29)</f>
        <v>1</v>
      </c>
      <c r="V30" s="86">
        <f t="shared" ref="V30:AJ30" si="12">SUM(V26:V29)</f>
        <v>1</v>
      </c>
      <c r="W30" s="86">
        <f t="shared" si="12"/>
        <v>1</v>
      </c>
      <c r="X30" s="86">
        <f t="shared" si="12"/>
        <v>1</v>
      </c>
      <c r="Y30" s="86">
        <f t="shared" si="12"/>
        <v>1</v>
      </c>
      <c r="Z30" s="86">
        <f t="shared" si="12"/>
        <v>1</v>
      </c>
      <c r="AA30" s="86">
        <f t="shared" si="12"/>
        <v>1</v>
      </c>
      <c r="AB30" s="86">
        <f t="shared" si="12"/>
        <v>1</v>
      </c>
      <c r="AC30" s="86">
        <f t="shared" si="12"/>
        <v>1</v>
      </c>
      <c r="AD30" s="86">
        <f t="shared" si="12"/>
        <v>1</v>
      </c>
      <c r="AE30" s="86">
        <f t="shared" si="12"/>
        <v>1</v>
      </c>
      <c r="AF30" s="86">
        <f t="shared" si="12"/>
        <v>1</v>
      </c>
      <c r="AG30" s="86">
        <f t="shared" si="12"/>
        <v>1</v>
      </c>
      <c r="AH30" s="86">
        <f t="shared" si="12"/>
        <v>1</v>
      </c>
      <c r="AI30" s="86">
        <f t="shared" si="12"/>
        <v>1</v>
      </c>
      <c r="AJ30" s="86">
        <f t="shared" si="12"/>
        <v>1</v>
      </c>
    </row>
    <row r="31" spans="1:36" s="71" customFormat="1">
      <c r="A31" s="99" t="s">
        <v>32</v>
      </c>
      <c r="B31" s="103" t="s">
        <v>53</v>
      </c>
      <c r="C31" s="69" t="s">
        <v>168</v>
      </c>
      <c r="D31" s="84">
        <f>ROUND(U31*' Demand-Supply Gap'!D$57,2)</f>
        <v>-0.35</v>
      </c>
      <c r="E31" s="51">
        <f>ROUND(V31*' Demand-Supply Gap'!E$57,2)</f>
        <v>-0.91</v>
      </c>
      <c r="F31" s="51">
        <f>ROUND(W31*' Demand-Supply Gap'!F$57,2)</f>
        <v>1.9</v>
      </c>
      <c r="G31" s="51">
        <f>ROUND(X31*' Demand-Supply Gap'!G$57,2)</f>
        <v>5.9</v>
      </c>
      <c r="H31" s="51">
        <f>ROUND(Y31*' Demand-Supply Gap'!H$57,2)</f>
        <v>11.45</v>
      </c>
      <c r="I31" s="51">
        <f>ROUND(Z31*' Demand-Supply Gap'!I$57,2)</f>
        <v>4.41</v>
      </c>
      <c r="J31" s="51">
        <f>ROUND(AA31*' Demand-Supply Gap'!J$57,2)</f>
        <v>4.67</v>
      </c>
      <c r="K31" s="51">
        <f>ROUND(AB31*' Demand-Supply Gap'!K$57,2)</f>
        <v>4.95</v>
      </c>
      <c r="L31" s="51">
        <f>ROUND(AC31*' Demand-Supply Gap'!L$57,2)</f>
        <v>5.37</v>
      </c>
      <c r="M31" s="51">
        <f>ROUND(AD31*' Demand-Supply Gap'!M$57,2)</f>
        <v>5.87</v>
      </c>
      <c r="N31" s="51">
        <f>ROUND(AE31*' Demand-Supply Gap'!N$57,2)</f>
        <v>6.44</v>
      </c>
      <c r="O31" s="51">
        <f>ROUND(AF31*' Demand-Supply Gap'!O$57,2)</f>
        <v>7.08</v>
      </c>
      <c r="P31" s="51">
        <f>ROUND(AG31*' Demand-Supply Gap'!P$57,2)</f>
        <v>7.76</v>
      </c>
      <c r="Q31" s="51">
        <f>ROUND(AH31*' Demand-Supply Gap'!Q$57,2)</f>
        <v>8.5</v>
      </c>
      <c r="R31" s="51">
        <f>ROUND(AI31*' Demand-Supply Gap'!R$57,2)</f>
        <v>9.25</v>
      </c>
      <c r="S31" s="51">
        <f>ROUND(AJ31*' Demand-Supply Gap'!S$57,2)</f>
        <v>10.11</v>
      </c>
      <c r="U31" s="79">
        <v>0.25119999999999998</v>
      </c>
      <c r="V31" s="79">
        <v>0.25290000000000001</v>
      </c>
      <c r="W31" s="79">
        <v>0.25459999999999999</v>
      </c>
      <c r="X31" s="79">
        <v>0.2591</v>
      </c>
      <c r="Y31" s="79">
        <v>0.25779999999999997</v>
      </c>
      <c r="Z31" s="79">
        <v>0.25969999999999999</v>
      </c>
      <c r="AA31" s="79">
        <v>0.26205333333333303</v>
      </c>
      <c r="AB31" s="79">
        <v>0.26381619047618998</v>
      </c>
      <c r="AC31" s="79">
        <v>0.26557904761904799</v>
      </c>
      <c r="AD31" s="79">
        <v>0.267341904761905</v>
      </c>
      <c r="AE31" s="79">
        <v>0.26910476190476201</v>
      </c>
      <c r="AF31" s="79">
        <v>0.27086761904761902</v>
      </c>
      <c r="AG31" s="79">
        <v>0.27263047619047603</v>
      </c>
      <c r="AH31" s="79">
        <v>0.27439333333333299</v>
      </c>
      <c r="AI31" s="79">
        <v>0.27615619047619</v>
      </c>
      <c r="AJ31" s="79">
        <v>0.27791904761904801</v>
      </c>
    </row>
    <row r="32" spans="1:36" s="71" customFormat="1">
      <c r="A32" s="99" t="s">
        <v>32</v>
      </c>
      <c r="B32" s="103" t="s">
        <v>53</v>
      </c>
      <c r="C32" s="69" t="s">
        <v>169</v>
      </c>
      <c r="D32" s="84">
        <f>ROUND(U32*' Demand-Supply Gap'!D$57,2)</f>
        <v>-0.37</v>
      </c>
      <c r="E32" s="51">
        <f>ROUND(V32*' Demand-Supply Gap'!E$57,2)</f>
        <v>-0.96</v>
      </c>
      <c r="F32" s="51">
        <f>ROUND(W32*' Demand-Supply Gap'!F$57,2)</f>
        <v>1.74</v>
      </c>
      <c r="G32" s="51">
        <f>ROUND(X32*' Demand-Supply Gap'!G$57,2)</f>
        <v>5.31</v>
      </c>
      <c r="H32" s="51">
        <f>ROUND(Y32*' Demand-Supply Gap'!H$57,2)</f>
        <v>10.64</v>
      </c>
      <c r="I32" s="51">
        <f>ROUND(Z32*' Demand-Supply Gap'!I$57,2)</f>
        <v>3.94</v>
      </c>
      <c r="J32" s="51">
        <f>ROUND(AA32*' Demand-Supply Gap'!J$57,2)</f>
        <v>3.9</v>
      </c>
      <c r="K32" s="51">
        <f>ROUND(AB32*' Demand-Supply Gap'!K$57,2)</f>
        <v>3.95</v>
      </c>
      <c r="L32" s="51">
        <f>ROUND(AC32*' Demand-Supply Gap'!L$57,2)</f>
        <v>4.1100000000000003</v>
      </c>
      <c r="M32" s="51">
        <f>ROUND(AD32*' Demand-Supply Gap'!M$57,2)</f>
        <v>4.29</v>
      </c>
      <c r="N32" s="51">
        <f>ROUND(AE32*' Demand-Supply Gap'!N$57,2)</f>
        <v>4.49</v>
      </c>
      <c r="O32" s="51">
        <f>ROUND(AF32*' Demand-Supply Gap'!O$57,2)</f>
        <v>4.7</v>
      </c>
      <c r="P32" s="51">
        <f>ROUND(AG32*' Demand-Supply Gap'!P$57,2)</f>
        <v>4.9000000000000004</v>
      </c>
      <c r="Q32" s="51">
        <f>ROUND(AH32*' Demand-Supply Gap'!Q$57,2)</f>
        <v>5.09</v>
      </c>
      <c r="R32" s="51">
        <f>ROUND(AI32*' Demand-Supply Gap'!R$57,2)</f>
        <v>5.25</v>
      </c>
      <c r="S32" s="51">
        <f>ROUND(AJ32*' Demand-Supply Gap'!S$57,2)</f>
        <v>5.42</v>
      </c>
      <c r="U32" s="86">
        <v>0.26889999999999997</v>
      </c>
      <c r="V32" s="86">
        <v>0.2681</v>
      </c>
      <c r="W32" s="86">
        <v>0.23330000000000001</v>
      </c>
      <c r="X32" s="86">
        <v>0.23313</v>
      </c>
      <c r="Y32" s="86">
        <v>0.23960000000000001</v>
      </c>
      <c r="Z32" s="86">
        <v>0.23179</v>
      </c>
      <c r="AA32" s="86">
        <v>0.21868133333333301</v>
      </c>
      <c r="AB32" s="86">
        <v>0.21093219047619</v>
      </c>
      <c r="AC32" s="86">
        <v>0.20318304761904801</v>
      </c>
      <c r="AD32" s="86">
        <v>0.195433904761905</v>
      </c>
      <c r="AE32" s="86">
        <v>0.18768476190476199</v>
      </c>
      <c r="AF32" s="86">
        <v>0.17993561904761901</v>
      </c>
      <c r="AG32" s="86">
        <v>0.172186476190476</v>
      </c>
      <c r="AH32" s="86">
        <v>0.16443733333333299</v>
      </c>
      <c r="AI32" s="86">
        <v>0.15668819047619101</v>
      </c>
      <c r="AJ32" s="86">
        <v>0.148939047619048</v>
      </c>
    </row>
    <row r="33" spans="1:36" s="71" customFormat="1">
      <c r="A33" s="99" t="s">
        <v>32</v>
      </c>
      <c r="B33" s="103" t="s">
        <v>53</v>
      </c>
      <c r="C33" s="69" t="s">
        <v>170</v>
      </c>
      <c r="D33" s="51">
        <f>ROUND(U33*' Demand-Supply Gap'!D$57,2)</f>
        <v>-0.27</v>
      </c>
      <c r="E33" s="51">
        <f>ROUND(V33*' Demand-Supply Gap'!E$57,2)</f>
        <v>-0.73</v>
      </c>
      <c r="F33" s="51">
        <f>ROUND(W33*' Demand-Supply Gap'!F$57,2)</f>
        <v>1.54</v>
      </c>
      <c r="G33" s="51">
        <f>ROUND(X33*' Demand-Supply Gap'!G$57,2)</f>
        <v>4.67</v>
      </c>
      <c r="H33" s="51">
        <f>ROUND(Y33*' Demand-Supply Gap'!H$57,2)</f>
        <v>9.4600000000000009</v>
      </c>
      <c r="I33" s="51">
        <f>ROUND(Z33*' Demand-Supply Gap'!I$57,2)</f>
        <v>3.59</v>
      </c>
      <c r="J33" s="51">
        <f>ROUND(AA33*' Demand-Supply Gap'!J$57,2)</f>
        <v>3.84</v>
      </c>
      <c r="K33" s="51">
        <f>ROUND(AB33*' Demand-Supply Gap'!K$57,2)</f>
        <v>4.09</v>
      </c>
      <c r="L33" s="51">
        <f>ROUND(AC33*' Demand-Supply Gap'!L$57,2)</f>
        <v>4.47</v>
      </c>
      <c r="M33" s="51">
        <f>ROUND(AD33*' Demand-Supply Gap'!M$57,2)</f>
        <v>4.91</v>
      </c>
      <c r="N33" s="51">
        <f>ROUND(AE33*' Demand-Supply Gap'!N$57,2)</f>
        <v>5.41</v>
      </c>
      <c r="O33" s="51">
        <f>ROUND(AF33*' Demand-Supply Gap'!O$57,2)</f>
        <v>5.98</v>
      </c>
      <c r="P33" s="51">
        <f>ROUND(AG33*' Demand-Supply Gap'!P$57,2)</f>
        <v>6.6</v>
      </c>
      <c r="Q33" s="51">
        <f>ROUND(AH33*' Demand-Supply Gap'!Q$57,2)</f>
        <v>7.26</v>
      </c>
      <c r="R33" s="51">
        <f>ROUND(AI33*' Demand-Supply Gap'!R$57,2)</f>
        <v>7.94</v>
      </c>
      <c r="S33" s="51">
        <f>ROUND(AJ33*' Demand-Supply Gap'!S$57,2)</f>
        <v>8.7200000000000006</v>
      </c>
      <c r="U33" s="79">
        <v>0.19820000000000002</v>
      </c>
      <c r="V33" s="79">
        <v>0.20250000000000001</v>
      </c>
      <c r="W33" s="79">
        <v>0.20680000000000001</v>
      </c>
      <c r="X33" s="79">
        <v>0.20490000000000003</v>
      </c>
      <c r="Y33" s="79">
        <v>0.21300000000000002</v>
      </c>
      <c r="Z33" s="79">
        <v>0.21110000000000001</v>
      </c>
      <c r="AA33" s="79">
        <v>0.21549333333333301</v>
      </c>
      <c r="AB33" s="79">
        <v>0.21818190476190502</v>
      </c>
      <c r="AC33" s="79">
        <v>0.22087047619047601</v>
      </c>
      <c r="AD33" s="79">
        <v>0.22355904761904802</v>
      </c>
      <c r="AE33" s="79">
        <v>0.226247619047619</v>
      </c>
      <c r="AF33" s="79">
        <v>0.22893619047619004</v>
      </c>
      <c r="AG33" s="79">
        <v>0.23162476190476203</v>
      </c>
      <c r="AH33" s="79">
        <v>0.23431333333333301</v>
      </c>
      <c r="AI33" s="79">
        <v>0.237001904761905</v>
      </c>
      <c r="AJ33" s="79">
        <v>0.23969047619047604</v>
      </c>
    </row>
    <row r="34" spans="1:36" s="71" customFormat="1">
      <c r="A34" s="99" t="s">
        <v>32</v>
      </c>
      <c r="B34" s="103" t="s">
        <v>53</v>
      </c>
      <c r="C34" s="69" t="s">
        <v>171</v>
      </c>
      <c r="D34" s="51">
        <f>ROUND(U34*' Demand-Supply Gap'!D$57,2)</f>
        <v>-0.39</v>
      </c>
      <c r="E34" s="51">
        <f>ROUND(V34*' Demand-Supply Gap'!E$57,2)</f>
        <v>-0.99</v>
      </c>
      <c r="F34" s="51">
        <f>ROUND(W34*' Demand-Supply Gap'!F$57,2)</f>
        <v>2.27</v>
      </c>
      <c r="G34" s="51">
        <f>ROUND(X34*' Demand-Supply Gap'!G$57,2)</f>
        <v>6.9</v>
      </c>
      <c r="H34" s="51">
        <f>ROUND(Y34*' Demand-Supply Gap'!H$57,2)</f>
        <v>12.86</v>
      </c>
      <c r="I34" s="51">
        <f>ROUND(Z34*' Demand-Supply Gap'!I$57,2)</f>
        <v>5.0599999999999996</v>
      </c>
      <c r="J34" s="51">
        <f>ROUND(AA34*' Demand-Supply Gap'!J$57,2)</f>
        <v>5.42</v>
      </c>
      <c r="K34" s="51">
        <f>ROUND(AB34*' Demand-Supply Gap'!K$57,2)</f>
        <v>5.76</v>
      </c>
      <c r="L34" s="51">
        <f>ROUND(AC34*' Demand-Supply Gap'!L$57,2)</f>
        <v>6.28</v>
      </c>
      <c r="M34" s="51">
        <f>ROUND(AD34*' Demand-Supply Gap'!M$57,2)</f>
        <v>6.89</v>
      </c>
      <c r="N34" s="51">
        <f>ROUND(AE34*' Demand-Supply Gap'!N$57,2)</f>
        <v>7.58</v>
      </c>
      <c r="O34" s="51">
        <f>ROUND(AF34*' Demand-Supply Gap'!O$57,2)</f>
        <v>8.3699999999999992</v>
      </c>
      <c r="P34" s="51">
        <f>ROUND(AG34*' Demand-Supply Gap'!P$57,2)</f>
        <v>9.2200000000000006</v>
      </c>
      <c r="Q34" s="51">
        <f>ROUND(AH34*' Demand-Supply Gap'!Q$57,2)</f>
        <v>10.130000000000001</v>
      </c>
      <c r="R34" s="51">
        <f>ROUND(AI34*' Demand-Supply Gap'!R$57,2)</f>
        <v>11.06</v>
      </c>
      <c r="S34" s="51">
        <f>ROUND(AJ34*' Demand-Supply Gap'!S$57,2)</f>
        <v>12.12</v>
      </c>
      <c r="U34" s="86">
        <f>100%-SUM(U31:U33)</f>
        <v>0.28169999999999995</v>
      </c>
      <c r="V34" s="86">
        <f t="shared" ref="V34:AA34" si="13">100%-SUM(V31:V33)</f>
        <v>0.27649999999999997</v>
      </c>
      <c r="W34" s="86">
        <f t="shared" si="13"/>
        <v>0.30530000000000002</v>
      </c>
      <c r="X34" s="86">
        <f t="shared" si="13"/>
        <v>0.30286999999999997</v>
      </c>
      <c r="Y34" s="86">
        <f t="shared" si="13"/>
        <v>0.28960000000000008</v>
      </c>
      <c r="Z34" s="86">
        <f t="shared" si="13"/>
        <v>0.29740999999999995</v>
      </c>
      <c r="AA34" s="86">
        <f t="shared" si="13"/>
        <v>0.30377200000000093</v>
      </c>
      <c r="AB34" s="86">
        <f t="shared" ref="AB34:AJ34" si="14">100%-SUM(AB31:AB33)</f>
        <v>0.30706971428571506</v>
      </c>
      <c r="AC34" s="86">
        <f t="shared" si="14"/>
        <v>0.31036742857142796</v>
      </c>
      <c r="AD34" s="86">
        <f t="shared" si="14"/>
        <v>0.31366514285714198</v>
      </c>
      <c r="AE34" s="86">
        <f t="shared" si="14"/>
        <v>0.31696285714285699</v>
      </c>
      <c r="AF34" s="86">
        <f t="shared" si="14"/>
        <v>0.32026057142857189</v>
      </c>
      <c r="AG34" s="86">
        <f t="shared" si="14"/>
        <v>0.32355828571428591</v>
      </c>
      <c r="AH34" s="86">
        <f t="shared" si="14"/>
        <v>0.32685600000000103</v>
      </c>
      <c r="AI34" s="86">
        <f t="shared" si="14"/>
        <v>0.33015371428571405</v>
      </c>
      <c r="AJ34" s="86">
        <f t="shared" si="14"/>
        <v>0.33345142857142795</v>
      </c>
    </row>
    <row r="35" spans="1:36" s="71" customFormat="1">
      <c r="A35" s="99" t="s">
        <v>32</v>
      </c>
      <c r="B35" s="103" t="s">
        <v>53</v>
      </c>
      <c r="C35" s="100" t="s">
        <v>105</v>
      </c>
      <c r="D35" s="51">
        <f>SUM(D31:D34)</f>
        <v>-1.38</v>
      </c>
      <c r="E35" s="51">
        <f t="shared" ref="E35:S35" si="15">SUM(E31:E34)</f>
        <v>-3.59</v>
      </c>
      <c r="F35" s="51">
        <f t="shared" si="15"/>
        <v>7.4499999999999993</v>
      </c>
      <c r="G35" s="51">
        <f t="shared" si="15"/>
        <v>22.78</v>
      </c>
      <c r="H35" s="51">
        <f t="shared" si="15"/>
        <v>44.41</v>
      </c>
      <c r="I35" s="51">
        <f t="shared" si="15"/>
        <v>17</v>
      </c>
      <c r="J35" s="51">
        <f t="shared" si="15"/>
        <v>17.829999999999998</v>
      </c>
      <c r="K35" s="51">
        <f t="shared" si="15"/>
        <v>18.75</v>
      </c>
      <c r="L35" s="51">
        <f t="shared" si="15"/>
        <v>20.23</v>
      </c>
      <c r="M35" s="51">
        <f t="shared" si="15"/>
        <v>21.96</v>
      </c>
      <c r="N35" s="51">
        <f t="shared" si="15"/>
        <v>23.92</v>
      </c>
      <c r="O35" s="51">
        <f t="shared" si="15"/>
        <v>26.130000000000003</v>
      </c>
      <c r="P35" s="51">
        <f t="shared" si="15"/>
        <v>28.479999999999997</v>
      </c>
      <c r="Q35" s="51">
        <f t="shared" si="15"/>
        <v>30.980000000000004</v>
      </c>
      <c r="R35" s="51">
        <f t="shared" si="15"/>
        <v>33.5</v>
      </c>
      <c r="S35" s="51">
        <f t="shared" si="15"/>
        <v>36.369999999999997</v>
      </c>
      <c r="U35" s="86">
        <v>1</v>
      </c>
      <c r="V35" s="86">
        <v>1</v>
      </c>
      <c r="W35" s="86">
        <v>1</v>
      </c>
      <c r="X35" s="86">
        <v>1</v>
      </c>
      <c r="Y35" s="86">
        <v>1</v>
      </c>
      <c r="Z35" s="86">
        <v>1</v>
      </c>
      <c r="AA35" s="86">
        <v>1</v>
      </c>
      <c r="AB35" s="86">
        <v>1</v>
      </c>
      <c r="AC35" s="86">
        <v>1</v>
      </c>
      <c r="AD35" s="86">
        <v>1</v>
      </c>
      <c r="AE35" s="86">
        <v>1</v>
      </c>
      <c r="AF35" s="86">
        <v>1</v>
      </c>
      <c r="AG35" s="86">
        <v>1</v>
      </c>
      <c r="AH35" s="86">
        <v>1</v>
      </c>
      <c r="AI35" s="86">
        <v>1</v>
      </c>
      <c r="AJ35" s="86">
        <v>1</v>
      </c>
    </row>
    <row r="36" spans="1:36" s="71" customFormat="1" ht="13.5" customHeight="1">
      <c r="A36" s="99" t="s">
        <v>32</v>
      </c>
      <c r="B36" s="103" t="s">
        <v>17</v>
      </c>
      <c r="C36" s="101" t="s">
        <v>175</v>
      </c>
      <c r="D36" s="51">
        <f>ROUND(U36*' Demand-Supply Gap'!D$66,2)</f>
        <v>1.39</v>
      </c>
      <c r="E36" s="51">
        <f>ROUND(V36*' Demand-Supply Gap'!E$66,2)</f>
        <v>0.82</v>
      </c>
      <c r="F36" s="51">
        <f>ROUND(W36*' Demand-Supply Gap'!F$66,2)</f>
        <v>0.79</v>
      </c>
      <c r="G36" s="51">
        <f>ROUND(X36*' Demand-Supply Gap'!G$66,2)</f>
        <v>1.01</v>
      </c>
      <c r="H36" s="51">
        <f>ROUND(Y36*' Demand-Supply Gap'!H$66,2)</f>
        <v>0.92</v>
      </c>
      <c r="I36" s="51">
        <f>ROUND(Z36*' Demand-Supply Gap'!I$66,2)</f>
        <v>0.96</v>
      </c>
      <c r="J36" s="51">
        <f>ROUND(AA36*' Demand-Supply Gap'!J$66,2)</f>
        <v>1.04</v>
      </c>
      <c r="K36" s="51">
        <f>ROUND(AB36*' Demand-Supply Gap'!K$66,2)</f>
        <v>1.1000000000000001</v>
      </c>
      <c r="L36" s="51">
        <f>ROUND(AC36*' Demand-Supply Gap'!L$66,2)</f>
        <v>1.1399999999999999</v>
      </c>
      <c r="M36" s="51">
        <f>ROUND(AD36*' Demand-Supply Gap'!M$66,2)</f>
        <v>1.1599999999999999</v>
      </c>
      <c r="N36" s="51">
        <f>ROUND(AE36*' Demand-Supply Gap'!N$66,2)</f>
        <v>1.17</v>
      </c>
      <c r="O36" s="51">
        <f>ROUND(AF36*' Demand-Supply Gap'!O$66,2)</f>
        <v>1.23</v>
      </c>
      <c r="P36" s="51">
        <f>ROUND(AG36*' Demand-Supply Gap'!P$66,2)</f>
        <v>1.27</v>
      </c>
      <c r="Q36" s="51">
        <f>ROUND(AH36*' Demand-Supply Gap'!Q$66,2)</f>
        <v>1.33</v>
      </c>
      <c r="R36" s="51">
        <f>ROUND(AI36*' Demand-Supply Gap'!R$66,2)</f>
        <v>1.38</v>
      </c>
      <c r="S36" s="51">
        <f>ROUND(AJ36*' Demand-Supply Gap'!S$66,2)</f>
        <v>1.44</v>
      </c>
      <c r="U36" s="89">
        <v>0.12340000000000007</v>
      </c>
      <c r="V36" s="89">
        <v>0.11900000000000011</v>
      </c>
      <c r="W36" s="89">
        <v>0.11680000000000001</v>
      </c>
      <c r="X36" s="89">
        <v>0.10590000000000011</v>
      </c>
      <c r="Y36" s="89">
        <v>0.10160000000000013</v>
      </c>
      <c r="Z36" s="89">
        <v>0.11169999999999991</v>
      </c>
      <c r="AA36" s="89">
        <v>0.11639314128246991</v>
      </c>
      <c r="AB36" s="89">
        <v>0.11900605735976244</v>
      </c>
      <c r="AC36" s="89">
        <v>0.11744613157913841</v>
      </c>
      <c r="AD36" s="89">
        <v>0.11386305467887936</v>
      </c>
      <c r="AE36" s="89">
        <v>0.11010651321009401</v>
      </c>
      <c r="AF36" s="89">
        <v>0.1096452105680752</v>
      </c>
      <c r="AG36" s="89">
        <v>0.10918390792605641</v>
      </c>
      <c r="AH36" s="89">
        <v>0.1087226052840376</v>
      </c>
      <c r="AI36" s="89">
        <v>0.1082613026420188</v>
      </c>
      <c r="AJ36" s="89">
        <v>0.10780000000000001</v>
      </c>
    </row>
    <row r="37" spans="1:36" s="71" customFormat="1">
      <c r="A37" s="99" t="s">
        <v>32</v>
      </c>
      <c r="B37" s="103" t="s">
        <v>17</v>
      </c>
      <c r="C37" s="88" t="s">
        <v>141</v>
      </c>
      <c r="D37" s="51">
        <f>ROUND(U37*' Demand-Supply Gap'!D$66,2)</f>
        <v>1.32</v>
      </c>
      <c r="E37" s="51">
        <f>ROUND(V37*' Demand-Supply Gap'!E$66,2)</f>
        <v>0.83</v>
      </c>
      <c r="F37" s="51">
        <f>ROUND(W37*' Demand-Supply Gap'!F$66,2)</f>
        <v>0.83</v>
      </c>
      <c r="G37" s="51">
        <f>ROUND(X37*' Demand-Supply Gap'!G$66,2)</f>
        <v>1.19</v>
      </c>
      <c r="H37" s="51">
        <f>ROUND(Y37*' Demand-Supply Gap'!H$66,2)</f>
        <v>1.1499999999999999</v>
      </c>
      <c r="I37" s="51">
        <f>ROUND(Z37*' Demand-Supply Gap'!I$66,2)</f>
        <v>1.1100000000000001</v>
      </c>
      <c r="J37" s="51">
        <f>ROUND(AA37*' Demand-Supply Gap'!J$66,2)</f>
        <v>1.08</v>
      </c>
      <c r="K37" s="51">
        <f>ROUND(AB37*' Demand-Supply Gap'!K$66,2)</f>
        <v>1.1399999999999999</v>
      </c>
      <c r="L37" s="51">
        <f>ROUND(AC37*' Demand-Supply Gap'!L$66,2)</f>
        <v>1.21</v>
      </c>
      <c r="M37" s="51">
        <f>ROUND(AD37*' Demand-Supply Gap'!M$66,2)</f>
        <v>1.29</v>
      </c>
      <c r="N37" s="51">
        <f>ROUND(AE37*' Demand-Supply Gap'!N$66,2)</f>
        <v>1.37</v>
      </c>
      <c r="O37" s="51">
        <f>ROUND(AF37*' Demand-Supply Gap'!O$66,2)</f>
        <v>1.44</v>
      </c>
      <c r="P37" s="51">
        <f>ROUND(AG37*' Demand-Supply Gap'!P$66,2)</f>
        <v>1.51</v>
      </c>
      <c r="Q37" s="51">
        <f>ROUND(AH37*' Demand-Supply Gap'!Q$66,2)</f>
        <v>1.59</v>
      </c>
      <c r="R37" s="51">
        <f>ROUND(AI37*' Demand-Supply Gap'!R$66,2)</f>
        <v>1.68</v>
      </c>
      <c r="S37" s="51">
        <f>ROUND(AJ37*' Demand-Supply Gap'!S$66,2)</f>
        <v>1.77</v>
      </c>
      <c r="U37" s="90">
        <v>0.1169</v>
      </c>
      <c r="V37" s="90">
        <v>0.121</v>
      </c>
      <c r="W37" s="90">
        <v>0.12269999999999999</v>
      </c>
      <c r="X37" s="90">
        <v>0.12499999999999999</v>
      </c>
      <c r="Y37" s="90">
        <v>0.12610000000000002</v>
      </c>
      <c r="Z37" s="90">
        <v>0.12910000000000002</v>
      </c>
      <c r="AA37" s="90">
        <v>0.12120685871753011</v>
      </c>
      <c r="AB37" s="90">
        <v>0.12289394264023752</v>
      </c>
      <c r="AC37" s="90">
        <v>0.1246038684208615</v>
      </c>
      <c r="AD37" s="90">
        <v>0.12633694532112055</v>
      </c>
      <c r="AE37" s="90">
        <v>0.12809348678990598</v>
      </c>
      <c r="AF37" s="90">
        <v>0.12891478943192478</v>
      </c>
      <c r="AG37" s="90">
        <v>0.1297360920739436</v>
      </c>
      <c r="AH37" s="90">
        <v>0.13055739471596239</v>
      </c>
      <c r="AI37" s="90">
        <v>0.13137869735798119</v>
      </c>
      <c r="AJ37" s="90">
        <v>0.13219999999999998</v>
      </c>
    </row>
    <row r="38" spans="1:36" s="71" customFormat="1">
      <c r="A38" s="99" t="s">
        <v>32</v>
      </c>
      <c r="B38" s="103" t="s">
        <v>17</v>
      </c>
      <c r="C38" s="88" t="s">
        <v>142</v>
      </c>
      <c r="D38" s="51">
        <f>ROUND(U38*' Demand-Supply Gap'!D$66,2)</f>
        <v>1.67</v>
      </c>
      <c r="E38" s="51">
        <f>ROUND(V38*' Demand-Supply Gap'!E$66,2)</f>
        <v>1.03</v>
      </c>
      <c r="F38" s="51">
        <f>ROUND(W38*' Demand-Supply Gap'!F$66,2)</f>
        <v>1.02</v>
      </c>
      <c r="G38" s="51">
        <f>ROUND(X38*' Demand-Supply Gap'!G$66,2)</f>
        <v>1.41</v>
      </c>
      <c r="H38" s="51">
        <f>ROUND(Y38*' Demand-Supply Gap'!H$66,2)</f>
        <v>1.31</v>
      </c>
      <c r="I38" s="51">
        <f>ROUND(Z38*' Demand-Supply Gap'!I$66,2)</f>
        <v>1.28</v>
      </c>
      <c r="J38" s="51">
        <f>ROUND(AA38*' Demand-Supply Gap'!J$66,2)</f>
        <v>1.34</v>
      </c>
      <c r="K38" s="51">
        <f>ROUND(AB38*' Demand-Supply Gap'!K$66,2)</f>
        <v>1.36</v>
      </c>
      <c r="L38" s="51">
        <f>ROUND(AC38*' Demand-Supply Gap'!L$66,2)</f>
        <v>1.4</v>
      </c>
      <c r="M38" s="51">
        <f>ROUND(AD38*' Demand-Supply Gap'!M$66,2)</f>
        <v>1.47</v>
      </c>
      <c r="N38" s="51">
        <f>ROUND(AE38*' Demand-Supply Gap'!N$66,2)</f>
        <v>1.53</v>
      </c>
      <c r="O38" s="51">
        <f>ROUND(AF38*' Demand-Supply Gap'!O$66,2)</f>
        <v>1.6</v>
      </c>
      <c r="P38" s="51">
        <f>ROUND(AG38*' Demand-Supply Gap'!P$66,2)</f>
        <v>1.66</v>
      </c>
      <c r="Q38" s="51">
        <f>ROUND(AH38*' Demand-Supply Gap'!Q$66,2)</f>
        <v>1.72</v>
      </c>
      <c r="R38" s="51">
        <f>ROUND(AI38*' Demand-Supply Gap'!R$66,2)</f>
        <v>1.8</v>
      </c>
      <c r="S38" s="51">
        <f>ROUND(AJ38*' Demand-Supply Gap'!S$66,2)</f>
        <v>1.87</v>
      </c>
      <c r="U38" s="91">
        <v>0.1484</v>
      </c>
      <c r="V38" s="91">
        <v>0.14929999999999999</v>
      </c>
      <c r="W38" s="91">
        <v>0.1502</v>
      </c>
      <c r="X38" s="91">
        <v>0.14849999999999999</v>
      </c>
      <c r="Y38" s="91">
        <v>0.14349999999999999</v>
      </c>
      <c r="Z38" s="91">
        <v>0.14910000000000001</v>
      </c>
      <c r="AA38" s="91">
        <v>0.1502</v>
      </c>
      <c r="AB38" s="91">
        <v>0.1464</v>
      </c>
      <c r="AC38" s="91">
        <v>0.14480000000000001</v>
      </c>
      <c r="AD38" s="91">
        <v>0.14419999999999999</v>
      </c>
      <c r="AE38" s="91">
        <v>0.14369999999999999</v>
      </c>
      <c r="AF38" s="91">
        <v>0.14296</v>
      </c>
      <c r="AG38" s="91">
        <v>0.14221999999999999</v>
      </c>
      <c r="AH38" s="91">
        <v>0.14147999999999999</v>
      </c>
      <c r="AI38" s="91">
        <v>0.14074</v>
      </c>
      <c r="AJ38" s="91">
        <v>0.14000000000000001</v>
      </c>
    </row>
    <row r="39" spans="1:36" s="71" customFormat="1">
      <c r="A39" s="99" t="s">
        <v>32</v>
      </c>
      <c r="B39" s="103" t="s">
        <v>17</v>
      </c>
      <c r="C39" s="88" t="s">
        <v>143</v>
      </c>
      <c r="D39" s="51">
        <f>ROUND(U39*' Demand-Supply Gap'!D$66,2)</f>
        <v>3.3</v>
      </c>
      <c r="E39" s="51">
        <f>ROUND(V39*' Demand-Supply Gap'!E$66,2)</f>
        <v>1.99</v>
      </c>
      <c r="F39" s="51">
        <f>ROUND(W39*' Demand-Supply Gap'!F$66,2)</f>
        <v>1.99</v>
      </c>
      <c r="G39" s="51">
        <f>ROUND(X39*' Demand-Supply Gap'!G$66,2)</f>
        <v>2.82</v>
      </c>
      <c r="H39" s="51">
        <f>ROUND(Y39*' Demand-Supply Gap'!H$66,2)</f>
        <v>2.72</v>
      </c>
      <c r="I39" s="51">
        <f>ROUND(Z39*' Demand-Supply Gap'!I$66,2)</f>
        <v>2.46</v>
      </c>
      <c r="J39" s="51">
        <f>ROUND(AA39*' Demand-Supply Gap'!J$66,2)</f>
        <v>2.5099999999999998</v>
      </c>
      <c r="K39" s="51">
        <f>ROUND(AB39*' Demand-Supply Gap'!K$66,2)</f>
        <v>2.62</v>
      </c>
      <c r="L39" s="51">
        <f>ROUND(AC39*' Demand-Supply Gap'!L$66,2)</f>
        <v>2.74</v>
      </c>
      <c r="M39" s="51">
        <f>ROUND(AD39*' Demand-Supply Gap'!M$66,2)</f>
        <v>2.89</v>
      </c>
      <c r="N39" s="51">
        <f>ROUND(AE39*' Demand-Supply Gap'!N$66,2)</f>
        <v>3.04</v>
      </c>
      <c r="O39" s="51">
        <f>ROUND(AF39*' Demand-Supply Gap'!O$66,2)</f>
        <v>3.18</v>
      </c>
      <c r="P39" s="51">
        <f>ROUND(AG39*' Demand-Supply Gap'!P$66,2)</f>
        <v>3.3</v>
      </c>
      <c r="Q39" s="51">
        <f>ROUND(AH39*' Demand-Supply Gap'!Q$66,2)</f>
        <v>3.44</v>
      </c>
      <c r="R39" s="51">
        <f>ROUND(AI39*' Demand-Supply Gap'!R$66,2)</f>
        <v>3.59</v>
      </c>
      <c r="S39" s="51">
        <f>ROUND(AJ39*' Demand-Supply Gap'!S$66,2)</f>
        <v>3.74</v>
      </c>
      <c r="U39" s="91">
        <v>0.29239999999999999</v>
      </c>
      <c r="V39" s="91">
        <v>0.29020000000000001</v>
      </c>
      <c r="W39" s="91">
        <v>0.29430000000000001</v>
      </c>
      <c r="X39" s="91">
        <v>0.29609999999999997</v>
      </c>
      <c r="Y39" s="91">
        <v>0.29949999999999999</v>
      </c>
      <c r="Z39" s="91">
        <v>0.28549999999999998</v>
      </c>
      <c r="AA39" s="91">
        <v>0.28149999999999997</v>
      </c>
      <c r="AB39" s="91">
        <v>0.28239999999999998</v>
      </c>
      <c r="AC39" s="91">
        <v>0.2833</v>
      </c>
      <c r="AD39" s="91">
        <v>0.28410000000000002</v>
      </c>
      <c r="AE39" s="91">
        <v>0.28520000000000001</v>
      </c>
      <c r="AF39" s="91">
        <v>0.28416000000000002</v>
      </c>
      <c r="AG39" s="91">
        <v>0.28311999999999998</v>
      </c>
      <c r="AH39" s="91">
        <v>0.28208</v>
      </c>
      <c r="AI39" s="91">
        <v>0.28104000000000001</v>
      </c>
      <c r="AJ39" s="91">
        <v>0.28000000000000003</v>
      </c>
    </row>
    <row r="40" spans="1:36" s="71" customFormat="1">
      <c r="A40" s="99" t="s">
        <v>32</v>
      </c>
      <c r="B40" s="103" t="s">
        <v>17</v>
      </c>
      <c r="C40" s="88" t="s">
        <v>144</v>
      </c>
      <c r="D40" s="51">
        <f>ROUND(U40*' Demand-Supply Gap'!D$66,2)</f>
        <v>3.6</v>
      </c>
      <c r="E40" s="51">
        <f>ROUND(V40*' Demand-Supply Gap'!E$66,2)</f>
        <v>2.2000000000000002</v>
      </c>
      <c r="F40" s="51">
        <f>ROUND(W40*' Demand-Supply Gap'!F$66,2)</f>
        <v>2.14</v>
      </c>
      <c r="G40" s="51">
        <f>ROUND(X40*' Demand-Supply Gap'!G$66,2)</f>
        <v>3.09</v>
      </c>
      <c r="H40" s="51">
        <f>ROUND(Y40*' Demand-Supply Gap'!H$66,2)</f>
        <v>3</v>
      </c>
      <c r="I40" s="51">
        <f>ROUND(Z40*' Demand-Supply Gap'!I$66,2)</f>
        <v>2.79</v>
      </c>
      <c r="J40" s="51">
        <f>ROUND(AA40*' Demand-Supply Gap'!J$66,2)</f>
        <v>2.95</v>
      </c>
      <c r="K40" s="51">
        <f>ROUND(AB40*' Demand-Supply Gap'!K$66,2)</f>
        <v>3.06</v>
      </c>
      <c r="L40" s="51">
        <f>ROUND(AC40*' Demand-Supply Gap'!L$66,2)</f>
        <v>3.19</v>
      </c>
      <c r="M40" s="51">
        <f>ROUND(AD40*' Demand-Supply Gap'!M$66,2)</f>
        <v>3.37</v>
      </c>
      <c r="N40" s="51">
        <f>ROUND(AE40*' Demand-Supply Gap'!N$66,2)</f>
        <v>3.55</v>
      </c>
      <c r="O40" s="51">
        <f>ROUND(AF40*' Demand-Supply Gap'!O$66,2)</f>
        <v>3.74</v>
      </c>
      <c r="P40" s="51">
        <f>ROUND(AG40*' Demand-Supply Gap'!P$66,2)</f>
        <v>3.92</v>
      </c>
      <c r="Q40" s="51">
        <f>ROUND(AH40*' Demand-Supply Gap'!Q$66,2)</f>
        <v>4.1100000000000003</v>
      </c>
      <c r="R40" s="51">
        <f>ROUND(AI40*' Demand-Supply Gap'!R$66,2)</f>
        <v>4.32</v>
      </c>
      <c r="S40" s="51">
        <f>ROUND(AJ40*' Demand-Supply Gap'!S$66,2)</f>
        <v>4.55</v>
      </c>
      <c r="U40" s="91">
        <f>1-SUM(U36:U39)</f>
        <v>0.31889999999999996</v>
      </c>
      <c r="V40" s="91">
        <f t="shared" ref="V40:AJ40" si="16">1-SUM(V36:V39)</f>
        <v>0.3204999999999999</v>
      </c>
      <c r="W40" s="91">
        <f t="shared" si="16"/>
        <v>0.31600000000000006</v>
      </c>
      <c r="X40" s="91">
        <f t="shared" si="16"/>
        <v>0.32450000000000001</v>
      </c>
      <c r="Y40" s="91">
        <f t="shared" si="16"/>
        <v>0.32929999999999993</v>
      </c>
      <c r="Z40" s="91">
        <f t="shared" si="16"/>
        <v>0.32460000000000011</v>
      </c>
      <c r="AA40" s="91">
        <f t="shared" si="16"/>
        <v>0.33069999999999999</v>
      </c>
      <c r="AB40" s="91">
        <f t="shared" si="16"/>
        <v>0.32930000000000004</v>
      </c>
      <c r="AC40" s="91">
        <f t="shared" si="16"/>
        <v>0.32985000000000009</v>
      </c>
      <c r="AD40" s="91">
        <f t="shared" si="16"/>
        <v>0.33150000000000013</v>
      </c>
      <c r="AE40" s="91">
        <f t="shared" si="16"/>
        <v>0.33289999999999997</v>
      </c>
      <c r="AF40" s="91">
        <f t="shared" si="16"/>
        <v>0.33431999999999995</v>
      </c>
      <c r="AG40" s="91">
        <f t="shared" si="16"/>
        <v>0.33573999999999993</v>
      </c>
      <c r="AH40" s="91">
        <f t="shared" si="16"/>
        <v>0.33716000000000002</v>
      </c>
      <c r="AI40" s="91">
        <f t="shared" si="16"/>
        <v>0.33857999999999999</v>
      </c>
      <c r="AJ40" s="91">
        <f t="shared" si="16"/>
        <v>0.33999999999999997</v>
      </c>
    </row>
    <row r="41" spans="1:36" s="71" customFormat="1">
      <c r="A41" s="99" t="s">
        <v>32</v>
      </c>
      <c r="B41" s="103" t="s">
        <v>17</v>
      </c>
      <c r="C41" s="69" t="s">
        <v>105</v>
      </c>
      <c r="D41" s="51">
        <f>SUM(D36:D40)</f>
        <v>11.28</v>
      </c>
      <c r="E41" s="51">
        <f t="shared" ref="E41:S41" si="17">SUM(E36:E40)</f>
        <v>6.87</v>
      </c>
      <c r="F41" s="51">
        <f t="shared" si="17"/>
        <v>6.77</v>
      </c>
      <c r="G41" s="51">
        <f t="shared" si="17"/>
        <v>9.52</v>
      </c>
      <c r="H41" s="51">
        <f t="shared" si="17"/>
        <v>9.1</v>
      </c>
      <c r="I41" s="51">
        <f t="shared" si="17"/>
        <v>8.6000000000000014</v>
      </c>
      <c r="J41" s="51">
        <f t="shared" si="17"/>
        <v>8.92</v>
      </c>
      <c r="K41" s="51">
        <f t="shared" si="17"/>
        <v>9.2800000000000011</v>
      </c>
      <c r="L41" s="51">
        <f t="shared" si="17"/>
        <v>9.68</v>
      </c>
      <c r="M41" s="51">
        <f t="shared" si="17"/>
        <v>10.18</v>
      </c>
      <c r="N41" s="51">
        <f t="shared" si="17"/>
        <v>10.66</v>
      </c>
      <c r="O41" s="51">
        <f t="shared" si="17"/>
        <v>11.19</v>
      </c>
      <c r="P41" s="51">
        <f t="shared" si="17"/>
        <v>11.66</v>
      </c>
      <c r="Q41" s="51">
        <f t="shared" si="17"/>
        <v>12.190000000000001</v>
      </c>
      <c r="R41" s="51">
        <f t="shared" si="17"/>
        <v>12.77</v>
      </c>
      <c r="S41" s="51">
        <f t="shared" si="17"/>
        <v>13.370000000000001</v>
      </c>
      <c r="U41" s="86">
        <v>1</v>
      </c>
      <c r="V41" s="86">
        <v>1</v>
      </c>
      <c r="W41" s="86">
        <v>1</v>
      </c>
      <c r="X41" s="86">
        <v>1</v>
      </c>
      <c r="Y41" s="86">
        <v>1</v>
      </c>
      <c r="Z41" s="86">
        <v>1</v>
      </c>
      <c r="AA41" s="86">
        <v>1</v>
      </c>
      <c r="AB41" s="86">
        <v>1</v>
      </c>
      <c r="AC41" s="86">
        <v>1</v>
      </c>
      <c r="AD41" s="86">
        <v>1</v>
      </c>
      <c r="AE41" s="86">
        <v>1</v>
      </c>
      <c r="AF41" s="86">
        <v>1</v>
      </c>
      <c r="AG41" s="86">
        <v>1</v>
      </c>
      <c r="AH41" s="86">
        <v>1</v>
      </c>
      <c r="AI41" s="86">
        <v>1</v>
      </c>
      <c r="AJ41" s="86">
        <v>1</v>
      </c>
    </row>
    <row r="42" spans="1:36" s="71" customFormat="1">
      <c r="A42" s="99" t="s">
        <v>32</v>
      </c>
      <c r="B42" s="103" t="s">
        <v>52</v>
      </c>
      <c r="C42" s="69" t="s">
        <v>138</v>
      </c>
      <c r="D42" s="84">
        <f>ROUND(U42*' Demand-Supply Gap'!D$75,2)</f>
        <v>2.97</v>
      </c>
      <c r="E42" s="84">
        <f>ROUND(V42*' Demand-Supply Gap'!E$75,2)</f>
        <v>4.8899999999999997</v>
      </c>
      <c r="F42" s="84">
        <f>ROUND(W42*' Demand-Supply Gap'!F$75,2)</f>
        <v>20.46</v>
      </c>
      <c r="G42" s="84">
        <f>ROUND(X42*' Demand-Supply Gap'!G$75,2)</f>
        <v>16.489999999999998</v>
      </c>
      <c r="H42" s="84">
        <f>ROUND(Y42*' Demand-Supply Gap'!H$75,2)</f>
        <v>18.7</v>
      </c>
      <c r="I42" s="84">
        <f>ROUND(Z42*' Demand-Supply Gap'!I$75,2)</f>
        <v>19.13</v>
      </c>
      <c r="J42" s="84">
        <f>ROUND(AA42*' Demand-Supply Gap'!J$75,2)</f>
        <v>19.61</v>
      </c>
      <c r="K42" s="84">
        <f>ROUND(AB42*' Demand-Supply Gap'!K$75,2)</f>
        <v>20.170000000000002</v>
      </c>
      <c r="L42" s="84">
        <f>ROUND(AC42*' Demand-Supply Gap'!L$75,2)</f>
        <v>20.87</v>
      </c>
      <c r="M42" s="84">
        <f>ROUND(AD42*' Demand-Supply Gap'!M$75,2)</f>
        <v>21.68</v>
      </c>
      <c r="N42" s="84">
        <f>ROUND(AE42*' Demand-Supply Gap'!N$75,2)</f>
        <v>22.56</v>
      </c>
      <c r="O42" s="84">
        <f>ROUND(AF42*' Demand-Supply Gap'!O$75,2)</f>
        <v>23.51</v>
      </c>
      <c r="P42" s="84">
        <f>ROUND(AG42*' Demand-Supply Gap'!P$75,2)</f>
        <v>24.44</v>
      </c>
      <c r="Q42" s="84">
        <f>ROUND(AH42*' Demand-Supply Gap'!Q$75,2)</f>
        <v>25.47</v>
      </c>
      <c r="R42" s="84">
        <f>ROUND(AI42*' Demand-Supply Gap'!R$75,2)</f>
        <v>26.59</v>
      </c>
      <c r="S42" s="84">
        <f>ROUND(AJ42*' Demand-Supply Gap'!S$75,2)</f>
        <v>27.82</v>
      </c>
      <c r="U42" s="79">
        <v>0.31880000000000003</v>
      </c>
      <c r="V42" s="79">
        <v>0.31902666666666668</v>
      </c>
      <c r="W42" s="79">
        <v>0.31925333333333339</v>
      </c>
      <c r="X42" s="79">
        <v>0.31948000000000004</v>
      </c>
      <c r="Y42" s="79">
        <v>0.31970666666666669</v>
      </c>
      <c r="Z42" s="79">
        <v>0.31993333333333335</v>
      </c>
      <c r="AA42" s="79">
        <v>0.32016</v>
      </c>
      <c r="AB42" s="79">
        <v>0.32038666666666671</v>
      </c>
      <c r="AC42" s="79">
        <v>0.32061333333333336</v>
      </c>
      <c r="AD42" s="79">
        <v>0.32084000000000001</v>
      </c>
      <c r="AE42" s="79">
        <v>0.32106666666666667</v>
      </c>
      <c r="AF42" s="79">
        <v>0.32129333333333332</v>
      </c>
      <c r="AG42" s="79">
        <v>0.32152000000000003</v>
      </c>
      <c r="AH42" s="79">
        <v>0.32174666666666668</v>
      </c>
      <c r="AI42" s="79">
        <v>0.32197333333333333</v>
      </c>
      <c r="AJ42" s="79">
        <v>0.32219999999999999</v>
      </c>
    </row>
    <row r="43" spans="1:36" s="71" customFormat="1">
      <c r="A43" s="99" t="s">
        <v>32</v>
      </c>
      <c r="B43" s="103" t="s">
        <v>52</v>
      </c>
      <c r="C43" s="69" t="s">
        <v>139</v>
      </c>
      <c r="D43" s="84">
        <f>ROUND(U43*' Demand-Supply Gap'!D$75,2)</f>
        <v>2.4</v>
      </c>
      <c r="E43" s="84">
        <f>ROUND(V43*' Demand-Supply Gap'!E$75,2)</f>
        <v>3.95</v>
      </c>
      <c r="F43" s="84">
        <f>ROUND(W43*' Demand-Supply Gap'!F$75,2)</f>
        <v>16.559999999999999</v>
      </c>
      <c r="G43" s="84">
        <f>ROUND(X43*' Demand-Supply Gap'!G$75,2)</f>
        <v>13.36</v>
      </c>
      <c r="H43" s="84">
        <f>ROUND(Y43*' Demand-Supply Gap'!H$75,2)</f>
        <v>15.18</v>
      </c>
      <c r="I43" s="84">
        <f>ROUND(Z43*' Demand-Supply Gap'!I$75,2)</f>
        <v>15.54</v>
      </c>
      <c r="J43" s="84">
        <f>ROUND(AA43*' Demand-Supply Gap'!J$75,2)</f>
        <v>15.96</v>
      </c>
      <c r="K43" s="84">
        <f>ROUND(AB43*' Demand-Supply Gap'!K$75,2)</f>
        <v>16.43</v>
      </c>
      <c r="L43" s="84">
        <f>ROUND(AC43*' Demand-Supply Gap'!L$75,2)</f>
        <v>17.03</v>
      </c>
      <c r="M43" s="84">
        <f>ROUND(AD43*' Demand-Supply Gap'!M$75,2)</f>
        <v>17.71</v>
      </c>
      <c r="N43" s="84">
        <f>ROUND(AE43*' Demand-Supply Gap'!N$75,2)</f>
        <v>18.46</v>
      </c>
      <c r="O43" s="84">
        <f>ROUND(AF43*' Demand-Supply Gap'!O$75,2)</f>
        <v>19.25</v>
      </c>
      <c r="P43" s="84">
        <f>ROUND(AG43*' Demand-Supply Gap'!P$75,2)</f>
        <v>20.04</v>
      </c>
      <c r="Q43" s="84">
        <f>ROUND(AH43*' Demand-Supply Gap'!Q$75,2)</f>
        <v>20.91</v>
      </c>
      <c r="R43" s="84">
        <f>ROUND(AI43*' Demand-Supply Gap'!R$75,2)</f>
        <v>21.86</v>
      </c>
      <c r="S43" s="84">
        <f>ROUND(AJ43*' Demand-Supply Gap'!S$75,2)</f>
        <v>22.91</v>
      </c>
      <c r="U43" s="86">
        <v>0.25730000000000003</v>
      </c>
      <c r="V43" s="86">
        <v>0.2578326984126984</v>
      </c>
      <c r="W43" s="86">
        <v>0.25836539682539683</v>
      </c>
      <c r="X43" s="86">
        <v>0.2588980952380952</v>
      </c>
      <c r="Y43" s="86">
        <v>0.25943079365079363</v>
      </c>
      <c r="Z43" s="86">
        <v>0.25996349206349201</v>
      </c>
      <c r="AA43" s="86">
        <v>0.26049619047619044</v>
      </c>
      <c r="AB43" s="86">
        <v>0.26102888888888881</v>
      </c>
      <c r="AC43" s="86">
        <v>0.26156158730158724</v>
      </c>
      <c r="AD43" s="86">
        <v>0.26209428571428561</v>
      </c>
      <c r="AE43" s="86">
        <v>0.26262698412698404</v>
      </c>
      <c r="AF43" s="86">
        <v>0.26315968253968242</v>
      </c>
      <c r="AG43" s="86">
        <v>0.26369238095238084</v>
      </c>
      <c r="AH43" s="86">
        <v>0.26422507936507922</v>
      </c>
      <c r="AI43" s="86">
        <v>0.26475777777777765</v>
      </c>
      <c r="AJ43" s="86">
        <v>0.26529047619047602</v>
      </c>
    </row>
    <row r="44" spans="1:36" s="71" customFormat="1">
      <c r="A44" s="99" t="s">
        <v>32</v>
      </c>
      <c r="B44" s="103" t="s">
        <v>52</v>
      </c>
      <c r="C44" s="69" t="s">
        <v>140</v>
      </c>
      <c r="D44" s="84">
        <f>ROUND(U44*' Demand-Supply Gap'!D$75,2)</f>
        <v>1.93</v>
      </c>
      <c r="E44" s="84">
        <f>ROUND(V44*' Demand-Supply Gap'!E$75,2)</f>
        <v>3.18</v>
      </c>
      <c r="F44" s="84">
        <f>ROUND(W44*' Demand-Supply Gap'!F$75,2)</f>
        <v>13.36</v>
      </c>
      <c r="G44" s="84">
        <f>ROUND(X44*' Demand-Supply Gap'!G$75,2)</f>
        <v>10.8</v>
      </c>
      <c r="H44" s="84">
        <f>ROUND(Y44*' Demand-Supply Gap'!H$75,2)</f>
        <v>12.29</v>
      </c>
      <c r="I44" s="84">
        <f>ROUND(Z44*' Demand-Supply Gap'!I$75,2)</f>
        <v>12.62</v>
      </c>
      <c r="J44" s="84">
        <f>ROUND(AA44*' Demand-Supply Gap'!J$75,2)</f>
        <v>12.98</v>
      </c>
      <c r="K44" s="84">
        <f>ROUND(AB44*' Demand-Supply Gap'!K$75,2)</f>
        <v>13.39</v>
      </c>
      <c r="L44" s="84">
        <f>ROUND(AC44*' Demand-Supply Gap'!L$75,2)</f>
        <v>13.91</v>
      </c>
      <c r="M44" s="84">
        <f>ROUND(AD44*' Demand-Supply Gap'!M$75,2)</f>
        <v>14.5</v>
      </c>
      <c r="N44" s="84">
        <f>ROUND(AE44*' Demand-Supply Gap'!N$75,2)</f>
        <v>15.14</v>
      </c>
      <c r="O44" s="84">
        <f>ROUND(AF44*' Demand-Supply Gap'!O$75,2)</f>
        <v>15.82</v>
      </c>
      <c r="P44" s="84">
        <f>ROUND(AG44*' Demand-Supply Gap'!P$75,2)</f>
        <v>16.510000000000002</v>
      </c>
      <c r="Q44" s="84">
        <f>ROUND(AH44*' Demand-Supply Gap'!Q$75,2)</f>
        <v>17.260000000000002</v>
      </c>
      <c r="R44" s="84">
        <f>ROUND(AI44*' Demand-Supply Gap'!R$75,2)</f>
        <v>18.079999999999998</v>
      </c>
      <c r="S44" s="84">
        <f>ROUND(AJ44*' Demand-Supply Gap'!S$75,2)</f>
        <v>18.98</v>
      </c>
      <c r="U44" s="86">
        <v>0.20660000000000001</v>
      </c>
      <c r="V44" s="86">
        <v>0.20748000000000003</v>
      </c>
      <c r="W44" s="86">
        <v>0.20836000000000002</v>
      </c>
      <c r="X44" s="86">
        <v>0.20924000000000001</v>
      </c>
      <c r="Y44" s="86">
        <v>0.21012</v>
      </c>
      <c r="Z44" s="86">
        <v>0.21100000000000002</v>
      </c>
      <c r="AA44" s="86">
        <v>0.21188000000000001</v>
      </c>
      <c r="AB44" s="86">
        <v>0.21276</v>
      </c>
      <c r="AC44" s="86">
        <v>0.21364</v>
      </c>
      <c r="AD44" s="86">
        <v>0.21452000000000002</v>
      </c>
      <c r="AE44" s="86">
        <v>0.21540000000000001</v>
      </c>
      <c r="AF44" s="86">
        <v>0.21628</v>
      </c>
      <c r="AG44" s="86">
        <v>0.21715999999999999</v>
      </c>
      <c r="AH44" s="86">
        <v>0.21804000000000001</v>
      </c>
      <c r="AI44" s="86">
        <v>0.21892</v>
      </c>
      <c r="AJ44" s="86">
        <v>0.2198</v>
      </c>
    </row>
    <row r="45" spans="1:36" s="71" customFormat="1">
      <c r="A45" s="99" t="s">
        <v>32</v>
      </c>
      <c r="B45" s="103" t="s">
        <v>52</v>
      </c>
      <c r="C45" s="69" t="s">
        <v>12</v>
      </c>
      <c r="D45" s="84">
        <f>ROUND(U45*' Demand-Supply Gap'!D$75,2)</f>
        <v>2.0299999999999998</v>
      </c>
      <c r="E45" s="84">
        <f>ROUND(V45*' Demand-Supply Gap'!E$75,2)</f>
        <v>3.3</v>
      </c>
      <c r="F45" s="84">
        <f>ROUND(W45*' Demand-Supply Gap'!F$75,2)</f>
        <v>13.72</v>
      </c>
      <c r="G45" s="84">
        <f>ROUND(X45*' Demand-Supply Gap'!G$75,2)</f>
        <v>10.96</v>
      </c>
      <c r="H45" s="84">
        <f>ROUND(Y45*' Demand-Supply Gap'!H$75,2)</f>
        <v>12.33</v>
      </c>
      <c r="I45" s="84">
        <f>ROUND(Z45*' Demand-Supply Gap'!I$75,2)</f>
        <v>12.5</v>
      </c>
      <c r="J45" s="84">
        <f>ROUND(AA45*' Demand-Supply Gap'!J$75,2)</f>
        <v>12.71</v>
      </c>
      <c r="K45" s="84">
        <f>ROUND(AB45*' Demand-Supply Gap'!K$75,2)</f>
        <v>12.96</v>
      </c>
      <c r="L45" s="84">
        <f>ROUND(AC45*' Demand-Supply Gap'!L$75,2)</f>
        <v>13.29</v>
      </c>
      <c r="M45" s="84">
        <f>ROUND(AD45*' Demand-Supply Gap'!M$75,2)</f>
        <v>13.69</v>
      </c>
      <c r="N45" s="84">
        <f>ROUND(AE45*' Demand-Supply Gap'!N$75,2)</f>
        <v>14.12</v>
      </c>
      <c r="O45" s="84">
        <f>ROUND(AF45*' Demand-Supply Gap'!O$75,2)</f>
        <v>14.58</v>
      </c>
      <c r="P45" s="84">
        <f>ROUND(AG45*' Demand-Supply Gap'!P$75,2)</f>
        <v>15.02</v>
      </c>
      <c r="Q45" s="84">
        <f>ROUND(AH45*' Demand-Supply Gap'!Q$75,2)</f>
        <v>15.51</v>
      </c>
      <c r="R45" s="84">
        <f>ROUND(AI45*' Demand-Supply Gap'!R$75,2)</f>
        <v>16.05</v>
      </c>
      <c r="S45" s="84">
        <f>ROUND(AJ45*' Demand-Supply Gap'!S$75,2)</f>
        <v>16.64</v>
      </c>
      <c r="U45" s="86">
        <f>1-SUM(U42:U44)</f>
        <v>0.21729999999999994</v>
      </c>
      <c r="V45" s="86">
        <f t="shared" ref="V45:AJ45" si="18">1-SUM(V42:V44)</f>
        <v>0.21566063492063492</v>
      </c>
      <c r="W45" s="86">
        <f t="shared" si="18"/>
        <v>0.21402126984126979</v>
      </c>
      <c r="X45" s="86">
        <f t="shared" si="18"/>
        <v>0.21238190476190477</v>
      </c>
      <c r="Y45" s="86">
        <f t="shared" si="18"/>
        <v>0.21074253968253964</v>
      </c>
      <c r="Z45" s="86">
        <f t="shared" si="18"/>
        <v>0.20910317460317462</v>
      </c>
      <c r="AA45" s="86">
        <f t="shared" si="18"/>
        <v>0.20746380952380949</v>
      </c>
      <c r="AB45" s="86">
        <f t="shared" si="18"/>
        <v>0.20582444444444437</v>
      </c>
      <c r="AC45" s="86">
        <f t="shared" si="18"/>
        <v>0.20418507936507946</v>
      </c>
      <c r="AD45" s="86">
        <f t="shared" si="18"/>
        <v>0.20254571428571433</v>
      </c>
      <c r="AE45" s="86">
        <f t="shared" si="18"/>
        <v>0.2009063492063492</v>
      </c>
      <c r="AF45" s="86">
        <f t="shared" si="18"/>
        <v>0.19926698412698429</v>
      </c>
      <c r="AG45" s="86">
        <f t="shared" si="18"/>
        <v>0.19762761904761916</v>
      </c>
      <c r="AH45" s="86">
        <f t="shared" si="18"/>
        <v>0.19598825396825403</v>
      </c>
      <c r="AI45" s="86">
        <f t="shared" si="18"/>
        <v>0.19434888888888902</v>
      </c>
      <c r="AJ45" s="86">
        <f t="shared" si="18"/>
        <v>0.192709523809524</v>
      </c>
    </row>
    <row r="46" spans="1:36" s="71" customFormat="1">
      <c r="A46" s="99" t="s">
        <v>32</v>
      </c>
      <c r="B46" s="103" t="s">
        <v>52</v>
      </c>
      <c r="C46" s="69" t="s">
        <v>105</v>
      </c>
      <c r="D46" s="84">
        <f>SUM(D42:D45)</f>
        <v>9.33</v>
      </c>
      <c r="E46" s="84">
        <f t="shared" ref="E46:S46" si="19">SUM(E42:E45)</f>
        <v>15.32</v>
      </c>
      <c r="F46" s="84">
        <f t="shared" si="19"/>
        <v>64.099999999999994</v>
      </c>
      <c r="G46" s="84">
        <f t="shared" si="19"/>
        <v>51.61</v>
      </c>
      <c r="H46" s="84">
        <f t="shared" si="19"/>
        <v>58.499999999999993</v>
      </c>
      <c r="I46" s="84">
        <f t="shared" si="19"/>
        <v>59.79</v>
      </c>
      <c r="J46" s="84">
        <f t="shared" si="19"/>
        <v>61.26</v>
      </c>
      <c r="K46" s="84">
        <f t="shared" si="19"/>
        <v>62.95</v>
      </c>
      <c r="L46" s="84">
        <f t="shared" si="19"/>
        <v>65.099999999999994</v>
      </c>
      <c r="M46" s="84">
        <f t="shared" si="19"/>
        <v>67.58</v>
      </c>
      <c r="N46" s="84">
        <f t="shared" si="19"/>
        <v>70.28</v>
      </c>
      <c r="O46" s="84">
        <f t="shared" si="19"/>
        <v>73.160000000000011</v>
      </c>
      <c r="P46" s="84">
        <f t="shared" si="19"/>
        <v>76.010000000000005</v>
      </c>
      <c r="Q46" s="84">
        <f t="shared" si="19"/>
        <v>79.150000000000006</v>
      </c>
      <c r="R46" s="84">
        <f t="shared" si="19"/>
        <v>82.58</v>
      </c>
      <c r="S46" s="84">
        <f t="shared" si="19"/>
        <v>86.350000000000009</v>
      </c>
      <c r="U46" s="86">
        <v>1</v>
      </c>
      <c r="V46" s="86">
        <v>1</v>
      </c>
      <c r="W46" s="86">
        <v>1</v>
      </c>
      <c r="X46" s="86">
        <v>1</v>
      </c>
      <c r="Y46" s="86">
        <v>1</v>
      </c>
      <c r="Z46" s="86">
        <v>1</v>
      </c>
      <c r="AA46" s="86">
        <v>1</v>
      </c>
      <c r="AB46" s="86">
        <v>1</v>
      </c>
      <c r="AC46" s="86">
        <v>1</v>
      </c>
      <c r="AD46" s="86">
        <v>1</v>
      </c>
      <c r="AE46" s="86">
        <v>1</v>
      </c>
      <c r="AF46" s="86">
        <v>1</v>
      </c>
      <c r="AG46" s="86">
        <v>1</v>
      </c>
      <c r="AH46" s="86">
        <v>1</v>
      </c>
      <c r="AI46" s="86">
        <v>1</v>
      </c>
      <c r="AJ46" s="86">
        <v>1</v>
      </c>
    </row>
    <row r="47" spans="1:36" s="71" customFormat="1">
      <c r="A47" s="99" t="s">
        <v>41</v>
      </c>
      <c r="B47" s="103" t="s">
        <v>38</v>
      </c>
      <c r="C47" s="99" t="s">
        <v>145</v>
      </c>
      <c r="D47" s="51">
        <f>ROUND(U47*' Demand-Supply Gap'!D$106,2)</f>
        <v>47.97</v>
      </c>
      <c r="E47" s="51">
        <f>ROUND(V47*' Demand-Supply Gap'!E$106,2)</f>
        <v>51.33</v>
      </c>
      <c r="F47" s="51">
        <f>ROUND(W47*' Demand-Supply Gap'!F$106,2)</f>
        <v>59.9</v>
      </c>
      <c r="G47" s="51">
        <f>ROUND(X47*' Demand-Supply Gap'!G$106,2)</f>
        <v>63.16</v>
      </c>
      <c r="H47" s="51">
        <f>ROUND(Y47*' Demand-Supply Gap'!H$106,2)</f>
        <v>76.81</v>
      </c>
      <c r="I47" s="51">
        <f>ROUND(Z47*' Demand-Supply Gap'!I$106,2)</f>
        <v>35.5</v>
      </c>
      <c r="J47" s="51">
        <f>ROUND(AA47*' Demand-Supply Gap'!J$106,2)</f>
        <v>36.72</v>
      </c>
      <c r="K47" s="51">
        <f>ROUND(AB47*' Demand-Supply Gap'!K$106,2)</f>
        <v>38.04</v>
      </c>
      <c r="L47" s="51">
        <f>ROUND(AC47*' Demand-Supply Gap'!L$106,2)</f>
        <v>39.450000000000003</v>
      </c>
      <c r="M47" s="51">
        <f>ROUND(AD47*' Demand-Supply Gap'!M$106,2)</f>
        <v>40.909999999999997</v>
      </c>
      <c r="N47" s="51">
        <f>ROUND(AE47*' Demand-Supply Gap'!N$106,2)</f>
        <v>42.45</v>
      </c>
      <c r="O47" s="51">
        <f>ROUND(AF47*' Demand-Supply Gap'!O$106,2)</f>
        <v>44.11</v>
      </c>
      <c r="P47" s="51">
        <f>ROUND(AG47*' Demand-Supply Gap'!P$106,2)</f>
        <v>45.89</v>
      </c>
      <c r="Q47" s="51">
        <f>ROUND(AH47*' Demand-Supply Gap'!Q$106,2)</f>
        <v>47.8</v>
      </c>
      <c r="R47" s="51">
        <f>ROUND(AI47*' Demand-Supply Gap'!R$106,2)</f>
        <v>49.9</v>
      </c>
      <c r="S47" s="51">
        <f>ROUND(AJ47*' Demand-Supply Gap'!S$106,2)</f>
        <v>52.16</v>
      </c>
      <c r="U47" s="87">
        <v>0.47919999999999996</v>
      </c>
      <c r="V47" s="87">
        <v>0.47983999999999999</v>
      </c>
      <c r="W47" s="87">
        <v>0.48047999999999996</v>
      </c>
      <c r="X47" s="87">
        <v>0.48111999999999999</v>
      </c>
      <c r="Y47" s="87">
        <v>0.48175999999999997</v>
      </c>
      <c r="Z47" s="87">
        <v>0.4824</v>
      </c>
      <c r="AA47" s="87">
        <v>0.48303999999999997</v>
      </c>
      <c r="AB47" s="87">
        <v>0.48368</v>
      </c>
      <c r="AC47" s="87">
        <v>0.48431999999999997</v>
      </c>
      <c r="AD47" s="87">
        <v>0.48496</v>
      </c>
      <c r="AE47" s="87">
        <v>0.48559999999999998</v>
      </c>
      <c r="AF47" s="87">
        <v>0.48624000000000001</v>
      </c>
      <c r="AG47" s="87">
        <v>0.48687999999999998</v>
      </c>
      <c r="AH47" s="87">
        <v>0.48752000000000001</v>
      </c>
      <c r="AI47" s="87">
        <v>0.48815999999999998</v>
      </c>
      <c r="AJ47" s="87">
        <v>0.48879999999999996</v>
      </c>
    </row>
    <row r="48" spans="1:36" s="71" customFormat="1">
      <c r="A48" s="99" t="s">
        <v>41</v>
      </c>
      <c r="B48" s="103" t="s">
        <v>38</v>
      </c>
      <c r="C48" s="99" t="s">
        <v>146</v>
      </c>
      <c r="D48" s="51">
        <f>ROUND(U48*' Demand-Supply Gap'!D$106,2)</f>
        <v>25.87</v>
      </c>
      <c r="E48" s="51">
        <f>ROUND(V48*' Demand-Supply Gap'!E$106,2)</f>
        <v>27.55</v>
      </c>
      <c r="F48" s="51">
        <f>ROUND(W48*' Demand-Supply Gap'!F$106,2)</f>
        <v>32</v>
      </c>
      <c r="G48" s="51">
        <f>ROUND(X48*' Demand-Supply Gap'!G$106,2)</f>
        <v>33.58</v>
      </c>
      <c r="H48" s="51">
        <f>ROUND(Y48*' Demand-Supply Gap'!H$106,2)</f>
        <v>40.65</v>
      </c>
      <c r="I48" s="51">
        <f>ROUND(Z48*' Demand-Supply Gap'!I$106,2)</f>
        <v>18.7</v>
      </c>
      <c r="J48" s="51">
        <f>ROUND(AA48*' Demand-Supply Gap'!J$106,2)</f>
        <v>19.25</v>
      </c>
      <c r="K48" s="51">
        <f>ROUND(AB48*' Demand-Supply Gap'!K$106,2)</f>
        <v>19.850000000000001</v>
      </c>
      <c r="L48" s="51">
        <f>ROUND(AC48*' Demand-Supply Gap'!L$106,2)</f>
        <v>20.48</v>
      </c>
      <c r="M48" s="51">
        <f>ROUND(AD48*' Demand-Supply Gap'!M$106,2)</f>
        <v>21.14</v>
      </c>
      <c r="N48" s="51">
        <f>ROUND(AE48*' Demand-Supply Gap'!N$106,2)</f>
        <v>21.83</v>
      </c>
      <c r="O48" s="51">
        <f>ROUND(AF48*' Demand-Supply Gap'!O$106,2)</f>
        <v>22.58</v>
      </c>
      <c r="P48" s="51">
        <f>ROUND(AG48*' Demand-Supply Gap'!P$106,2)</f>
        <v>23.37</v>
      </c>
      <c r="Q48" s="51">
        <f>ROUND(AH48*' Demand-Supply Gap'!Q$106,2)</f>
        <v>24.23</v>
      </c>
      <c r="R48" s="51">
        <f>ROUND(AI48*' Demand-Supply Gap'!R$106,2)</f>
        <v>25.17</v>
      </c>
      <c r="S48" s="51">
        <f>ROUND(AJ48*' Demand-Supply Gap'!S$106,2)</f>
        <v>26.19</v>
      </c>
      <c r="U48" s="79">
        <v>0.25840000000000002</v>
      </c>
      <c r="V48" s="79">
        <v>0.25753333333333339</v>
      </c>
      <c r="W48" s="79">
        <v>0.25666666666666671</v>
      </c>
      <c r="X48" s="79">
        <v>0.25580000000000003</v>
      </c>
      <c r="Y48" s="79">
        <v>0.25493333333333335</v>
      </c>
      <c r="Z48" s="79">
        <v>0.25406666666666672</v>
      </c>
      <c r="AA48" s="79">
        <v>0.25320000000000004</v>
      </c>
      <c r="AB48" s="79">
        <v>0.25233333333333335</v>
      </c>
      <c r="AC48" s="79">
        <v>0.25146666666666667</v>
      </c>
      <c r="AD48" s="79">
        <v>0.25060000000000004</v>
      </c>
      <c r="AE48" s="79">
        <v>0.24973333333333336</v>
      </c>
      <c r="AF48" s="79">
        <v>0.24886666666666668</v>
      </c>
      <c r="AG48" s="79">
        <v>0.248</v>
      </c>
      <c r="AH48" s="79">
        <v>0.24713333333333337</v>
      </c>
      <c r="AI48" s="79">
        <v>0.24626666666666669</v>
      </c>
      <c r="AJ48" s="79">
        <v>0.24540000000000001</v>
      </c>
    </row>
    <row r="49" spans="1:36" s="71" customFormat="1">
      <c r="A49" s="99" t="s">
        <v>41</v>
      </c>
      <c r="B49" s="103" t="s">
        <v>38</v>
      </c>
      <c r="C49" s="99" t="s">
        <v>147</v>
      </c>
      <c r="D49" s="51">
        <f>ROUND(U49*' Demand-Supply Gap'!D$106,2)</f>
        <v>11.41</v>
      </c>
      <c r="E49" s="51">
        <f>ROUND(V49*' Demand-Supply Gap'!E$106,2)</f>
        <v>12.16</v>
      </c>
      <c r="F49" s="51">
        <f>ROUND(W49*' Demand-Supply Gap'!F$106,2)</f>
        <v>14.12</v>
      </c>
      <c r="G49" s="51">
        <f>ROUND(X49*' Demand-Supply Gap'!G$106,2)</f>
        <v>14.83</v>
      </c>
      <c r="H49" s="51">
        <f>ROUND(Y49*' Demand-Supply Gap'!H$106,2)</f>
        <v>17.95</v>
      </c>
      <c r="I49" s="51">
        <f>ROUND(Z49*' Demand-Supply Gap'!I$106,2)</f>
        <v>8.26</v>
      </c>
      <c r="J49" s="51">
        <f>ROUND(AA49*' Demand-Supply Gap'!J$106,2)</f>
        <v>8.51</v>
      </c>
      <c r="K49" s="51">
        <f>ROUND(AB49*' Demand-Supply Gap'!K$106,2)</f>
        <v>8.77</v>
      </c>
      <c r="L49" s="51">
        <f>ROUND(AC49*' Demand-Supply Gap'!L$106,2)</f>
        <v>9.06</v>
      </c>
      <c r="M49" s="51">
        <f>ROUND(AD49*' Demand-Supply Gap'!M$106,2)</f>
        <v>9.35</v>
      </c>
      <c r="N49" s="51">
        <f>ROUND(AE49*' Demand-Supply Gap'!N$106,2)</f>
        <v>9.66</v>
      </c>
      <c r="O49" s="51">
        <f>ROUND(AF49*' Demand-Supply Gap'!O$106,2)</f>
        <v>9.99</v>
      </c>
      <c r="P49" s="51">
        <f>ROUND(AG49*' Demand-Supply Gap'!P$106,2)</f>
        <v>10.34</v>
      </c>
      <c r="Q49" s="51">
        <f>ROUND(AH49*' Demand-Supply Gap'!Q$106,2)</f>
        <v>10.73</v>
      </c>
      <c r="R49" s="51">
        <f>ROUND(AI49*' Demand-Supply Gap'!R$106,2)</f>
        <v>11.15</v>
      </c>
      <c r="S49" s="51">
        <f>ROUND(AJ49*' Demand-Supply Gap'!S$106,2)</f>
        <v>11.6</v>
      </c>
      <c r="U49" s="87">
        <v>0.114</v>
      </c>
      <c r="V49" s="87">
        <v>0.11364666666666667</v>
      </c>
      <c r="W49" s="87">
        <v>0.11329333333333333</v>
      </c>
      <c r="X49" s="87">
        <v>0.11294</v>
      </c>
      <c r="Y49" s="87">
        <v>0.11258666666666667</v>
      </c>
      <c r="Z49" s="87">
        <v>0.11223333333333334</v>
      </c>
      <c r="AA49" s="87">
        <v>0.11188000000000001</v>
      </c>
      <c r="AB49" s="87">
        <v>0.11152666666666666</v>
      </c>
      <c r="AC49" s="87">
        <v>0.11117333333333333</v>
      </c>
      <c r="AD49" s="87">
        <v>0.11082</v>
      </c>
      <c r="AE49" s="87">
        <v>0.11046666666666667</v>
      </c>
      <c r="AF49" s="87">
        <v>0.11011333333333334</v>
      </c>
      <c r="AG49" s="87">
        <v>0.10976</v>
      </c>
      <c r="AH49" s="87">
        <v>0.10940666666666667</v>
      </c>
      <c r="AI49" s="87">
        <v>0.10905333333333334</v>
      </c>
      <c r="AJ49" s="87">
        <v>0.1087</v>
      </c>
    </row>
    <row r="50" spans="1:36" s="71" customFormat="1">
      <c r="A50" s="99" t="s">
        <v>41</v>
      </c>
      <c r="B50" s="103" t="s">
        <v>38</v>
      </c>
      <c r="C50" s="99" t="s">
        <v>148</v>
      </c>
      <c r="D50" s="51">
        <f>ROUND(U50*' Demand-Supply Gap'!D$106,2)</f>
        <v>14.86</v>
      </c>
      <c r="E50" s="51">
        <f>ROUND(V50*' Demand-Supply Gap'!E$106,2)</f>
        <v>15.94</v>
      </c>
      <c r="F50" s="51">
        <f>ROUND(W50*' Demand-Supply Gap'!F$106,2)</f>
        <v>18.649999999999999</v>
      </c>
      <c r="G50" s="51">
        <f>ROUND(X50*' Demand-Supply Gap'!G$106,2)</f>
        <v>19.71</v>
      </c>
      <c r="H50" s="51">
        <f>ROUND(Y50*' Demand-Supply Gap'!H$106,2)</f>
        <v>24.03</v>
      </c>
      <c r="I50" s="51">
        <f>ROUND(Z50*' Demand-Supply Gap'!I$106,2)</f>
        <v>11.14</v>
      </c>
      <c r="J50" s="51">
        <f>ROUND(AA50*' Demand-Supply Gap'!J$106,2)</f>
        <v>11.55</v>
      </c>
      <c r="K50" s="51">
        <f>ROUND(AB50*' Demand-Supply Gap'!K$106,2)</f>
        <v>11.99</v>
      </c>
      <c r="L50" s="51">
        <f>ROUND(AC50*' Demand-Supply Gap'!L$106,2)</f>
        <v>12.47</v>
      </c>
      <c r="M50" s="51">
        <f>ROUND(AD50*' Demand-Supply Gap'!M$106,2)</f>
        <v>12.96</v>
      </c>
      <c r="N50" s="51">
        <f>ROUND(AE50*' Demand-Supply Gap'!N$106,2)</f>
        <v>13.48</v>
      </c>
      <c r="O50" s="51">
        <f>ROUND(AF50*' Demand-Supply Gap'!O$106,2)</f>
        <v>14.04</v>
      </c>
      <c r="P50" s="51">
        <f>ROUND(AG50*' Demand-Supply Gap'!P$106,2)</f>
        <v>14.64</v>
      </c>
      <c r="Q50" s="51">
        <f>ROUND(AH50*' Demand-Supply Gap'!Q$106,2)</f>
        <v>15.29</v>
      </c>
      <c r="R50" s="51">
        <f>ROUND(AI50*' Demand-Supply Gap'!R$106,2)</f>
        <v>16</v>
      </c>
      <c r="S50" s="51">
        <f>ROUND(AJ50*' Demand-Supply Gap'!S$106,2)</f>
        <v>16.760000000000002</v>
      </c>
      <c r="U50" s="87">
        <f>1-SUM(U47:U49)</f>
        <v>0.14839999999999998</v>
      </c>
      <c r="V50" s="87">
        <f t="shared" ref="V50:AJ50" si="20">1-SUM(V47:V49)</f>
        <v>0.14897999999999989</v>
      </c>
      <c r="W50" s="87">
        <f t="shared" si="20"/>
        <v>0.14956000000000003</v>
      </c>
      <c r="X50" s="87">
        <f t="shared" si="20"/>
        <v>0.15013999999999994</v>
      </c>
      <c r="Y50" s="87">
        <f t="shared" si="20"/>
        <v>0.15071999999999997</v>
      </c>
      <c r="Z50" s="87">
        <f t="shared" si="20"/>
        <v>0.15129999999999999</v>
      </c>
      <c r="AA50" s="87">
        <f t="shared" si="20"/>
        <v>0.15188000000000001</v>
      </c>
      <c r="AB50" s="87">
        <f t="shared" si="20"/>
        <v>0.15245999999999993</v>
      </c>
      <c r="AC50" s="87">
        <f t="shared" si="20"/>
        <v>0.15304000000000006</v>
      </c>
      <c r="AD50" s="87">
        <f t="shared" si="20"/>
        <v>0.15361999999999998</v>
      </c>
      <c r="AE50" s="87">
        <f t="shared" si="20"/>
        <v>0.15419999999999989</v>
      </c>
      <c r="AF50" s="87">
        <f t="shared" si="20"/>
        <v>0.15477999999999992</v>
      </c>
      <c r="AG50" s="87">
        <f t="shared" si="20"/>
        <v>0.15536000000000005</v>
      </c>
      <c r="AH50" s="87">
        <f t="shared" si="20"/>
        <v>0.15593999999999997</v>
      </c>
      <c r="AI50" s="87">
        <f t="shared" si="20"/>
        <v>0.15651999999999999</v>
      </c>
      <c r="AJ50" s="87">
        <f t="shared" si="20"/>
        <v>0.15710000000000002</v>
      </c>
    </row>
    <row r="51" spans="1:36" s="71" customFormat="1">
      <c r="A51" s="99" t="s">
        <v>41</v>
      </c>
      <c r="B51" s="103" t="s">
        <v>38</v>
      </c>
      <c r="C51" s="99" t="s">
        <v>105</v>
      </c>
      <c r="D51" s="51">
        <f>SUM(D47:D50)</f>
        <v>100.11</v>
      </c>
      <c r="E51" s="51">
        <f t="shared" ref="E51:S51" si="21">SUM(E47:E50)</f>
        <v>106.97999999999999</v>
      </c>
      <c r="F51" s="51">
        <f t="shared" si="21"/>
        <v>124.67000000000002</v>
      </c>
      <c r="G51" s="51">
        <f t="shared" si="21"/>
        <v>131.28</v>
      </c>
      <c r="H51" s="51">
        <f t="shared" si="21"/>
        <v>159.44</v>
      </c>
      <c r="I51" s="51">
        <f t="shared" si="21"/>
        <v>73.599999999999994</v>
      </c>
      <c r="J51" s="51">
        <f t="shared" si="21"/>
        <v>76.03</v>
      </c>
      <c r="K51" s="51">
        <f t="shared" si="21"/>
        <v>78.649999999999991</v>
      </c>
      <c r="L51" s="51">
        <f t="shared" si="21"/>
        <v>81.460000000000008</v>
      </c>
      <c r="M51" s="51">
        <f t="shared" si="21"/>
        <v>84.359999999999985</v>
      </c>
      <c r="N51" s="51">
        <f t="shared" si="21"/>
        <v>87.42</v>
      </c>
      <c r="O51" s="51">
        <f t="shared" si="21"/>
        <v>90.72</v>
      </c>
      <c r="P51" s="51">
        <f t="shared" si="21"/>
        <v>94.240000000000009</v>
      </c>
      <c r="Q51" s="51">
        <f t="shared" si="21"/>
        <v>98.050000000000011</v>
      </c>
      <c r="R51" s="51">
        <f t="shared" si="21"/>
        <v>102.22</v>
      </c>
      <c r="S51" s="51">
        <f t="shared" si="21"/>
        <v>106.71</v>
      </c>
      <c r="U51" s="87">
        <f>SUM(U47:U50)</f>
        <v>1</v>
      </c>
      <c r="V51" s="87">
        <f t="shared" ref="V51:AJ51" si="22">SUM(V47:V50)</f>
        <v>1</v>
      </c>
      <c r="W51" s="87">
        <f t="shared" si="22"/>
        <v>1</v>
      </c>
      <c r="X51" s="87">
        <f t="shared" si="22"/>
        <v>1</v>
      </c>
      <c r="Y51" s="87">
        <f t="shared" si="22"/>
        <v>1</v>
      </c>
      <c r="Z51" s="87">
        <f t="shared" si="22"/>
        <v>1</v>
      </c>
      <c r="AA51" s="87">
        <f t="shared" si="22"/>
        <v>1</v>
      </c>
      <c r="AB51" s="87">
        <f t="shared" si="22"/>
        <v>1</v>
      </c>
      <c r="AC51" s="87">
        <f t="shared" si="22"/>
        <v>1</v>
      </c>
      <c r="AD51" s="87">
        <f t="shared" si="22"/>
        <v>1</v>
      </c>
      <c r="AE51" s="87">
        <f t="shared" si="22"/>
        <v>1</v>
      </c>
      <c r="AF51" s="87">
        <f t="shared" si="22"/>
        <v>1</v>
      </c>
      <c r="AG51" s="87">
        <f t="shared" si="22"/>
        <v>1</v>
      </c>
      <c r="AH51" s="87">
        <f t="shared" si="22"/>
        <v>1</v>
      </c>
      <c r="AI51" s="87">
        <f t="shared" si="22"/>
        <v>1</v>
      </c>
      <c r="AJ51" s="87">
        <f t="shared" si="22"/>
        <v>1</v>
      </c>
    </row>
    <row r="52" spans="1:36" s="71" customFormat="1">
      <c r="A52" s="99" t="s">
        <v>41</v>
      </c>
      <c r="B52" s="103" t="s">
        <v>37</v>
      </c>
      <c r="C52" s="99" t="s">
        <v>149</v>
      </c>
      <c r="D52" s="51">
        <f>ROUND(U52*' Demand-Supply Gap'!D$115,2)</f>
        <v>5.0999999999999996</v>
      </c>
      <c r="E52" s="51">
        <f>ROUND(V52*' Demand-Supply Gap'!E$115,2)</f>
        <v>7.12</v>
      </c>
      <c r="F52" s="51">
        <f>ROUND(W52*' Demand-Supply Gap'!F$115,2)</f>
        <v>8.17</v>
      </c>
      <c r="G52" s="51">
        <f>ROUND(X52*' Demand-Supply Gap'!G$115,2)</f>
        <v>12.84</v>
      </c>
      <c r="H52" s="51">
        <f>ROUND(Y52*' Demand-Supply Gap'!H$115,2)</f>
        <v>12.63</v>
      </c>
      <c r="I52" s="51">
        <f>ROUND(Z52*' Demand-Supply Gap'!I$115,2)</f>
        <v>12.6</v>
      </c>
      <c r="J52" s="51">
        <f>ROUND(AA52*' Demand-Supply Gap'!J$115,2)</f>
        <v>13.02</v>
      </c>
      <c r="K52" s="51">
        <f>ROUND(AB52*' Demand-Supply Gap'!K$115,2)</f>
        <v>13.46</v>
      </c>
      <c r="L52" s="51">
        <f>ROUND(AC52*' Demand-Supply Gap'!L$115,2)</f>
        <v>13.93</v>
      </c>
      <c r="M52" s="51">
        <f>ROUND(AD52*' Demand-Supply Gap'!M$115,2)</f>
        <v>14.45</v>
      </c>
      <c r="N52" s="51">
        <f>ROUND(AE52*' Demand-Supply Gap'!N$115,2)</f>
        <v>15.01</v>
      </c>
      <c r="O52" s="51">
        <f>ROUND(AF52*' Demand-Supply Gap'!O$115,2)</f>
        <v>15.61</v>
      </c>
      <c r="P52" s="51">
        <f>ROUND(AG52*' Demand-Supply Gap'!P$115,2)</f>
        <v>16.260000000000002</v>
      </c>
      <c r="Q52" s="51">
        <f>ROUND(AH52*' Demand-Supply Gap'!Q$115,2)</f>
        <v>16.96</v>
      </c>
      <c r="R52" s="51">
        <f>ROUND(AI52*' Demand-Supply Gap'!R$115,2)</f>
        <v>17.7</v>
      </c>
      <c r="S52" s="51">
        <f>ROUND(AJ52*' Demand-Supply Gap'!S$115,2)</f>
        <v>18.48</v>
      </c>
      <c r="U52" s="79">
        <v>0.30999999999999994</v>
      </c>
      <c r="V52" s="79">
        <v>0.30860666666666664</v>
      </c>
      <c r="W52" s="79">
        <v>0.30721333333333328</v>
      </c>
      <c r="X52" s="79">
        <v>0.30581999999999998</v>
      </c>
      <c r="Y52" s="79">
        <v>0.30442666666666662</v>
      </c>
      <c r="Z52" s="79">
        <v>0.30303333333333332</v>
      </c>
      <c r="AA52" s="79">
        <v>0.30163999999999996</v>
      </c>
      <c r="AB52" s="79">
        <v>0.30024666666666666</v>
      </c>
      <c r="AC52" s="79">
        <v>0.2988533333333333</v>
      </c>
      <c r="AD52" s="79">
        <v>0.29746</v>
      </c>
      <c r="AE52" s="79">
        <v>0.29606666666666664</v>
      </c>
      <c r="AF52" s="79">
        <v>0.29467333333333334</v>
      </c>
      <c r="AG52" s="79">
        <v>0.29327999999999999</v>
      </c>
      <c r="AH52" s="79">
        <v>0.29188666666666668</v>
      </c>
      <c r="AI52" s="79">
        <v>0.29049333333333333</v>
      </c>
      <c r="AJ52" s="79">
        <v>0.28910000000000002</v>
      </c>
    </row>
    <row r="53" spans="1:36" s="71" customFormat="1">
      <c r="A53" s="99" t="s">
        <v>41</v>
      </c>
      <c r="B53" s="103" t="s">
        <v>37</v>
      </c>
      <c r="C53" s="99" t="s">
        <v>118</v>
      </c>
      <c r="D53" s="51">
        <f>ROUND(U53*' Demand-Supply Gap'!D$115,2)</f>
        <v>4.6100000000000003</v>
      </c>
      <c r="E53" s="51">
        <f>ROUND(V53*' Demand-Supply Gap'!E$115,2)</f>
        <v>6.48</v>
      </c>
      <c r="F53" s="51">
        <f>ROUND(W53*' Demand-Supply Gap'!F$115,2)</f>
        <v>7.51</v>
      </c>
      <c r="G53" s="51">
        <f>ROUND(X53*' Demand-Supply Gap'!G$115,2)</f>
        <v>11.9</v>
      </c>
      <c r="H53" s="51">
        <f>ROUND(Y53*' Demand-Supply Gap'!H$115,2)</f>
        <v>11.8</v>
      </c>
      <c r="I53" s="51">
        <f>ROUND(Z53*' Demand-Supply Gap'!I$115,2)</f>
        <v>11.88</v>
      </c>
      <c r="J53" s="51">
        <f>ROUND(AA53*' Demand-Supply Gap'!J$115,2)</f>
        <v>12.37</v>
      </c>
      <c r="K53" s="51">
        <f>ROUND(AB53*' Demand-Supply Gap'!K$115,2)</f>
        <v>12.9</v>
      </c>
      <c r="L53" s="51">
        <f>ROUND(AC53*' Demand-Supply Gap'!L$115,2)</f>
        <v>13.47</v>
      </c>
      <c r="M53" s="51">
        <f>ROUND(AD53*' Demand-Supply Gap'!M$115,2)</f>
        <v>14.09</v>
      </c>
      <c r="N53" s="51">
        <f>ROUND(AE53*' Demand-Supply Gap'!N$115,2)</f>
        <v>14.76</v>
      </c>
      <c r="O53" s="51">
        <f>ROUND(AF53*' Demand-Supply Gap'!O$115,2)</f>
        <v>15.49</v>
      </c>
      <c r="P53" s="51">
        <f>ROUND(AG53*' Demand-Supply Gap'!P$115,2)</f>
        <v>16.27</v>
      </c>
      <c r="Q53" s="51">
        <f>ROUND(AH53*' Demand-Supply Gap'!Q$115,2)</f>
        <v>17.11</v>
      </c>
      <c r="R53" s="51">
        <f>ROUND(AI53*' Demand-Supply Gap'!R$115,2)</f>
        <v>18.010000000000002</v>
      </c>
      <c r="S53" s="51">
        <f>ROUND(AJ53*' Demand-Supply Gap'!S$115,2)</f>
        <v>18.97</v>
      </c>
      <c r="U53" s="87">
        <v>0.28000000000000003</v>
      </c>
      <c r="V53" s="87">
        <v>0.28112000000000004</v>
      </c>
      <c r="W53" s="87">
        <v>0.28223999999999999</v>
      </c>
      <c r="X53" s="87">
        <v>0.28336</v>
      </c>
      <c r="Y53" s="87">
        <v>0.28448000000000001</v>
      </c>
      <c r="Z53" s="87">
        <v>0.28560000000000002</v>
      </c>
      <c r="AA53" s="87">
        <v>0.28672000000000003</v>
      </c>
      <c r="AB53" s="87">
        <v>0.28783999999999998</v>
      </c>
      <c r="AC53" s="87">
        <v>0.28895999999999999</v>
      </c>
      <c r="AD53" s="87">
        <v>0.29008</v>
      </c>
      <c r="AE53" s="87">
        <v>0.29120000000000001</v>
      </c>
      <c r="AF53" s="87">
        <v>0.29232000000000002</v>
      </c>
      <c r="AG53" s="87">
        <v>0.29343999999999998</v>
      </c>
      <c r="AH53" s="87">
        <v>0.29455999999999999</v>
      </c>
      <c r="AI53" s="87">
        <v>0.29568</v>
      </c>
      <c r="AJ53" s="87">
        <v>0.29680000000000001</v>
      </c>
    </row>
    <row r="54" spans="1:36" s="71" customFormat="1">
      <c r="A54" s="99" t="s">
        <v>41</v>
      </c>
      <c r="B54" s="103" t="s">
        <v>37</v>
      </c>
      <c r="C54" s="99" t="s">
        <v>150</v>
      </c>
      <c r="D54" s="51">
        <f>ROUND(U54*' Demand-Supply Gap'!D$115,2)</f>
        <v>3.62</v>
      </c>
      <c r="E54" s="51">
        <f>ROUND(V54*' Demand-Supply Gap'!E$115,2)</f>
        <v>5.09</v>
      </c>
      <c r="F54" s="51">
        <f>ROUND(W54*' Demand-Supply Gap'!F$115,2)</f>
        <v>5.89</v>
      </c>
      <c r="G54" s="51">
        <f>ROUND(X54*' Demand-Supply Gap'!G$115,2)</f>
        <v>9.33</v>
      </c>
      <c r="H54" s="51">
        <f>ROUND(Y54*' Demand-Supply Gap'!H$115,2)</f>
        <v>9.25</v>
      </c>
      <c r="I54" s="51">
        <f>ROUND(Z54*' Demand-Supply Gap'!I$115,2)</f>
        <v>9.3000000000000007</v>
      </c>
      <c r="J54" s="51">
        <f>ROUND(AA54*' Demand-Supply Gap'!J$115,2)</f>
        <v>9.68</v>
      </c>
      <c r="K54" s="51">
        <f>ROUND(AB54*' Demand-Supply Gap'!K$115,2)</f>
        <v>10.09</v>
      </c>
      <c r="L54" s="51">
        <f>ROUND(AC54*' Demand-Supply Gap'!L$115,2)</f>
        <v>10.53</v>
      </c>
      <c r="M54" s="51">
        <f>ROUND(AD54*' Demand-Supply Gap'!M$115,2)</f>
        <v>11.01</v>
      </c>
      <c r="N54" s="51">
        <f>ROUND(AE54*' Demand-Supply Gap'!N$115,2)</f>
        <v>11.53</v>
      </c>
      <c r="O54" s="51">
        <f>ROUND(AF54*' Demand-Supply Gap'!O$115,2)</f>
        <v>12.09</v>
      </c>
      <c r="P54" s="51">
        <f>ROUND(AG54*' Demand-Supply Gap'!P$115,2)</f>
        <v>12.69</v>
      </c>
      <c r="Q54" s="51">
        <f>ROUND(AH54*' Demand-Supply Gap'!Q$115,2)</f>
        <v>13.34</v>
      </c>
      <c r="R54" s="51">
        <f>ROUND(AI54*' Demand-Supply Gap'!R$115,2)</f>
        <v>14.03</v>
      </c>
      <c r="S54" s="51">
        <f>ROUND(AJ54*' Demand-Supply Gap'!S$115,2)</f>
        <v>14.77</v>
      </c>
      <c r="U54" s="87">
        <v>0.22</v>
      </c>
      <c r="V54" s="87">
        <v>0.22074000000000002</v>
      </c>
      <c r="W54" s="87">
        <v>0.22148000000000001</v>
      </c>
      <c r="X54" s="87">
        <v>0.22222</v>
      </c>
      <c r="Y54" s="87">
        <v>0.22296000000000002</v>
      </c>
      <c r="Z54" s="87">
        <v>0.22370000000000001</v>
      </c>
      <c r="AA54" s="87">
        <v>0.22444</v>
      </c>
      <c r="AB54" s="87">
        <v>0.22518000000000002</v>
      </c>
      <c r="AC54" s="87">
        <v>0.22592000000000001</v>
      </c>
      <c r="AD54" s="87">
        <v>0.22666</v>
      </c>
      <c r="AE54" s="87">
        <v>0.22740000000000002</v>
      </c>
      <c r="AF54" s="87">
        <v>0.22814000000000001</v>
      </c>
      <c r="AG54" s="87">
        <v>0.22888</v>
      </c>
      <c r="AH54" s="87">
        <v>0.22962000000000002</v>
      </c>
      <c r="AI54" s="87">
        <v>0.23036000000000001</v>
      </c>
      <c r="AJ54" s="87">
        <v>0.2311</v>
      </c>
    </row>
    <row r="55" spans="1:36" s="71" customFormat="1">
      <c r="A55" s="99" t="s">
        <v>41</v>
      </c>
      <c r="B55" s="103" t="s">
        <v>37</v>
      </c>
      <c r="C55" s="99" t="s">
        <v>151</v>
      </c>
      <c r="D55" s="51">
        <f>ROUND(U55*' Demand-Supply Gap'!D$115,2)</f>
        <v>3.13</v>
      </c>
      <c r="E55" s="51">
        <f>ROUND(V55*' Demand-Supply Gap'!E$115,2)</f>
        <v>4.37</v>
      </c>
      <c r="F55" s="51">
        <f>ROUND(W55*' Demand-Supply Gap'!F$115,2)</f>
        <v>5.03</v>
      </c>
      <c r="G55" s="51">
        <f>ROUND(X55*' Demand-Supply Gap'!G$115,2)</f>
        <v>7.92</v>
      </c>
      <c r="H55" s="51">
        <f>ROUND(Y55*' Demand-Supply Gap'!H$115,2)</f>
        <v>7.81</v>
      </c>
      <c r="I55" s="51">
        <f>ROUND(Z55*' Demand-Supply Gap'!I$115,2)</f>
        <v>7.8</v>
      </c>
      <c r="J55" s="51">
        <f>ROUND(AA55*' Demand-Supply Gap'!J$115,2)</f>
        <v>8.08</v>
      </c>
      <c r="K55" s="51">
        <f>ROUND(AB55*' Demand-Supply Gap'!K$115,2)</f>
        <v>8.3699999999999992</v>
      </c>
      <c r="L55" s="51">
        <f>ROUND(AC55*' Demand-Supply Gap'!L$115,2)</f>
        <v>8.68</v>
      </c>
      <c r="M55" s="51">
        <f>ROUND(AD55*' Demand-Supply Gap'!M$115,2)</f>
        <v>9.0299999999999994</v>
      </c>
      <c r="N55" s="51">
        <f>ROUND(AE55*' Demand-Supply Gap'!N$115,2)</f>
        <v>9.4</v>
      </c>
      <c r="O55" s="51">
        <f>ROUND(AF55*' Demand-Supply Gap'!O$115,2)</f>
        <v>9.7899999999999991</v>
      </c>
      <c r="P55" s="51">
        <f>ROUND(AG55*' Demand-Supply Gap'!P$115,2)</f>
        <v>10.220000000000001</v>
      </c>
      <c r="Q55" s="51">
        <f>ROUND(AH55*' Demand-Supply Gap'!Q$115,2)</f>
        <v>10.69</v>
      </c>
      <c r="R55" s="51">
        <f>ROUND(AI55*' Demand-Supply Gap'!R$115,2)</f>
        <v>11.18</v>
      </c>
      <c r="S55" s="51">
        <f>ROUND(AJ55*' Demand-Supply Gap'!S$115,2)</f>
        <v>11.7</v>
      </c>
      <c r="U55" s="87">
        <f>1-SUM(U52:U54)</f>
        <v>0.19000000000000006</v>
      </c>
      <c r="V55" s="87">
        <f t="shared" ref="V55:AJ55" si="23">1-SUM(V52:V54)</f>
        <v>0.18953333333333322</v>
      </c>
      <c r="W55" s="87">
        <f t="shared" si="23"/>
        <v>0.18906666666666672</v>
      </c>
      <c r="X55" s="87">
        <f t="shared" si="23"/>
        <v>0.18859999999999999</v>
      </c>
      <c r="Y55" s="87">
        <f t="shared" si="23"/>
        <v>0.18813333333333326</v>
      </c>
      <c r="Z55" s="87">
        <f t="shared" si="23"/>
        <v>0.18766666666666665</v>
      </c>
      <c r="AA55" s="87">
        <f t="shared" si="23"/>
        <v>0.18720000000000003</v>
      </c>
      <c r="AB55" s="87">
        <f t="shared" si="23"/>
        <v>0.18673333333333331</v>
      </c>
      <c r="AC55" s="87">
        <f t="shared" si="23"/>
        <v>0.18626666666666669</v>
      </c>
      <c r="AD55" s="87">
        <f t="shared" si="23"/>
        <v>0.18580000000000008</v>
      </c>
      <c r="AE55" s="87">
        <f t="shared" si="23"/>
        <v>0.18533333333333335</v>
      </c>
      <c r="AF55" s="87">
        <f t="shared" si="23"/>
        <v>0.18486666666666662</v>
      </c>
      <c r="AG55" s="87">
        <f t="shared" si="23"/>
        <v>0.18440000000000012</v>
      </c>
      <c r="AH55" s="87">
        <f t="shared" si="23"/>
        <v>0.18393333333333328</v>
      </c>
      <c r="AI55" s="87">
        <f t="shared" si="23"/>
        <v>0.18346666666666667</v>
      </c>
      <c r="AJ55" s="87">
        <f t="shared" si="23"/>
        <v>0.18299999999999994</v>
      </c>
    </row>
    <row r="56" spans="1:36" s="71" customFormat="1">
      <c r="A56" s="99" t="s">
        <v>41</v>
      </c>
      <c r="B56" s="103" t="s">
        <v>37</v>
      </c>
      <c r="C56" s="99" t="s">
        <v>105</v>
      </c>
      <c r="D56" s="51">
        <f>SUM(D52:D55)</f>
        <v>16.46</v>
      </c>
      <c r="E56" s="51">
        <f t="shared" ref="E56:S56" si="24">SUM(E52:E55)</f>
        <v>23.060000000000002</v>
      </c>
      <c r="F56" s="51">
        <f t="shared" si="24"/>
        <v>26.6</v>
      </c>
      <c r="G56" s="51">
        <f t="shared" si="24"/>
        <v>41.99</v>
      </c>
      <c r="H56" s="51">
        <f t="shared" si="24"/>
        <v>41.49</v>
      </c>
      <c r="I56" s="51">
        <f t="shared" si="24"/>
        <v>41.58</v>
      </c>
      <c r="J56" s="51">
        <f t="shared" si="24"/>
        <v>43.15</v>
      </c>
      <c r="K56" s="51">
        <f t="shared" si="24"/>
        <v>44.82</v>
      </c>
      <c r="L56" s="51">
        <f t="shared" si="24"/>
        <v>46.61</v>
      </c>
      <c r="M56" s="51">
        <f t="shared" si="24"/>
        <v>48.58</v>
      </c>
      <c r="N56" s="51">
        <f t="shared" si="24"/>
        <v>50.699999999999996</v>
      </c>
      <c r="O56" s="51">
        <f t="shared" si="24"/>
        <v>52.98</v>
      </c>
      <c r="P56" s="51">
        <f t="shared" si="24"/>
        <v>55.44</v>
      </c>
      <c r="Q56" s="51">
        <f t="shared" si="24"/>
        <v>58.099999999999994</v>
      </c>
      <c r="R56" s="51">
        <f t="shared" si="24"/>
        <v>60.92</v>
      </c>
      <c r="S56" s="51">
        <f t="shared" si="24"/>
        <v>63.92</v>
      </c>
      <c r="U56" s="87">
        <f>SUM(U52:U55)</f>
        <v>1</v>
      </c>
      <c r="V56" s="87">
        <f t="shared" ref="V56:AJ56" si="25">SUM(V52:V55)</f>
        <v>1</v>
      </c>
      <c r="W56" s="87">
        <f t="shared" si="25"/>
        <v>1</v>
      </c>
      <c r="X56" s="87">
        <f t="shared" si="25"/>
        <v>1</v>
      </c>
      <c r="Y56" s="87">
        <f t="shared" si="25"/>
        <v>1</v>
      </c>
      <c r="Z56" s="87">
        <f t="shared" si="25"/>
        <v>1</v>
      </c>
      <c r="AA56" s="87">
        <f t="shared" si="25"/>
        <v>1</v>
      </c>
      <c r="AB56" s="87">
        <f t="shared" si="25"/>
        <v>1</v>
      </c>
      <c r="AC56" s="87">
        <f t="shared" si="25"/>
        <v>1</v>
      </c>
      <c r="AD56" s="87">
        <f t="shared" si="25"/>
        <v>1</v>
      </c>
      <c r="AE56" s="87">
        <f t="shared" si="25"/>
        <v>1</v>
      </c>
      <c r="AF56" s="87">
        <f t="shared" si="25"/>
        <v>1</v>
      </c>
      <c r="AG56" s="87">
        <f t="shared" si="25"/>
        <v>1</v>
      </c>
      <c r="AH56" s="87">
        <f t="shared" si="25"/>
        <v>1</v>
      </c>
      <c r="AI56" s="87">
        <f t="shared" si="25"/>
        <v>1</v>
      </c>
      <c r="AJ56" s="87">
        <f t="shared" si="25"/>
        <v>1</v>
      </c>
    </row>
    <row r="57" spans="1:36" s="71" customFormat="1">
      <c r="A57" s="99" t="s">
        <v>41</v>
      </c>
      <c r="B57" s="103" t="s">
        <v>44</v>
      </c>
      <c r="C57" s="99" t="s">
        <v>152</v>
      </c>
      <c r="D57" s="51">
        <f>ROUND(U57*' Demand-Supply Gap'!D$124,2)</f>
        <v>20.12</v>
      </c>
      <c r="E57" s="51">
        <f>ROUND(V57*' Demand-Supply Gap'!E$124,2)</f>
        <v>20.12</v>
      </c>
      <c r="F57" s="51">
        <f>ROUND(W57*' Demand-Supply Gap'!F$124,2)</f>
        <v>20.71</v>
      </c>
      <c r="G57" s="51">
        <f>ROUND(X57*' Demand-Supply Gap'!G$124,2)</f>
        <v>19.47</v>
      </c>
      <c r="H57" s="51">
        <f>ROUND(Y57*' Demand-Supply Gap'!H$124,2)</f>
        <v>20.58</v>
      </c>
      <c r="I57" s="51">
        <f>ROUND(Z57*' Demand-Supply Gap'!I$124,2)</f>
        <v>16.63</v>
      </c>
      <c r="J57" s="51">
        <f>ROUND(AA57*' Demand-Supply Gap'!J$124,2)</f>
        <v>17.05</v>
      </c>
      <c r="K57" s="51">
        <f>ROUND(AB57*' Demand-Supply Gap'!K$124,2)</f>
        <v>17.53</v>
      </c>
      <c r="L57" s="51">
        <f>ROUND(AC57*' Demand-Supply Gap'!L$124,2)</f>
        <v>18.09</v>
      </c>
      <c r="M57" s="51">
        <f>ROUND(AD57*' Demand-Supply Gap'!M$124,2)</f>
        <v>18.7</v>
      </c>
      <c r="N57" s="51">
        <f>ROUND(AE57*' Demand-Supply Gap'!N$124,2)</f>
        <v>19.350000000000001</v>
      </c>
      <c r="O57" s="51">
        <f>ROUND(AF57*' Demand-Supply Gap'!O$124,2)</f>
        <v>20.05</v>
      </c>
      <c r="P57" s="51">
        <f>ROUND(AG57*' Demand-Supply Gap'!P$124,2)</f>
        <v>20.81</v>
      </c>
      <c r="Q57" s="51">
        <f>ROUND(AH57*' Demand-Supply Gap'!Q$124,2)</f>
        <v>21.62</v>
      </c>
      <c r="R57" s="51">
        <f>ROUND(AI57*' Demand-Supply Gap'!R$124,2)</f>
        <v>22.49</v>
      </c>
      <c r="S57" s="51">
        <f>ROUND(AJ57*' Demand-Supply Gap'!S$124,2)</f>
        <v>23.36</v>
      </c>
      <c r="U57" s="87">
        <v>0.35249999999999998</v>
      </c>
      <c r="V57" s="87">
        <v>0.34959333333333331</v>
      </c>
      <c r="W57" s="87">
        <v>0.34668666666666664</v>
      </c>
      <c r="X57" s="87">
        <v>0.34377999999999997</v>
      </c>
      <c r="Y57" s="87">
        <v>0.34087333333333331</v>
      </c>
      <c r="Z57" s="87">
        <v>0.33796666666666664</v>
      </c>
      <c r="AA57" s="87">
        <v>0.33506000000000002</v>
      </c>
      <c r="AB57" s="87">
        <v>0.33215333333333336</v>
      </c>
      <c r="AC57" s="87">
        <v>0.32924666666666669</v>
      </c>
      <c r="AD57" s="87">
        <v>0.32634000000000002</v>
      </c>
      <c r="AE57" s="87">
        <v>0.32343333333333335</v>
      </c>
      <c r="AF57" s="87">
        <v>0.32052666666666668</v>
      </c>
      <c r="AG57" s="87">
        <v>0.31762000000000001</v>
      </c>
      <c r="AH57" s="87">
        <v>0.31471333333333334</v>
      </c>
      <c r="AI57" s="87">
        <v>0.31180666666666668</v>
      </c>
      <c r="AJ57" s="87">
        <v>0.30890000000000001</v>
      </c>
    </row>
    <row r="58" spans="1:36" s="71" customFormat="1">
      <c r="A58" s="99" t="s">
        <v>41</v>
      </c>
      <c r="B58" s="103" t="s">
        <v>44</v>
      </c>
      <c r="C58" s="99" t="s">
        <v>153</v>
      </c>
      <c r="D58" s="51">
        <f>ROUND(U58*' Demand-Supply Gap'!D$124,2)</f>
        <v>15.27</v>
      </c>
      <c r="E58" s="51">
        <f>ROUND(V58*' Demand-Supply Gap'!E$124,2)</f>
        <v>15.45</v>
      </c>
      <c r="F58" s="51">
        <f>ROUND(W58*' Demand-Supply Gap'!F$124,2)</f>
        <v>16.09</v>
      </c>
      <c r="G58" s="51">
        <f>ROUND(X58*' Demand-Supply Gap'!G$124,2)</f>
        <v>15.3</v>
      </c>
      <c r="H58" s="51">
        <f>ROUND(Y58*' Demand-Supply Gap'!H$124,2)</f>
        <v>16.36</v>
      </c>
      <c r="I58" s="51">
        <f>ROUND(Z58*' Demand-Supply Gap'!I$124,2)</f>
        <v>13.39</v>
      </c>
      <c r="J58" s="51">
        <f>ROUND(AA58*' Demand-Supply Gap'!J$124,2)</f>
        <v>13.89</v>
      </c>
      <c r="K58" s="51">
        <f>ROUND(AB58*' Demand-Supply Gap'!K$124,2)</f>
        <v>14.45</v>
      </c>
      <c r="L58" s="51">
        <f>ROUND(AC58*' Demand-Supply Gap'!L$124,2)</f>
        <v>15.09</v>
      </c>
      <c r="M58" s="51">
        <f>ROUND(AD58*' Demand-Supply Gap'!M$124,2)</f>
        <v>15.79</v>
      </c>
      <c r="N58" s="51">
        <f>ROUND(AE58*' Demand-Supply Gap'!N$124,2)</f>
        <v>16.54</v>
      </c>
      <c r="O58" s="51">
        <f>ROUND(AF58*' Demand-Supply Gap'!O$124,2)</f>
        <v>17.350000000000001</v>
      </c>
      <c r="P58" s="51">
        <f>ROUND(AG58*' Demand-Supply Gap'!P$124,2)</f>
        <v>18.23</v>
      </c>
      <c r="Q58" s="51">
        <f>ROUND(AH58*' Demand-Supply Gap'!Q$124,2)</f>
        <v>19.18</v>
      </c>
      <c r="R58" s="51">
        <f>ROUND(AI58*' Demand-Supply Gap'!R$124,2)</f>
        <v>20.2</v>
      </c>
      <c r="S58" s="51">
        <f>ROUND(AJ58*' Demand-Supply Gap'!S$124,2)</f>
        <v>21.25</v>
      </c>
      <c r="U58" s="87">
        <v>0.26750000000000002</v>
      </c>
      <c r="V58" s="87">
        <v>0.26840000000000003</v>
      </c>
      <c r="W58" s="87">
        <v>0.26929999999999998</v>
      </c>
      <c r="X58" s="87">
        <v>0.2702</v>
      </c>
      <c r="Y58" s="87">
        <v>0.27110000000000001</v>
      </c>
      <c r="Z58" s="87">
        <v>0.27200000000000002</v>
      </c>
      <c r="AA58" s="87">
        <v>0.27290000000000003</v>
      </c>
      <c r="AB58" s="87">
        <v>0.27379999999999999</v>
      </c>
      <c r="AC58" s="87">
        <v>0.2747</v>
      </c>
      <c r="AD58" s="87">
        <v>0.27560000000000001</v>
      </c>
      <c r="AE58" s="87">
        <v>0.27650000000000002</v>
      </c>
      <c r="AF58" s="87">
        <v>0.27740000000000004</v>
      </c>
      <c r="AG58" s="87">
        <v>0.27829999999999999</v>
      </c>
      <c r="AH58" s="87">
        <v>0.2792</v>
      </c>
      <c r="AI58" s="87">
        <v>0.28010000000000002</v>
      </c>
      <c r="AJ58" s="87">
        <v>0.28100000000000003</v>
      </c>
    </row>
    <row r="59" spans="1:36" s="71" customFormat="1">
      <c r="A59" s="99" t="s">
        <v>41</v>
      </c>
      <c r="B59" s="103" t="s">
        <v>44</v>
      </c>
      <c r="C59" s="99" t="s">
        <v>154</v>
      </c>
      <c r="D59" s="51">
        <f>ROUND(U59*' Demand-Supply Gap'!D$124,2)</f>
        <v>11.1</v>
      </c>
      <c r="E59" s="51">
        <f>ROUND(V59*' Demand-Supply Gap'!E$124,2)</f>
        <v>11.27</v>
      </c>
      <c r="F59" s="51">
        <f>ROUND(W59*' Demand-Supply Gap'!F$124,2)</f>
        <v>11.77</v>
      </c>
      <c r="G59" s="51">
        <f>ROUND(X59*' Demand-Supply Gap'!G$124,2)</f>
        <v>11.23</v>
      </c>
      <c r="H59" s="51">
        <f>ROUND(Y59*' Demand-Supply Gap'!H$124,2)</f>
        <v>12.06</v>
      </c>
      <c r="I59" s="51">
        <f>ROUND(Z59*' Demand-Supply Gap'!I$124,2)</f>
        <v>9.9</v>
      </c>
      <c r="J59" s="51">
        <f>ROUND(AA59*' Demand-Supply Gap'!J$124,2)</f>
        <v>10.3</v>
      </c>
      <c r="K59" s="51">
        <f>ROUND(AB59*' Demand-Supply Gap'!K$124,2)</f>
        <v>10.75</v>
      </c>
      <c r="L59" s="51">
        <f>ROUND(AC59*' Demand-Supply Gap'!L$124,2)</f>
        <v>11.27</v>
      </c>
      <c r="M59" s="51">
        <f>ROUND(AD59*' Demand-Supply Gap'!M$124,2)</f>
        <v>11.83</v>
      </c>
      <c r="N59" s="51">
        <f>ROUND(AE59*' Demand-Supply Gap'!N$124,2)</f>
        <v>12.43</v>
      </c>
      <c r="O59" s="51">
        <f>ROUND(AF59*' Demand-Supply Gap'!O$124,2)</f>
        <v>13.08</v>
      </c>
      <c r="P59" s="51">
        <f>ROUND(AG59*' Demand-Supply Gap'!P$124,2)</f>
        <v>13.78</v>
      </c>
      <c r="Q59" s="51">
        <f>ROUND(AH59*' Demand-Supply Gap'!Q$124,2)</f>
        <v>14.55</v>
      </c>
      <c r="R59" s="51">
        <f>ROUND(AI59*' Demand-Supply Gap'!R$124,2)</f>
        <v>15.37</v>
      </c>
      <c r="S59" s="51">
        <f>ROUND(AJ59*' Demand-Supply Gap'!S$124,2)</f>
        <v>16.21</v>
      </c>
      <c r="U59" s="79">
        <v>0.19440000000000002</v>
      </c>
      <c r="V59" s="79">
        <v>0.19573333333333337</v>
      </c>
      <c r="W59" s="79">
        <v>0.1970666666666667</v>
      </c>
      <c r="X59" s="79">
        <v>0.19840000000000002</v>
      </c>
      <c r="Y59" s="79">
        <v>0.19973333333333335</v>
      </c>
      <c r="Z59" s="79">
        <v>0.2010666666666667</v>
      </c>
      <c r="AA59" s="79">
        <v>0.20240000000000002</v>
      </c>
      <c r="AB59" s="79">
        <v>0.20373333333333335</v>
      </c>
      <c r="AC59" s="79">
        <v>0.20506666666666667</v>
      </c>
      <c r="AD59" s="79">
        <v>0.20640000000000003</v>
      </c>
      <c r="AE59" s="79">
        <v>0.20773333333333335</v>
      </c>
      <c r="AF59" s="79">
        <v>0.20906666666666668</v>
      </c>
      <c r="AG59" s="79">
        <v>0.21040000000000003</v>
      </c>
      <c r="AH59" s="79">
        <v>0.21173333333333336</v>
      </c>
      <c r="AI59" s="79">
        <v>0.21306666666666668</v>
      </c>
      <c r="AJ59" s="79">
        <v>0.21440000000000001</v>
      </c>
    </row>
    <row r="60" spans="1:36" s="71" customFormat="1">
      <c r="A60" s="99" t="s">
        <v>41</v>
      </c>
      <c r="B60" s="103" t="s">
        <v>44</v>
      </c>
      <c r="C60" s="99" t="s">
        <v>155</v>
      </c>
      <c r="D60" s="51">
        <f>ROUND(U60*' Demand-Supply Gap'!D$124,2)</f>
        <v>10.6</v>
      </c>
      <c r="E60" s="51">
        <f>ROUND(V60*' Demand-Supply Gap'!E$124,2)</f>
        <v>10.72</v>
      </c>
      <c r="F60" s="51">
        <f>ROUND(W60*' Demand-Supply Gap'!F$124,2)</f>
        <v>11.17</v>
      </c>
      <c r="G60" s="51">
        <f>ROUND(X60*' Demand-Supply Gap'!G$124,2)</f>
        <v>10.62</v>
      </c>
      <c r="H60" s="51">
        <f>ROUND(Y60*' Demand-Supply Gap'!H$124,2)</f>
        <v>11.37</v>
      </c>
      <c r="I60" s="51">
        <f>ROUND(Z60*' Demand-Supply Gap'!I$124,2)</f>
        <v>9.3000000000000007</v>
      </c>
      <c r="J60" s="51">
        <f>ROUND(AA60*' Demand-Supply Gap'!J$124,2)</f>
        <v>9.65</v>
      </c>
      <c r="K60" s="51">
        <f>ROUND(AB60*' Demand-Supply Gap'!K$124,2)</f>
        <v>10.039999999999999</v>
      </c>
      <c r="L60" s="51">
        <f>ROUND(AC60*' Demand-Supply Gap'!L$124,2)</f>
        <v>10.49</v>
      </c>
      <c r="M60" s="51">
        <f>ROUND(AD60*' Demand-Supply Gap'!M$124,2)</f>
        <v>10.98</v>
      </c>
      <c r="N60" s="51">
        <f>ROUND(AE60*' Demand-Supply Gap'!N$124,2)</f>
        <v>11.51</v>
      </c>
      <c r="O60" s="51">
        <f>ROUND(AF60*' Demand-Supply Gap'!O$124,2)</f>
        <v>12.07</v>
      </c>
      <c r="P60" s="51">
        <f>ROUND(AG60*' Demand-Supply Gap'!P$124,2)</f>
        <v>12.69</v>
      </c>
      <c r="Q60" s="51">
        <f>ROUND(AH60*' Demand-Supply Gap'!Q$124,2)</f>
        <v>13.35</v>
      </c>
      <c r="R60" s="51">
        <f>ROUND(AI60*' Demand-Supply Gap'!R$124,2)</f>
        <v>14.06</v>
      </c>
      <c r="S60" s="51">
        <f>ROUND(AJ60*' Demand-Supply Gap'!S$124,2)</f>
        <v>14.8</v>
      </c>
      <c r="U60" s="87">
        <f>1-SUM(U57:U59)</f>
        <v>0.18559999999999999</v>
      </c>
      <c r="V60" s="87">
        <f t="shared" ref="V60" si="26">1-SUM(V57:V59)</f>
        <v>0.18627333333333329</v>
      </c>
      <c r="W60" s="87">
        <f t="shared" ref="W60" si="27">1-SUM(W57:W59)</f>
        <v>0.18694666666666659</v>
      </c>
      <c r="X60" s="87">
        <f t="shared" ref="X60" si="28">1-SUM(X57:X59)</f>
        <v>0.18762000000000001</v>
      </c>
      <c r="Y60" s="87">
        <f t="shared" ref="Y60" si="29">1-SUM(Y57:Y59)</f>
        <v>0.18829333333333342</v>
      </c>
      <c r="Z60" s="87">
        <f t="shared" ref="Z60" si="30">1-SUM(Z57:Z59)</f>
        <v>0.18896666666666662</v>
      </c>
      <c r="AA60" s="87">
        <f t="shared" ref="AA60" si="31">1-SUM(AA57:AA59)</f>
        <v>0.18963999999999992</v>
      </c>
      <c r="AB60" s="87">
        <f t="shared" ref="AB60" si="32">1-SUM(AB57:AB59)</f>
        <v>0.19031333333333333</v>
      </c>
      <c r="AC60" s="87">
        <f t="shared" ref="AC60" si="33">1-SUM(AC57:AC59)</f>
        <v>0.19098666666666664</v>
      </c>
      <c r="AD60" s="87">
        <f t="shared" ref="AD60" si="34">1-SUM(AD57:AD59)</f>
        <v>0.19165999999999994</v>
      </c>
      <c r="AE60" s="87">
        <f t="shared" ref="AE60" si="35">1-SUM(AE57:AE59)</f>
        <v>0.19233333333333325</v>
      </c>
      <c r="AF60" s="87">
        <f t="shared" ref="AF60" si="36">1-SUM(AF57:AF59)</f>
        <v>0.19300666666666655</v>
      </c>
      <c r="AG60" s="87">
        <f t="shared" ref="AG60" si="37">1-SUM(AG57:AG59)</f>
        <v>0.19367999999999996</v>
      </c>
      <c r="AH60" s="87">
        <f t="shared" ref="AH60" si="38">1-SUM(AH57:AH59)</f>
        <v>0.19435333333333338</v>
      </c>
      <c r="AI60" s="87">
        <f t="shared" ref="AI60" si="39">1-SUM(AI57:AI59)</f>
        <v>0.19502666666666668</v>
      </c>
      <c r="AJ60" s="87">
        <f t="shared" ref="AJ60" si="40">1-SUM(AJ57:AJ59)</f>
        <v>0.19569999999999987</v>
      </c>
    </row>
    <row r="61" spans="1:36" s="71" customFormat="1">
      <c r="A61" s="99" t="s">
        <v>41</v>
      </c>
      <c r="B61" s="103" t="s">
        <v>44</v>
      </c>
      <c r="C61" s="99" t="s">
        <v>105</v>
      </c>
      <c r="D61" s="51">
        <f>SUM(D57:D60)</f>
        <v>57.09</v>
      </c>
      <c r="E61" s="51">
        <f t="shared" ref="E61:S61" si="41">SUM(E57:E60)</f>
        <v>57.56</v>
      </c>
      <c r="F61" s="51">
        <f t="shared" si="41"/>
        <v>59.739999999999995</v>
      </c>
      <c r="G61" s="51">
        <f t="shared" si="41"/>
        <v>56.62</v>
      </c>
      <c r="H61" s="51">
        <f t="shared" si="41"/>
        <v>60.37</v>
      </c>
      <c r="I61" s="51">
        <f t="shared" si="41"/>
        <v>49.22</v>
      </c>
      <c r="J61" s="51">
        <f t="shared" si="41"/>
        <v>50.89</v>
      </c>
      <c r="K61" s="51">
        <f t="shared" si="41"/>
        <v>52.77</v>
      </c>
      <c r="L61" s="51">
        <f t="shared" si="41"/>
        <v>54.940000000000005</v>
      </c>
      <c r="M61" s="51">
        <f t="shared" si="41"/>
        <v>57.3</v>
      </c>
      <c r="N61" s="51">
        <f t="shared" si="41"/>
        <v>59.83</v>
      </c>
      <c r="O61" s="51">
        <f t="shared" si="41"/>
        <v>62.550000000000004</v>
      </c>
      <c r="P61" s="51">
        <f t="shared" si="41"/>
        <v>65.510000000000005</v>
      </c>
      <c r="Q61" s="51">
        <f t="shared" si="41"/>
        <v>68.699999999999989</v>
      </c>
      <c r="R61" s="51">
        <f t="shared" si="41"/>
        <v>72.11999999999999</v>
      </c>
      <c r="S61" s="51">
        <f t="shared" si="41"/>
        <v>75.62</v>
      </c>
      <c r="U61" s="87">
        <f>SUM(U57:U60)</f>
        <v>1</v>
      </c>
      <c r="V61" s="87">
        <f t="shared" ref="V61" si="42">SUM(V57:V60)</f>
        <v>1</v>
      </c>
      <c r="W61" s="87">
        <f t="shared" ref="W61" si="43">SUM(W57:W60)</f>
        <v>1</v>
      </c>
      <c r="X61" s="87">
        <f t="shared" ref="X61" si="44">SUM(X57:X60)</f>
        <v>1</v>
      </c>
      <c r="Y61" s="87">
        <f t="shared" ref="Y61" si="45">SUM(Y57:Y60)</f>
        <v>1</v>
      </c>
      <c r="Z61" s="87">
        <f t="shared" ref="Z61" si="46">SUM(Z57:Z60)</f>
        <v>1</v>
      </c>
      <c r="AA61" s="87">
        <f t="shared" ref="AA61" si="47">SUM(AA57:AA60)</f>
        <v>1</v>
      </c>
      <c r="AB61" s="87">
        <f t="shared" ref="AB61" si="48">SUM(AB57:AB60)</f>
        <v>1</v>
      </c>
      <c r="AC61" s="87">
        <f t="shared" ref="AC61" si="49">SUM(AC57:AC60)</f>
        <v>1</v>
      </c>
      <c r="AD61" s="87">
        <f t="shared" ref="AD61" si="50">SUM(AD57:AD60)</f>
        <v>1</v>
      </c>
      <c r="AE61" s="87">
        <f t="shared" ref="AE61" si="51">SUM(AE57:AE60)</f>
        <v>1</v>
      </c>
      <c r="AF61" s="87">
        <f t="shared" ref="AF61" si="52">SUM(AF57:AF60)</f>
        <v>1</v>
      </c>
      <c r="AG61" s="87">
        <f t="shared" ref="AG61" si="53">SUM(AG57:AG60)</f>
        <v>1</v>
      </c>
      <c r="AH61" s="87">
        <f t="shared" ref="AH61" si="54">SUM(AH57:AH60)</f>
        <v>1</v>
      </c>
      <c r="AI61" s="87">
        <f t="shared" ref="AI61" si="55">SUM(AI57:AI60)</f>
        <v>1</v>
      </c>
      <c r="AJ61" s="87">
        <f t="shared" ref="AJ61" si="56">SUM(AJ57:AJ60)</f>
        <v>1</v>
      </c>
    </row>
    <row r="62" spans="1:36" s="71" customFormat="1">
      <c r="A62" s="99" t="s">
        <v>41</v>
      </c>
      <c r="B62" s="283" t="s">
        <v>113</v>
      </c>
      <c r="C62" s="282"/>
      <c r="D62" s="51">
        <f>ROUND(U62*' Demand-Supply Gap'!D$133,2)</f>
        <v>-2.79</v>
      </c>
      <c r="E62" s="51">
        <f>ROUND(V62*' Demand-Supply Gap'!E$133,2)</f>
        <v>-1.48</v>
      </c>
      <c r="F62" s="51">
        <f>ROUND(W62*' Demand-Supply Gap'!F$133,2)</f>
        <v>-2.98</v>
      </c>
      <c r="G62" s="51">
        <f>ROUND(X62*' Demand-Supply Gap'!G$133,2)</f>
        <v>16.36</v>
      </c>
      <c r="H62" s="51">
        <f>ROUND(Y62*' Demand-Supply Gap'!H$133,2)</f>
        <v>20</v>
      </c>
      <c r="I62" s="51">
        <f>ROUND(Z62*' Demand-Supply Gap'!I$133,2)</f>
        <v>16.05</v>
      </c>
      <c r="J62" s="51">
        <f>ROUND(AA62*' Demand-Supply Gap'!J$133,2)</f>
        <v>16.760000000000002</v>
      </c>
      <c r="K62" s="51">
        <f>ROUND(AB62*' Demand-Supply Gap'!K$133,2)</f>
        <v>17.559999999999999</v>
      </c>
      <c r="L62" s="51">
        <f>ROUND(AC62*' Demand-Supply Gap'!L$133,2)</f>
        <v>18.43</v>
      </c>
      <c r="M62" s="51">
        <f>ROUND(AD62*' Demand-Supply Gap'!M$133,2)</f>
        <v>19.37</v>
      </c>
      <c r="N62" s="51">
        <f>ROUND(AE62*' Demand-Supply Gap'!N$133,2)</f>
        <v>20.3</v>
      </c>
      <c r="O62" s="51">
        <f>ROUND(AF62*' Demand-Supply Gap'!O$133,2)</f>
        <v>21.21</v>
      </c>
      <c r="P62" s="51">
        <f>ROUND(AG62*' Demand-Supply Gap'!P$133,2)</f>
        <v>22.18</v>
      </c>
      <c r="Q62" s="51">
        <f>ROUND(AH62*' Demand-Supply Gap'!Q$133,2)</f>
        <v>23.24</v>
      </c>
      <c r="R62" s="51">
        <f>ROUND(AI62*' Demand-Supply Gap'!R$133,2)</f>
        <v>24.49</v>
      </c>
      <c r="S62" s="51">
        <f>ROUND(AJ62*' Demand-Supply Gap'!S$133,2)</f>
        <v>25.83</v>
      </c>
      <c r="U62" s="87">
        <v>0.4</v>
      </c>
      <c r="V62" s="87">
        <v>0.40104000000000006</v>
      </c>
      <c r="W62" s="87">
        <v>0.40208000000000005</v>
      </c>
      <c r="X62" s="87">
        <v>0.40312000000000003</v>
      </c>
      <c r="Y62" s="87">
        <v>0.40416000000000002</v>
      </c>
      <c r="Z62" s="87">
        <v>0.40520000000000006</v>
      </c>
      <c r="AA62" s="87">
        <v>0.40624000000000005</v>
      </c>
      <c r="AB62" s="87">
        <v>0.40728000000000003</v>
      </c>
      <c r="AC62" s="87">
        <v>0.40832000000000002</v>
      </c>
      <c r="AD62" s="87">
        <v>0.40936000000000006</v>
      </c>
      <c r="AE62" s="87">
        <v>0.41040000000000004</v>
      </c>
      <c r="AF62" s="87">
        <v>0.41144000000000003</v>
      </c>
      <c r="AG62" s="87">
        <v>0.41248000000000001</v>
      </c>
      <c r="AH62" s="87">
        <v>0.41352000000000005</v>
      </c>
      <c r="AI62" s="87">
        <v>0.41456000000000004</v>
      </c>
      <c r="AJ62" s="87">
        <v>0.41560000000000002</v>
      </c>
    </row>
    <row r="63" spans="1:36" s="71" customFormat="1">
      <c r="A63" s="99" t="s">
        <v>41</v>
      </c>
      <c r="B63" s="283" t="s">
        <v>113</v>
      </c>
      <c r="C63" s="282"/>
      <c r="D63" s="51">
        <f>ROUND(U63*' Demand-Supply Gap'!D$133,2)</f>
        <v>-1.99</v>
      </c>
      <c r="E63" s="51">
        <f>ROUND(V63*' Demand-Supply Gap'!E$133,2)</f>
        <v>-1.05</v>
      </c>
      <c r="F63" s="51">
        <f>ROUND(W63*' Demand-Supply Gap'!F$133,2)</f>
        <v>-2.1</v>
      </c>
      <c r="G63" s="51">
        <f>ROUND(X63*' Demand-Supply Gap'!G$133,2)</f>
        <v>11.49</v>
      </c>
      <c r="H63" s="51">
        <f>ROUND(Y63*' Demand-Supply Gap'!H$133,2)</f>
        <v>13.98</v>
      </c>
      <c r="I63" s="51">
        <f>ROUND(Z63*' Demand-Supply Gap'!I$133,2)</f>
        <v>11.17</v>
      </c>
      <c r="J63" s="51">
        <f>ROUND(AA63*' Demand-Supply Gap'!J$133,2)</f>
        <v>11.6</v>
      </c>
      <c r="K63" s="51">
        <f>ROUND(AB63*' Demand-Supply Gap'!K$133,2)</f>
        <v>12.1</v>
      </c>
      <c r="L63" s="51">
        <f>ROUND(AC63*' Demand-Supply Gap'!L$133,2)</f>
        <v>12.64</v>
      </c>
      <c r="M63" s="51">
        <f>ROUND(AD63*' Demand-Supply Gap'!M$133,2)</f>
        <v>13.23</v>
      </c>
      <c r="N63" s="51">
        <f>ROUND(AE63*' Demand-Supply Gap'!N$133,2)</f>
        <v>13.79</v>
      </c>
      <c r="O63" s="51">
        <f>ROUND(AF63*' Demand-Supply Gap'!O$133,2)</f>
        <v>14.34</v>
      </c>
      <c r="P63" s="51">
        <f>ROUND(AG63*' Demand-Supply Gap'!P$133,2)</f>
        <v>14.93</v>
      </c>
      <c r="Q63" s="51">
        <f>ROUND(AH63*' Demand-Supply Gap'!Q$133,2)</f>
        <v>15.57</v>
      </c>
      <c r="R63" s="51">
        <f>ROUND(AI63*' Demand-Supply Gap'!R$133,2)</f>
        <v>16.329999999999998</v>
      </c>
      <c r="S63" s="51">
        <f>ROUND(AJ63*' Demand-Supply Gap'!S$133,2)</f>
        <v>17.149999999999999</v>
      </c>
      <c r="U63" s="90">
        <v>0.28480000000000005</v>
      </c>
      <c r="V63" s="90">
        <v>0.28420666666666672</v>
      </c>
      <c r="W63" s="90">
        <v>0.28361333333333338</v>
      </c>
      <c r="X63" s="90">
        <v>0.28302000000000005</v>
      </c>
      <c r="Y63" s="90">
        <v>0.28242666666666671</v>
      </c>
      <c r="Z63" s="90">
        <v>0.28183333333333338</v>
      </c>
      <c r="AA63" s="90">
        <v>0.28124000000000005</v>
      </c>
      <c r="AB63" s="90">
        <v>0.28064666666666671</v>
      </c>
      <c r="AC63" s="90">
        <v>0.28005333333333338</v>
      </c>
      <c r="AD63" s="90">
        <v>0.27946000000000004</v>
      </c>
      <c r="AE63" s="90">
        <v>0.27886666666666671</v>
      </c>
      <c r="AF63" s="90">
        <v>0.27827333333333337</v>
      </c>
      <c r="AG63" s="90">
        <v>0.27768000000000004</v>
      </c>
      <c r="AH63" s="90">
        <v>0.2770866666666667</v>
      </c>
      <c r="AI63" s="90">
        <v>0.27649333333333337</v>
      </c>
      <c r="AJ63" s="90">
        <v>0.27590000000000003</v>
      </c>
    </row>
    <row r="64" spans="1:36" s="71" customFormat="1">
      <c r="A64" s="99" t="s">
        <v>41</v>
      </c>
      <c r="B64" s="283" t="s">
        <v>113</v>
      </c>
      <c r="C64" s="282"/>
      <c r="D64" s="51">
        <f>ROUND(U64*' Demand-Supply Gap'!D$133,2)</f>
        <v>-2.2000000000000002</v>
      </c>
      <c r="E64" s="51">
        <f>ROUND(V64*' Demand-Supply Gap'!E$133,2)</f>
        <v>-1.1599999999999999</v>
      </c>
      <c r="F64" s="51">
        <f>ROUND(W64*' Demand-Supply Gap'!F$133,2)</f>
        <v>-2.33</v>
      </c>
      <c r="G64" s="51">
        <f>ROUND(X64*' Demand-Supply Gap'!G$133,2)</f>
        <v>12.74</v>
      </c>
      <c r="H64" s="51">
        <f>ROUND(Y64*' Demand-Supply Gap'!H$133,2)</f>
        <v>15.51</v>
      </c>
      <c r="I64" s="51">
        <f>ROUND(Z64*' Demand-Supply Gap'!I$133,2)</f>
        <v>12.4</v>
      </c>
      <c r="J64" s="51">
        <f>ROUND(AA64*' Demand-Supply Gap'!J$133,2)</f>
        <v>12.89</v>
      </c>
      <c r="K64" s="51">
        <f>ROUND(AB64*' Demand-Supply Gap'!K$133,2)</f>
        <v>13.46</v>
      </c>
      <c r="L64" s="51">
        <f>ROUND(AC64*' Demand-Supply Gap'!L$133,2)</f>
        <v>14.07</v>
      </c>
      <c r="M64" s="51">
        <f>ROUND(AD64*' Demand-Supply Gap'!M$133,2)</f>
        <v>14.73</v>
      </c>
      <c r="N64" s="51">
        <f>ROUND(AE64*' Demand-Supply Gap'!N$133,2)</f>
        <v>15.37</v>
      </c>
      <c r="O64" s="51">
        <f>ROUND(AF64*' Demand-Supply Gap'!O$133,2)</f>
        <v>15.99</v>
      </c>
      <c r="P64" s="51">
        <f>ROUND(AG64*' Demand-Supply Gap'!P$133,2)</f>
        <v>16.66</v>
      </c>
      <c r="Q64" s="51">
        <f>ROUND(AH64*' Demand-Supply Gap'!Q$133,2)</f>
        <v>17.39</v>
      </c>
      <c r="R64" s="51">
        <f>ROUND(AI64*' Demand-Supply Gap'!R$133,2)</f>
        <v>18.25</v>
      </c>
      <c r="S64" s="51">
        <f>ROUND(AJ64*' Demand-Supply Gap'!S$133,2)</f>
        <v>19.170000000000002</v>
      </c>
      <c r="U64" s="87">
        <f t="shared" ref="U64:AJ64" si="57">1-SUM(U62:U63)</f>
        <v>0.31519999999999992</v>
      </c>
      <c r="V64" s="87">
        <f t="shared" si="57"/>
        <v>0.31475333333333322</v>
      </c>
      <c r="W64" s="87">
        <f t="shared" si="57"/>
        <v>0.31430666666666651</v>
      </c>
      <c r="X64" s="87">
        <f t="shared" si="57"/>
        <v>0.31385999999999992</v>
      </c>
      <c r="Y64" s="87">
        <f t="shared" si="57"/>
        <v>0.31341333333333332</v>
      </c>
      <c r="Z64" s="87">
        <f t="shared" si="57"/>
        <v>0.31296666666666662</v>
      </c>
      <c r="AA64" s="87">
        <f t="shared" si="57"/>
        <v>0.31251999999999991</v>
      </c>
      <c r="AB64" s="87">
        <f t="shared" si="57"/>
        <v>0.3120733333333332</v>
      </c>
      <c r="AC64" s="87">
        <f t="shared" si="57"/>
        <v>0.31162666666666661</v>
      </c>
      <c r="AD64" s="87">
        <f t="shared" si="57"/>
        <v>0.3111799999999999</v>
      </c>
      <c r="AE64" s="87">
        <f t="shared" si="57"/>
        <v>0.31073333333333331</v>
      </c>
      <c r="AF64" s="87">
        <f t="shared" si="57"/>
        <v>0.3102866666666666</v>
      </c>
      <c r="AG64" s="87">
        <f t="shared" si="57"/>
        <v>0.30983999999999989</v>
      </c>
      <c r="AH64" s="87">
        <f t="shared" si="57"/>
        <v>0.30939333333333319</v>
      </c>
      <c r="AI64" s="87">
        <f t="shared" si="57"/>
        <v>0.30894666666666659</v>
      </c>
      <c r="AJ64" s="87">
        <f t="shared" si="57"/>
        <v>0.3085</v>
      </c>
    </row>
    <row r="65" spans="1:36" s="71" customFormat="1" ht="13.5" thickBot="1">
      <c r="A65" s="99" t="s">
        <v>41</v>
      </c>
      <c r="B65" s="283" t="s">
        <v>113</v>
      </c>
      <c r="C65" s="282" t="s">
        <v>105</v>
      </c>
      <c r="D65" s="51">
        <f>ROUND(U65*' Demand-Supply Gap'!D$133,2)</f>
        <v>-6.97</v>
      </c>
      <c r="E65" s="51">
        <f>ROUND(V65*' Demand-Supply Gap'!E$133,2)</f>
        <v>-3.69</v>
      </c>
      <c r="F65" s="51">
        <f>ROUND(W65*' Demand-Supply Gap'!F$133,2)</f>
        <v>-7.41</v>
      </c>
      <c r="G65" s="51">
        <f>ROUND(X65*' Demand-Supply Gap'!G$133,2)</f>
        <v>40.590000000000003</v>
      </c>
      <c r="H65" s="51">
        <f>ROUND(Y65*' Demand-Supply Gap'!H$133,2)</f>
        <v>49.49</v>
      </c>
      <c r="I65" s="51">
        <f>ROUND(Z65*' Demand-Supply Gap'!I$133,2)</f>
        <v>39.619999999999997</v>
      </c>
      <c r="J65" s="51">
        <f>ROUND(AA65*' Demand-Supply Gap'!J$133,2)</f>
        <v>41.24</v>
      </c>
      <c r="K65" s="51">
        <f>ROUND(AB65*' Demand-Supply Gap'!K$133,2)</f>
        <v>43.12</v>
      </c>
      <c r="L65" s="51">
        <f>ROUND(AC65*' Demand-Supply Gap'!L$133,2)</f>
        <v>45.15</v>
      </c>
      <c r="M65" s="51">
        <f>ROUND(AD65*' Demand-Supply Gap'!M$133,2)</f>
        <v>47.32</v>
      </c>
      <c r="N65" s="51">
        <f>ROUND(AE65*' Demand-Supply Gap'!N$133,2)</f>
        <v>49.47</v>
      </c>
      <c r="O65" s="51">
        <f>ROUND(AF65*' Demand-Supply Gap'!O$133,2)</f>
        <v>51.55</v>
      </c>
      <c r="P65" s="51">
        <f>ROUND(AG65*' Demand-Supply Gap'!P$133,2)</f>
        <v>53.78</v>
      </c>
      <c r="Q65" s="51">
        <f>ROUND(AH65*' Demand-Supply Gap'!Q$133,2)</f>
        <v>56.2</v>
      </c>
      <c r="R65" s="51">
        <f>ROUND(AI65*' Demand-Supply Gap'!R$133,2)</f>
        <v>59.06</v>
      </c>
      <c r="S65" s="51">
        <f>ROUND(AJ65*' Demand-Supply Gap'!S$133,2)</f>
        <v>62.15</v>
      </c>
      <c r="U65" s="87">
        <f t="shared" ref="U65:AJ65" si="58">SUM(U62:U64)</f>
        <v>1</v>
      </c>
      <c r="V65" s="87">
        <f t="shared" si="58"/>
        <v>1</v>
      </c>
      <c r="W65" s="87">
        <f t="shared" si="58"/>
        <v>1</v>
      </c>
      <c r="X65" s="87">
        <f t="shared" si="58"/>
        <v>1</v>
      </c>
      <c r="Y65" s="87">
        <f t="shared" si="58"/>
        <v>1</v>
      </c>
      <c r="Z65" s="87">
        <f t="shared" si="58"/>
        <v>1</v>
      </c>
      <c r="AA65" s="87">
        <f t="shared" si="58"/>
        <v>1</v>
      </c>
      <c r="AB65" s="87">
        <f t="shared" si="58"/>
        <v>1</v>
      </c>
      <c r="AC65" s="87">
        <f t="shared" si="58"/>
        <v>1</v>
      </c>
      <c r="AD65" s="87">
        <f t="shared" si="58"/>
        <v>1</v>
      </c>
      <c r="AE65" s="87">
        <f t="shared" si="58"/>
        <v>1</v>
      </c>
      <c r="AF65" s="87">
        <f t="shared" si="58"/>
        <v>1</v>
      </c>
      <c r="AG65" s="87">
        <f t="shared" si="58"/>
        <v>1</v>
      </c>
      <c r="AH65" s="87">
        <f t="shared" si="58"/>
        <v>1</v>
      </c>
      <c r="AI65" s="87">
        <f t="shared" si="58"/>
        <v>1</v>
      </c>
      <c r="AJ65" s="87">
        <f t="shared" si="58"/>
        <v>1</v>
      </c>
    </row>
    <row r="66" spans="1:36" s="71" customFormat="1">
      <c r="A66" s="99" t="s">
        <v>41</v>
      </c>
      <c r="B66" s="103" t="s">
        <v>110</v>
      </c>
      <c r="C66" s="199" t="s">
        <v>152</v>
      </c>
      <c r="D66" s="51">
        <f>ROUND(U66*' Demand-Supply Gap'!D$133,2)</f>
        <v>-2.42</v>
      </c>
      <c r="E66" s="51">
        <f>ROUND(V66*' Demand-Supply Gap'!E$133,2)</f>
        <v>-1.27</v>
      </c>
      <c r="F66" s="51">
        <f>ROUND(W66*' Demand-Supply Gap'!F$133,2)</f>
        <v>-2.5299999999999998</v>
      </c>
      <c r="G66" s="51">
        <f>ROUND(X66*' Demand-Supply Gap'!G$133,2)</f>
        <v>13.73</v>
      </c>
      <c r="H66" s="51">
        <f>ROUND(Y66*' Demand-Supply Gap'!H$133,2)</f>
        <v>16.59</v>
      </c>
      <c r="I66" s="51">
        <f>ROUND(Z66*' Demand-Supply Gap'!I$133,2)</f>
        <v>13.17</v>
      </c>
      <c r="J66" s="51">
        <f>ROUND(AA66*' Demand-Supply Gap'!J$133,2)</f>
        <v>13.59</v>
      </c>
      <c r="K66" s="51">
        <f>ROUND(AB66*' Demand-Supply Gap'!K$133,2)</f>
        <v>14.08</v>
      </c>
      <c r="L66" s="51">
        <f>ROUND(AC66*' Demand-Supply Gap'!L$133,2)</f>
        <v>14.61</v>
      </c>
      <c r="M66" s="51">
        <f>ROUND(AD66*' Demand-Supply Gap'!M$133,2)</f>
        <v>15.18</v>
      </c>
      <c r="N66" s="51">
        <f>ROUND(AE66*' Demand-Supply Gap'!N$133,2)</f>
        <v>15.72</v>
      </c>
      <c r="O66" s="51">
        <f>ROUND(AF66*' Demand-Supply Gap'!O$133,2)</f>
        <v>16.23</v>
      </c>
      <c r="P66" s="51">
        <f>ROUND(AG66*' Demand-Supply Gap'!P$133,2)</f>
        <v>16.78</v>
      </c>
      <c r="Q66" s="51">
        <f>ROUND(AH66*' Demand-Supply Gap'!Q$133,2)</f>
        <v>17.37</v>
      </c>
      <c r="R66" s="51">
        <f>ROUND(AI66*' Demand-Supply Gap'!R$133,2)</f>
        <v>18.09</v>
      </c>
      <c r="S66" s="51">
        <f>ROUND(AJ66*' Demand-Supply Gap'!S$133,2)</f>
        <v>18.850000000000001</v>
      </c>
      <c r="U66" s="200">
        <v>0.34689999999999999</v>
      </c>
      <c r="V66" s="201">
        <v>0.34400000000000003</v>
      </c>
      <c r="W66" s="201">
        <v>0.34110000000000001</v>
      </c>
      <c r="X66" s="201">
        <v>0.3382</v>
      </c>
      <c r="Y66" s="201">
        <v>0.33529999999999999</v>
      </c>
      <c r="Z66" s="201">
        <v>0.33240000000000003</v>
      </c>
      <c r="AA66" s="201">
        <v>0.32950000000000002</v>
      </c>
      <c r="AB66" s="201">
        <v>0.3266</v>
      </c>
      <c r="AC66" s="201">
        <v>0.3236</v>
      </c>
      <c r="AD66" s="201">
        <v>0.32069999999999999</v>
      </c>
      <c r="AE66" s="201">
        <v>0.31780000000000003</v>
      </c>
      <c r="AF66" s="201">
        <v>0.31490000000000001</v>
      </c>
      <c r="AG66" s="201">
        <v>0.312</v>
      </c>
      <c r="AH66" s="201">
        <v>0.30909999999999999</v>
      </c>
      <c r="AI66" s="201">
        <v>0.30620000000000003</v>
      </c>
      <c r="AJ66" s="202">
        <v>0.30330000000000001</v>
      </c>
    </row>
    <row r="67" spans="1:36" s="71" customFormat="1">
      <c r="A67" s="99" t="s">
        <v>41</v>
      </c>
      <c r="B67" s="103" t="s">
        <v>110</v>
      </c>
      <c r="C67" s="152" t="s">
        <v>153</v>
      </c>
      <c r="D67" s="51">
        <f>ROUND(U67*' Demand-Supply Gap'!D$133,2)</f>
        <v>-1.88</v>
      </c>
      <c r="E67" s="51">
        <f>ROUND(V67*' Demand-Supply Gap'!E$133,2)</f>
        <v>-1</v>
      </c>
      <c r="F67" s="51">
        <f>ROUND(W67*' Demand-Supply Gap'!F$133,2)</f>
        <v>-2.0099999999999998</v>
      </c>
      <c r="G67" s="51">
        <f>ROUND(X67*' Demand-Supply Gap'!G$133,2)</f>
        <v>11.06</v>
      </c>
      <c r="H67" s="51">
        <f>ROUND(Y67*' Demand-Supply Gap'!H$133,2)</f>
        <v>13.52</v>
      </c>
      <c r="I67" s="51">
        <f>ROUND(Z67*' Demand-Supply Gap'!I$133,2)</f>
        <v>10.86</v>
      </c>
      <c r="J67" s="51">
        <f>ROUND(AA67*' Demand-Supply Gap'!J$133,2)</f>
        <v>11.35</v>
      </c>
      <c r="K67" s="51">
        <f>ROUND(AB67*' Demand-Supply Gap'!K$133,2)</f>
        <v>11.9</v>
      </c>
      <c r="L67" s="51">
        <f>ROUND(AC67*' Demand-Supply Gap'!L$133,2)</f>
        <v>12.5</v>
      </c>
      <c r="M67" s="51">
        <f>ROUND(AD67*' Demand-Supply Gap'!M$133,2)</f>
        <v>13.15</v>
      </c>
      <c r="N67" s="51">
        <f>ROUND(AE67*' Demand-Supply Gap'!N$133,2)</f>
        <v>13.79</v>
      </c>
      <c r="O67" s="51">
        <f>ROUND(AF67*' Demand-Supply Gap'!O$133,2)</f>
        <v>14.41</v>
      </c>
      <c r="P67" s="51">
        <f>ROUND(AG67*' Demand-Supply Gap'!P$133,2)</f>
        <v>15.08</v>
      </c>
      <c r="Q67" s="51">
        <f>ROUND(AH67*' Demand-Supply Gap'!Q$133,2)</f>
        <v>15.81</v>
      </c>
      <c r="R67" s="51">
        <f>ROUND(AI67*' Demand-Supply Gap'!R$133,2)</f>
        <v>16.670000000000002</v>
      </c>
      <c r="S67" s="51">
        <f>ROUND(AJ67*' Demand-Supply Gap'!S$133,2)</f>
        <v>17.600000000000001</v>
      </c>
      <c r="U67" s="200">
        <v>0.2697</v>
      </c>
      <c r="V67" s="201">
        <v>0.27060000000000001</v>
      </c>
      <c r="W67" s="201">
        <v>0.27149999999999996</v>
      </c>
      <c r="X67" s="201">
        <v>0.27239999999999998</v>
      </c>
      <c r="Y67" s="201">
        <v>0.27329999999999999</v>
      </c>
      <c r="Z67" s="201">
        <v>0.2742</v>
      </c>
      <c r="AA67" s="201">
        <v>0.27509999999999996</v>
      </c>
      <c r="AB67" s="201">
        <v>0.27599999999999997</v>
      </c>
      <c r="AC67" s="201">
        <v>0.27689999999999998</v>
      </c>
      <c r="AD67" s="201">
        <v>0.27779999999999999</v>
      </c>
      <c r="AE67" s="201">
        <v>0.2787</v>
      </c>
      <c r="AF67" s="201">
        <v>0.27959999999999996</v>
      </c>
      <c r="AG67" s="201">
        <v>0.28049999999999997</v>
      </c>
      <c r="AH67" s="201">
        <v>0.28139999999999998</v>
      </c>
      <c r="AI67" s="201">
        <v>0.2823</v>
      </c>
      <c r="AJ67" s="202">
        <v>0.28320000000000001</v>
      </c>
    </row>
    <row r="68" spans="1:36" s="71" customFormat="1">
      <c r="A68" s="99" t="s">
        <v>41</v>
      </c>
      <c r="B68" s="103" t="s">
        <v>110</v>
      </c>
      <c r="C68" s="152" t="s">
        <v>154</v>
      </c>
      <c r="D68" s="51">
        <f>ROUND(U68*' Demand-Supply Gap'!D$133,2)</f>
        <v>-1.43</v>
      </c>
      <c r="E68" s="51">
        <f>ROUND(V68*' Demand-Supply Gap'!E$133,2)</f>
        <v>-0.76</v>
      </c>
      <c r="F68" s="51">
        <f>ROUND(W68*' Demand-Supply Gap'!F$133,2)</f>
        <v>-1.54</v>
      </c>
      <c r="G68" s="51">
        <f>ROUND(X68*' Demand-Supply Gap'!G$133,2)</f>
        <v>8.51</v>
      </c>
      <c r="H68" s="51">
        <f>ROUND(Y68*' Demand-Supply Gap'!H$133,2)</f>
        <v>10.44</v>
      </c>
      <c r="I68" s="51">
        <f>ROUND(Z68*' Demand-Supply Gap'!I$133,2)</f>
        <v>8.41</v>
      </c>
      <c r="J68" s="51">
        <f>ROUND(AA68*' Demand-Supply Gap'!J$133,2)</f>
        <v>8.81</v>
      </c>
      <c r="K68" s="51">
        <f>ROUND(AB68*' Demand-Supply Gap'!K$133,2)</f>
        <v>9.27</v>
      </c>
      <c r="L68" s="51">
        <f>ROUND(AC68*' Demand-Supply Gap'!L$133,2)</f>
        <v>9.77</v>
      </c>
      <c r="M68" s="51">
        <f>ROUND(AD68*' Demand-Supply Gap'!M$133,2)</f>
        <v>10.3</v>
      </c>
      <c r="N68" s="51">
        <f>ROUND(AE68*' Demand-Supply Gap'!N$133,2)</f>
        <v>10.83</v>
      </c>
      <c r="O68" s="51">
        <f>ROUND(AF68*' Demand-Supply Gap'!O$133,2)</f>
        <v>11.36</v>
      </c>
      <c r="P68" s="51">
        <f>ROUND(AG68*' Demand-Supply Gap'!P$133,2)</f>
        <v>11.92</v>
      </c>
      <c r="Q68" s="51">
        <f>ROUND(AH68*' Demand-Supply Gap'!Q$133,2)</f>
        <v>12.53</v>
      </c>
      <c r="R68" s="51">
        <f>ROUND(AI68*' Demand-Supply Gap'!R$133,2)</f>
        <v>13.25</v>
      </c>
      <c r="S68" s="51">
        <f>ROUND(AJ68*' Demand-Supply Gap'!S$133,2)</f>
        <v>14.02</v>
      </c>
      <c r="U68" s="200">
        <v>0.2056</v>
      </c>
      <c r="V68" s="201">
        <v>0.2069</v>
      </c>
      <c r="W68" s="201">
        <v>0.20829999999999999</v>
      </c>
      <c r="X68" s="201">
        <v>0.20959999999999998</v>
      </c>
      <c r="Y68" s="201">
        <v>0.2109</v>
      </c>
      <c r="Z68" s="201">
        <v>0.21229999999999999</v>
      </c>
      <c r="AA68" s="201">
        <v>0.21359999999999998</v>
      </c>
      <c r="AB68" s="201">
        <v>0.21490000000000001</v>
      </c>
      <c r="AC68" s="201">
        <v>0.21629999999999999</v>
      </c>
      <c r="AD68" s="201">
        <v>0.21759999999999999</v>
      </c>
      <c r="AE68" s="201">
        <v>0.21889999999999998</v>
      </c>
      <c r="AF68" s="201">
        <v>0.2203</v>
      </c>
      <c r="AG68" s="201">
        <v>0.22159999999999999</v>
      </c>
      <c r="AH68" s="201">
        <v>0.22289999999999999</v>
      </c>
      <c r="AI68" s="201">
        <v>0.2243</v>
      </c>
      <c r="AJ68" s="202">
        <v>0.22559999999999999</v>
      </c>
    </row>
    <row r="69" spans="1:36" s="71" customFormat="1">
      <c r="A69" s="99" t="s">
        <v>41</v>
      </c>
      <c r="B69" s="103" t="s">
        <v>110</v>
      </c>
      <c r="C69" s="152" t="s">
        <v>155</v>
      </c>
      <c r="D69" s="51">
        <f>ROUND(U69*' Demand-Supply Gap'!D$133,2)</f>
        <v>-1.24</v>
      </c>
      <c r="E69" s="51">
        <f>ROUND(V69*' Demand-Supply Gap'!E$133,2)</f>
        <v>-0.66</v>
      </c>
      <c r="F69" s="51">
        <f>ROUND(W69*' Demand-Supply Gap'!F$133,2)</f>
        <v>-1.33</v>
      </c>
      <c r="G69" s="51">
        <f>ROUND(X69*' Demand-Supply Gap'!G$133,2)</f>
        <v>7.3</v>
      </c>
      <c r="H69" s="51">
        <f>ROUND(Y69*' Demand-Supply Gap'!H$133,2)</f>
        <v>8.93</v>
      </c>
      <c r="I69" s="51">
        <f>ROUND(Z69*' Demand-Supply Gap'!I$133,2)</f>
        <v>7.17</v>
      </c>
      <c r="J69" s="51">
        <f>ROUND(AA69*' Demand-Supply Gap'!J$133,2)</f>
        <v>7.5</v>
      </c>
      <c r="K69" s="51">
        <f>ROUND(AB69*' Demand-Supply Gap'!K$133,2)</f>
        <v>7.87</v>
      </c>
      <c r="L69" s="51">
        <f>ROUND(AC69*' Demand-Supply Gap'!L$133,2)</f>
        <v>8.27</v>
      </c>
      <c r="M69" s="51">
        <f>ROUND(AD69*' Demand-Supply Gap'!M$133,2)</f>
        <v>8.6999999999999993</v>
      </c>
      <c r="N69" s="51">
        <f>ROUND(AE69*' Demand-Supply Gap'!N$133,2)</f>
        <v>9.1300000000000008</v>
      </c>
      <c r="O69" s="51">
        <f>ROUND(AF69*' Demand-Supply Gap'!O$133,2)</f>
        <v>9.5500000000000007</v>
      </c>
      <c r="P69" s="51">
        <f>ROUND(AG69*' Demand-Supply Gap'!P$133,2)</f>
        <v>10</v>
      </c>
      <c r="Q69" s="51">
        <f>ROUND(AH69*' Demand-Supply Gap'!Q$133,2)</f>
        <v>10.49</v>
      </c>
      <c r="R69" s="51">
        <f>ROUND(AI69*' Demand-Supply Gap'!R$133,2)</f>
        <v>11.06</v>
      </c>
      <c r="S69" s="51">
        <f>ROUND(AJ69*' Demand-Supply Gap'!S$133,2)</f>
        <v>11.68</v>
      </c>
      <c r="U69" s="200">
        <f t="shared" ref="U69:AJ69" si="59">ROUND(1-SUM(U66:U68),4)</f>
        <v>0.17780000000000001</v>
      </c>
      <c r="V69" s="201">
        <f t="shared" si="59"/>
        <v>0.17849999999999999</v>
      </c>
      <c r="W69" s="201">
        <f t="shared" si="59"/>
        <v>0.17910000000000001</v>
      </c>
      <c r="X69" s="201">
        <f t="shared" si="59"/>
        <v>0.17979999999999999</v>
      </c>
      <c r="Y69" s="201">
        <f t="shared" si="59"/>
        <v>0.18049999999999999</v>
      </c>
      <c r="Z69" s="201">
        <f t="shared" si="59"/>
        <v>0.18110000000000001</v>
      </c>
      <c r="AA69" s="201">
        <f t="shared" si="59"/>
        <v>0.18179999999999999</v>
      </c>
      <c r="AB69" s="201">
        <f t="shared" si="59"/>
        <v>0.1825</v>
      </c>
      <c r="AC69" s="201">
        <f t="shared" si="59"/>
        <v>0.1832</v>
      </c>
      <c r="AD69" s="201">
        <f t="shared" si="59"/>
        <v>0.18390000000000001</v>
      </c>
      <c r="AE69" s="201">
        <f t="shared" si="59"/>
        <v>0.18459999999999999</v>
      </c>
      <c r="AF69" s="201">
        <f t="shared" si="59"/>
        <v>0.1852</v>
      </c>
      <c r="AG69" s="201">
        <f t="shared" si="59"/>
        <v>0.18590000000000001</v>
      </c>
      <c r="AH69" s="201">
        <f t="shared" si="59"/>
        <v>0.18659999999999999</v>
      </c>
      <c r="AI69" s="201">
        <f t="shared" si="59"/>
        <v>0.18720000000000001</v>
      </c>
      <c r="AJ69" s="202">
        <f t="shared" si="59"/>
        <v>0.18790000000000001</v>
      </c>
    </row>
    <row r="70" spans="1:36" s="71" customFormat="1">
      <c r="A70" s="99" t="s">
        <v>41</v>
      </c>
      <c r="B70" s="103" t="s">
        <v>110</v>
      </c>
      <c r="C70" s="152" t="s">
        <v>105</v>
      </c>
      <c r="D70" s="51">
        <f>SUM(D66:D69)</f>
        <v>-6.97</v>
      </c>
      <c r="E70" s="51">
        <f t="shared" ref="E70:S70" si="60">SUM(E66:E69)</f>
        <v>-3.6900000000000004</v>
      </c>
      <c r="F70" s="51">
        <f t="shared" si="60"/>
        <v>-7.4099999999999993</v>
      </c>
      <c r="G70" s="51">
        <f t="shared" si="60"/>
        <v>40.599999999999994</v>
      </c>
      <c r="H70" s="51">
        <f t="shared" si="60"/>
        <v>49.48</v>
      </c>
      <c r="I70" s="51">
        <f t="shared" si="60"/>
        <v>39.61</v>
      </c>
      <c r="J70" s="51">
        <f t="shared" si="60"/>
        <v>41.25</v>
      </c>
      <c r="K70" s="51">
        <f t="shared" si="60"/>
        <v>43.12</v>
      </c>
      <c r="L70" s="51">
        <f t="shared" si="60"/>
        <v>45.149999999999991</v>
      </c>
      <c r="M70" s="51">
        <f t="shared" si="60"/>
        <v>47.33</v>
      </c>
      <c r="N70" s="51">
        <f t="shared" si="60"/>
        <v>49.47</v>
      </c>
      <c r="O70" s="51">
        <f t="shared" si="60"/>
        <v>51.55</v>
      </c>
      <c r="P70" s="51">
        <f t="shared" si="60"/>
        <v>53.78</v>
      </c>
      <c r="Q70" s="51">
        <f t="shared" si="60"/>
        <v>56.2</v>
      </c>
      <c r="R70" s="51">
        <f t="shared" si="60"/>
        <v>59.070000000000007</v>
      </c>
      <c r="S70" s="51">
        <f t="shared" si="60"/>
        <v>62.15</v>
      </c>
      <c r="U70" s="87">
        <f>SUM(U66:U69)</f>
        <v>1</v>
      </c>
      <c r="V70" s="87">
        <f t="shared" ref="V70:AJ70" si="61">SUM(V66:V69)</f>
        <v>1</v>
      </c>
      <c r="W70" s="87">
        <f t="shared" si="61"/>
        <v>1</v>
      </c>
      <c r="X70" s="87">
        <f t="shared" si="61"/>
        <v>1</v>
      </c>
      <c r="Y70" s="87">
        <f t="shared" si="61"/>
        <v>1</v>
      </c>
      <c r="Z70" s="87">
        <f t="shared" si="61"/>
        <v>1</v>
      </c>
      <c r="AA70" s="87">
        <f t="shared" si="61"/>
        <v>1</v>
      </c>
      <c r="AB70" s="87">
        <f t="shared" si="61"/>
        <v>1</v>
      </c>
      <c r="AC70" s="87">
        <f t="shared" si="61"/>
        <v>1</v>
      </c>
      <c r="AD70" s="87">
        <f t="shared" si="61"/>
        <v>1</v>
      </c>
      <c r="AE70" s="87">
        <f t="shared" si="61"/>
        <v>1</v>
      </c>
      <c r="AF70" s="87">
        <f t="shared" si="61"/>
        <v>1</v>
      </c>
      <c r="AG70" s="87">
        <f t="shared" si="61"/>
        <v>1</v>
      </c>
      <c r="AH70" s="87">
        <f t="shared" si="61"/>
        <v>1</v>
      </c>
      <c r="AI70" s="87">
        <f t="shared" si="61"/>
        <v>1</v>
      </c>
      <c r="AJ70" s="87">
        <f t="shared" si="61"/>
        <v>1</v>
      </c>
    </row>
    <row r="71" spans="1:36" s="71" customFormat="1">
      <c r="A71" s="99" t="s">
        <v>41</v>
      </c>
      <c r="B71" s="103" t="s">
        <v>100</v>
      </c>
      <c r="C71" s="99" t="s">
        <v>121</v>
      </c>
      <c r="D71" s="51">
        <f>ROUND(U71*' Demand-Supply Gap'!D$160,2)</f>
        <v>8.02</v>
      </c>
      <c r="E71" s="51">
        <f>ROUND(V71*' Demand-Supply Gap'!E$160,2)</f>
        <v>7.76</v>
      </c>
      <c r="F71" s="51">
        <f>ROUND(W71*' Demand-Supply Gap'!F$160,2)</f>
        <v>5.89</v>
      </c>
      <c r="G71" s="51">
        <f>ROUND(X71*' Demand-Supply Gap'!G$160,2)</f>
        <v>1.91</v>
      </c>
      <c r="H71" s="51">
        <f>ROUND(Y71*' Demand-Supply Gap'!H$160,2)</f>
        <v>1.04</v>
      </c>
      <c r="I71" s="51">
        <f>ROUND(Z71*' Demand-Supply Gap'!I$160,2)</f>
        <v>-1.47</v>
      </c>
      <c r="J71" s="51">
        <f>ROUND(AA71*' Demand-Supply Gap'!J$160,2)</f>
        <v>-1.53</v>
      </c>
      <c r="K71" s="51">
        <f>ROUND(AB71*' Demand-Supply Gap'!K$160,2)</f>
        <v>-1.6</v>
      </c>
      <c r="L71" s="51">
        <f>ROUND(AC71*' Demand-Supply Gap'!L$160,2)</f>
        <v>-1.68</v>
      </c>
      <c r="M71" s="51">
        <f>ROUND(AD71*' Demand-Supply Gap'!M$160,2)</f>
        <v>-1.77</v>
      </c>
      <c r="N71" s="51">
        <f>ROUND(AE71*' Demand-Supply Gap'!N$160,2)</f>
        <v>-1.86</v>
      </c>
      <c r="O71" s="51">
        <f>ROUND(AF71*' Demand-Supply Gap'!O$160,2)</f>
        <v>-1.94</v>
      </c>
      <c r="P71" s="51">
        <f>ROUND(AG71*' Demand-Supply Gap'!P$160,2)</f>
        <v>-2.0299999999999998</v>
      </c>
      <c r="Q71" s="51">
        <f>ROUND(AH71*' Demand-Supply Gap'!Q$160,2)</f>
        <v>-2.12</v>
      </c>
      <c r="R71" s="51">
        <f>ROUND(AI71*' Demand-Supply Gap'!R$160,2)</f>
        <v>-2.2000000000000002</v>
      </c>
      <c r="S71" s="51">
        <f>ROUND(AJ71*' Demand-Supply Gap'!S$160,2)</f>
        <v>-2.29</v>
      </c>
      <c r="U71" s="87">
        <v>0.5081</v>
      </c>
      <c r="V71" s="87">
        <v>0.50943515889844926</v>
      </c>
      <c r="W71" s="87">
        <v>0.51077382625839052</v>
      </c>
      <c r="X71" s="87">
        <v>0.5121160112991775</v>
      </c>
      <c r="Y71" s="87">
        <v>0.51346172326438988</v>
      </c>
      <c r="Z71" s="87">
        <v>0.51481097142189736</v>
      </c>
      <c r="AA71" s="87">
        <v>0.51616376506392303</v>
      </c>
      <c r="AB71" s="87">
        <v>0.51752011350710769</v>
      </c>
      <c r="AC71" s="87">
        <v>0.51888002609257411</v>
      </c>
      <c r="AD71" s="87">
        <v>0.52024351218599085</v>
      </c>
      <c r="AE71" s="87">
        <v>0.52161058117763748</v>
      </c>
      <c r="AF71" s="87">
        <v>0.52298124248246836</v>
      </c>
      <c r="AG71" s="87">
        <v>0.5243555055401784</v>
      </c>
      <c r="AH71" s="87">
        <v>0.52573337981526758</v>
      </c>
      <c r="AI71" s="87">
        <v>0.52711487479710617</v>
      </c>
      <c r="AJ71" s="87">
        <v>0.52849999999999986</v>
      </c>
    </row>
    <row r="72" spans="1:36" s="71" customFormat="1">
      <c r="A72" s="99" t="s">
        <v>41</v>
      </c>
      <c r="B72" s="103" t="s">
        <v>100</v>
      </c>
      <c r="C72" s="99" t="s">
        <v>122</v>
      </c>
      <c r="D72" s="51">
        <f>ROUND(U72*' Demand-Supply Gap'!D$160,2)</f>
        <v>3.34</v>
      </c>
      <c r="E72" s="51">
        <f>ROUND(V72*' Demand-Supply Gap'!E$160,2)</f>
        <v>3.19</v>
      </c>
      <c r="F72" s="51">
        <f>ROUND(W72*' Demand-Supply Gap'!F$160,2)</f>
        <v>2.39</v>
      </c>
      <c r="G72" s="51">
        <f>ROUND(X72*' Demand-Supply Gap'!G$160,2)</f>
        <v>0.77</v>
      </c>
      <c r="H72" s="51">
        <f>ROUND(Y72*' Demand-Supply Gap'!H$160,2)</f>
        <v>0.41</v>
      </c>
      <c r="I72" s="51">
        <f>ROUND(Z72*' Demand-Supply Gap'!I$160,2)</f>
        <v>-0.56999999999999995</v>
      </c>
      <c r="J72" s="51">
        <f>ROUND(AA72*' Demand-Supply Gap'!J$160,2)</f>
        <v>-0.59</v>
      </c>
      <c r="K72" s="51">
        <f>ROUND(AB72*' Demand-Supply Gap'!K$160,2)</f>
        <v>-0.61</v>
      </c>
      <c r="L72" s="51">
        <f>ROUND(AC72*' Demand-Supply Gap'!L$160,2)</f>
        <v>-0.64</v>
      </c>
      <c r="M72" s="51">
        <f>ROUND(AD72*' Demand-Supply Gap'!M$160,2)</f>
        <v>-0.66</v>
      </c>
      <c r="N72" s="51">
        <f>ROUND(AE72*' Demand-Supply Gap'!N$160,2)</f>
        <v>-0.69</v>
      </c>
      <c r="O72" s="51">
        <f>ROUND(AF72*' Demand-Supply Gap'!O$160,2)</f>
        <v>-0.71</v>
      </c>
      <c r="P72" s="51">
        <f>ROUND(AG72*' Demand-Supply Gap'!P$160,2)</f>
        <v>-0.73</v>
      </c>
      <c r="Q72" s="51">
        <f>ROUND(AH72*' Demand-Supply Gap'!Q$160,2)</f>
        <v>-0.76</v>
      </c>
      <c r="R72" s="51">
        <f>ROUND(AI72*' Demand-Supply Gap'!R$160,2)</f>
        <v>-0.78</v>
      </c>
      <c r="S72" s="51">
        <f>ROUND(AJ72*' Demand-Supply Gap'!S$160,2)</f>
        <v>-0.8</v>
      </c>
      <c r="U72" s="90">
        <v>0.21129999999999993</v>
      </c>
      <c r="V72" s="90">
        <v>0.20937992534346117</v>
      </c>
      <c r="W72" s="90">
        <v>0.20747770389121628</v>
      </c>
      <c r="X72" s="90">
        <v>0.20559316964091609</v>
      </c>
      <c r="Y72" s="90">
        <v>0.20372615813373152</v>
      </c>
      <c r="Z72" s="90">
        <v>0.20187650644000177</v>
      </c>
      <c r="AA72" s="90">
        <v>0.20004405314501558</v>
      </c>
      <c r="AB72" s="90">
        <v>0.19822863833492527</v>
      </c>
      <c r="AC72" s="90">
        <v>0.19643010358279114</v>
      </c>
      <c r="AD72" s="90">
        <v>0.19464829193475622</v>
      </c>
      <c r="AE72" s="90">
        <v>0.19288304789634897</v>
      </c>
      <c r="AF72" s="90">
        <v>0.1911342174189139</v>
      </c>
      <c r="AG72" s="90">
        <v>0.18940164788616792</v>
      </c>
      <c r="AH72" s="90">
        <v>0.18768518810088214</v>
      </c>
      <c r="AI72" s="90">
        <v>0.18598468827168685</v>
      </c>
      <c r="AJ72" s="90">
        <v>0.18429999999999994</v>
      </c>
    </row>
    <row r="73" spans="1:36" s="71" customFormat="1">
      <c r="A73" s="99" t="s">
        <v>41</v>
      </c>
      <c r="B73" s="103" t="s">
        <v>100</v>
      </c>
      <c r="C73" s="99" t="s">
        <v>119</v>
      </c>
      <c r="D73" s="51">
        <f>ROUND(U73*' Demand-Supply Gap'!D$160,2)</f>
        <v>1.74</v>
      </c>
      <c r="E73" s="51">
        <f>ROUND(V73*' Demand-Supply Gap'!E$160,2)</f>
        <v>1.7</v>
      </c>
      <c r="F73" s="51">
        <f>ROUND(W73*' Demand-Supply Gap'!F$160,2)</f>
        <v>1.3</v>
      </c>
      <c r="G73" s="51">
        <f>ROUND(X73*' Demand-Supply Gap'!G$160,2)</f>
        <v>0.43</v>
      </c>
      <c r="H73" s="51">
        <f>ROUND(Y73*' Demand-Supply Gap'!H$160,2)</f>
        <v>0.23</v>
      </c>
      <c r="I73" s="51">
        <f>ROUND(Z73*' Demand-Supply Gap'!I$160,2)</f>
        <v>-0.33</v>
      </c>
      <c r="J73" s="51">
        <f>ROUND(AA73*' Demand-Supply Gap'!J$160,2)</f>
        <v>-0.35</v>
      </c>
      <c r="K73" s="51">
        <f>ROUND(AB73*' Demand-Supply Gap'!K$160,2)</f>
        <v>-0.37</v>
      </c>
      <c r="L73" s="51">
        <f>ROUND(AC73*' Demand-Supply Gap'!L$160,2)</f>
        <v>-0.39</v>
      </c>
      <c r="M73" s="51">
        <f>ROUND(AD73*' Demand-Supply Gap'!M$160,2)</f>
        <v>-0.41</v>
      </c>
      <c r="N73" s="51">
        <f>ROUND(AE73*' Demand-Supply Gap'!N$160,2)</f>
        <v>-0.44</v>
      </c>
      <c r="O73" s="51">
        <f>ROUND(AF73*' Demand-Supply Gap'!O$160,2)</f>
        <v>-0.46</v>
      </c>
      <c r="P73" s="51">
        <f>ROUND(AG73*' Demand-Supply Gap'!P$160,2)</f>
        <v>-0.48</v>
      </c>
      <c r="Q73" s="51">
        <f>ROUND(AH73*' Demand-Supply Gap'!Q$160,2)</f>
        <v>-0.51</v>
      </c>
      <c r="R73" s="51">
        <f>ROUND(AI73*' Demand-Supply Gap'!R$160,2)</f>
        <v>-0.53</v>
      </c>
      <c r="S73" s="51">
        <f>ROUND(AJ73*' Demand-Supply Gap'!S$160,2)</f>
        <v>-0.56000000000000005</v>
      </c>
      <c r="U73" s="87">
        <v>0.1105</v>
      </c>
      <c r="V73" s="87">
        <v>0.11161733988406634</v>
      </c>
      <c r="W73" s="87">
        <v>0.11274597794384784</v>
      </c>
      <c r="X73" s="87">
        <v>0.11388602842280464</v>
      </c>
      <c r="Y73" s="87">
        <v>0.11503760671958937</v>
      </c>
      <c r="Z73" s="87">
        <v>0.11620082939972816</v>
      </c>
      <c r="AA73" s="87">
        <v>0.11737581420741959</v>
      </c>
      <c r="AB73" s="87">
        <v>0.11856268007745319</v>
      </c>
      <c r="AC73" s="87">
        <v>0.11976154714724808</v>
      </c>
      <c r="AD73" s="87">
        <v>0.12097253676901382</v>
      </c>
      <c r="AE73" s="87">
        <v>0.12219577152203372</v>
      </c>
      <c r="AF73" s="87">
        <v>0.12343137522507289</v>
      </c>
      <c r="AG73" s="87">
        <v>0.12467947294891119</v>
      </c>
      <c r="AH73" s="87">
        <v>0.12594019102900339</v>
      </c>
      <c r="AI73" s="87">
        <v>0.1272136570782671</v>
      </c>
      <c r="AJ73" s="87">
        <v>0.1285</v>
      </c>
    </row>
    <row r="74" spans="1:36" s="71" customFormat="1">
      <c r="A74" s="99" t="s">
        <v>41</v>
      </c>
      <c r="B74" s="103" t="s">
        <v>100</v>
      </c>
      <c r="C74" s="99" t="s">
        <v>120</v>
      </c>
      <c r="D74" s="51">
        <f>ROUND(U74*' Demand-Supply Gap'!D$160,2)</f>
        <v>2.69</v>
      </c>
      <c r="E74" s="51">
        <f>ROUND(V74*' Demand-Supply Gap'!E$160,2)</f>
        <v>2.58</v>
      </c>
      <c r="F74" s="51">
        <f>ROUND(W74*' Demand-Supply Gap'!F$160,2)</f>
        <v>1.95</v>
      </c>
      <c r="G74" s="51">
        <f>ROUND(X74*' Demand-Supply Gap'!G$160,2)</f>
        <v>0.63</v>
      </c>
      <c r="H74" s="51">
        <f>ROUND(Y74*' Demand-Supply Gap'!H$160,2)</f>
        <v>0.34</v>
      </c>
      <c r="I74" s="51">
        <f>ROUND(Z74*' Demand-Supply Gap'!I$160,2)</f>
        <v>-0.48</v>
      </c>
      <c r="J74" s="51">
        <f>ROUND(AA74*' Demand-Supply Gap'!J$160,2)</f>
        <v>-0.49</v>
      </c>
      <c r="K74" s="51">
        <f>ROUND(AB74*' Demand-Supply Gap'!K$160,2)</f>
        <v>-0.51</v>
      </c>
      <c r="L74" s="51">
        <f>ROUND(AC74*' Demand-Supply Gap'!L$160,2)</f>
        <v>-0.54</v>
      </c>
      <c r="M74" s="51">
        <f>ROUND(AD74*' Demand-Supply Gap'!M$160,2)</f>
        <v>-0.56000000000000005</v>
      </c>
      <c r="N74" s="51">
        <f>ROUND(AE74*' Demand-Supply Gap'!N$160,2)</f>
        <v>-0.57999999999999996</v>
      </c>
      <c r="O74" s="51">
        <f>ROUND(AF74*' Demand-Supply Gap'!O$160,2)</f>
        <v>-0.6</v>
      </c>
      <c r="P74" s="51">
        <f>ROUND(AG74*' Demand-Supply Gap'!P$160,2)</f>
        <v>-0.62</v>
      </c>
      <c r="Q74" s="51">
        <f>ROUND(AH74*' Demand-Supply Gap'!Q$160,2)</f>
        <v>-0.65</v>
      </c>
      <c r="R74" s="51">
        <f>ROUND(AI74*' Demand-Supply Gap'!R$160,2)</f>
        <v>-0.67</v>
      </c>
      <c r="S74" s="51">
        <f>ROUND(AJ74*' Demand-Supply Gap'!S$160,2)</f>
        <v>-0.69</v>
      </c>
      <c r="U74" s="87">
        <f>1-SUM(U71:U73)</f>
        <v>0.17010000000000003</v>
      </c>
      <c r="V74" s="87">
        <f t="shared" ref="V74:AJ74" si="62">1-SUM(V71:V73)</f>
        <v>0.16956757587402327</v>
      </c>
      <c r="W74" s="87">
        <f t="shared" si="62"/>
        <v>0.16900249190654526</v>
      </c>
      <c r="X74" s="87">
        <f t="shared" si="62"/>
        <v>0.16840479063710179</v>
      </c>
      <c r="Y74" s="87">
        <f t="shared" si="62"/>
        <v>0.1677745118822892</v>
      </c>
      <c r="Z74" s="87">
        <f t="shared" si="62"/>
        <v>0.16711169273837267</v>
      </c>
      <c r="AA74" s="87">
        <f t="shared" si="62"/>
        <v>0.16641636758364176</v>
      </c>
      <c r="AB74" s="87">
        <f t="shared" si="62"/>
        <v>0.16568856808051391</v>
      </c>
      <c r="AC74" s="87">
        <f t="shared" si="62"/>
        <v>0.1649283231773867</v>
      </c>
      <c r="AD74" s="87">
        <f t="shared" si="62"/>
        <v>0.1641356591102392</v>
      </c>
      <c r="AE74" s="87">
        <f t="shared" si="62"/>
        <v>0.16331059940397974</v>
      </c>
      <c r="AF74" s="87">
        <f t="shared" si="62"/>
        <v>0.16245316487354489</v>
      </c>
      <c r="AG74" s="87">
        <f t="shared" si="62"/>
        <v>0.1615633736247426</v>
      </c>
      <c r="AH74" s="87">
        <f t="shared" si="62"/>
        <v>0.16064124105484678</v>
      </c>
      <c r="AI74" s="87">
        <f t="shared" si="62"/>
        <v>0.15968677985293978</v>
      </c>
      <c r="AJ74" s="87">
        <f t="shared" si="62"/>
        <v>0.15870000000000029</v>
      </c>
    </row>
    <row r="75" spans="1:36" s="71" customFormat="1">
      <c r="A75" s="99" t="s">
        <v>41</v>
      </c>
      <c r="B75" s="103" t="s">
        <v>100</v>
      </c>
      <c r="C75" s="99" t="s">
        <v>105</v>
      </c>
      <c r="D75" s="51">
        <f>ROUND(U75*' Demand-Supply Gap'!D$160,2)</f>
        <v>15.79</v>
      </c>
      <c r="E75" s="51">
        <f>ROUND(V75*' Demand-Supply Gap'!E$160,2)</f>
        <v>15.24</v>
      </c>
      <c r="F75" s="51">
        <f>ROUND(W75*' Demand-Supply Gap'!F$160,2)</f>
        <v>11.53</v>
      </c>
      <c r="G75" s="51">
        <f>ROUND(X75*' Demand-Supply Gap'!G$160,2)</f>
        <v>3.74</v>
      </c>
      <c r="H75" s="51">
        <f>ROUND(Y75*' Demand-Supply Gap'!H$160,2)</f>
        <v>2.0299999999999998</v>
      </c>
      <c r="I75" s="51">
        <f>ROUND(Z75*' Demand-Supply Gap'!I$160,2)</f>
        <v>-2.85</v>
      </c>
      <c r="J75" s="51">
        <f>ROUND(AA75*' Demand-Supply Gap'!J$160,2)</f>
        <v>-2.96</v>
      </c>
      <c r="K75" s="51">
        <f>ROUND(AB75*' Demand-Supply Gap'!K$160,2)</f>
        <v>-3.1</v>
      </c>
      <c r="L75" s="51">
        <f>ROUND(AC75*' Demand-Supply Gap'!L$160,2)</f>
        <v>-3.25</v>
      </c>
      <c r="M75" s="51">
        <f>ROUND(AD75*' Demand-Supply Gap'!M$160,2)</f>
        <v>-3.41</v>
      </c>
      <c r="N75" s="51">
        <f>ROUND(AE75*' Demand-Supply Gap'!N$160,2)</f>
        <v>-3.56</v>
      </c>
      <c r="O75" s="51">
        <f>ROUND(AF75*' Demand-Supply Gap'!O$160,2)</f>
        <v>-3.72</v>
      </c>
      <c r="P75" s="51">
        <f>ROUND(AG75*' Demand-Supply Gap'!P$160,2)</f>
        <v>-3.87</v>
      </c>
      <c r="Q75" s="51">
        <f>ROUND(AH75*' Demand-Supply Gap'!Q$160,2)</f>
        <v>-4.0199999999999996</v>
      </c>
      <c r="R75" s="51">
        <f>ROUND(AI75*' Demand-Supply Gap'!R$160,2)</f>
        <v>-4.18</v>
      </c>
      <c r="S75" s="51">
        <f>ROUND(AJ75*' Demand-Supply Gap'!S$160,2)</f>
        <v>-4.34</v>
      </c>
      <c r="U75" s="87">
        <v>1</v>
      </c>
      <c r="V75" s="87">
        <v>1</v>
      </c>
      <c r="W75" s="87">
        <v>1</v>
      </c>
      <c r="X75" s="87">
        <v>1</v>
      </c>
      <c r="Y75" s="87">
        <v>1</v>
      </c>
      <c r="Z75" s="87">
        <v>1</v>
      </c>
      <c r="AA75" s="87">
        <v>1</v>
      </c>
      <c r="AB75" s="87">
        <v>1</v>
      </c>
      <c r="AC75" s="87">
        <v>1</v>
      </c>
      <c r="AD75" s="87">
        <v>1</v>
      </c>
      <c r="AE75" s="87">
        <v>1</v>
      </c>
      <c r="AF75" s="87">
        <v>1</v>
      </c>
      <c r="AG75" s="87">
        <v>1</v>
      </c>
      <c r="AH75" s="87">
        <v>1</v>
      </c>
      <c r="AI75" s="87">
        <v>1</v>
      </c>
      <c r="AJ75" s="87">
        <v>1</v>
      </c>
    </row>
    <row r="76" spans="1:36" s="71" customFormat="1">
      <c r="A76" s="99" t="s">
        <v>41</v>
      </c>
      <c r="B76" s="103" t="s">
        <v>223</v>
      </c>
      <c r="C76" s="99"/>
      <c r="D76" s="51">
        <f>ROUND(U76*' Demand-Supply Gap'!D$151,2)</f>
        <v>5.64</v>
      </c>
      <c r="E76" s="51">
        <f>ROUND(V76*' Demand-Supply Gap'!E$151,2)</f>
        <v>7.63</v>
      </c>
      <c r="F76" s="51">
        <f>ROUND(W76*' Demand-Supply Gap'!F$151,2)</f>
        <v>8.3000000000000007</v>
      </c>
      <c r="G76" s="51">
        <f>ROUND(X76*' Demand-Supply Gap'!G$151,2)</f>
        <v>9.24</v>
      </c>
      <c r="H76" s="51">
        <f>ROUND(Y76*' Demand-Supply Gap'!H$151,2)</f>
        <v>8.93</v>
      </c>
      <c r="I76" s="51">
        <f>ROUND(Z76*' Demand-Supply Gap'!I$151,2)</f>
        <v>7.57</v>
      </c>
      <c r="J76" s="51">
        <f>ROUND(AA76*' Demand-Supply Gap'!J$151,2)</f>
        <v>7.82</v>
      </c>
      <c r="K76" s="51">
        <f>ROUND(AB76*' Demand-Supply Gap'!K$151,2)</f>
        <v>8.1199999999999992</v>
      </c>
      <c r="L76" s="51">
        <f>ROUND(AC76*' Demand-Supply Gap'!L$151,2)</f>
        <v>8.41</v>
      </c>
      <c r="M76" s="51">
        <f>ROUND(AD76*' Demand-Supply Gap'!M$151,2)</f>
        <v>8.65</v>
      </c>
      <c r="N76" s="51">
        <f>ROUND(AE76*' Demand-Supply Gap'!N$151,2)</f>
        <v>8.91</v>
      </c>
      <c r="O76" s="51">
        <f>ROUND(AF76*' Demand-Supply Gap'!O$151,2)</f>
        <v>9.2100000000000009</v>
      </c>
      <c r="P76" s="51">
        <f>ROUND(AG76*' Demand-Supply Gap'!P$151,2)</f>
        <v>9.52</v>
      </c>
      <c r="Q76" s="51">
        <f>ROUND(AH76*' Demand-Supply Gap'!Q$151,2)</f>
        <v>9.86</v>
      </c>
      <c r="R76" s="51">
        <f>ROUND(AI76*' Demand-Supply Gap'!R$151,2)</f>
        <v>10.220000000000001</v>
      </c>
      <c r="S76" s="51">
        <f>ROUND(AJ76*' Demand-Supply Gap'!S$151,2)</f>
        <v>10.61</v>
      </c>
      <c r="U76" s="87">
        <v>0.27000000000000007</v>
      </c>
      <c r="V76" s="87">
        <v>0.27080000000000004</v>
      </c>
      <c r="W76" s="87">
        <v>0.27160000000000006</v>
      </c>
      <c r="X76" s="87">
        <v>0.27240000000000003</v>
      </c>
      <c r="Y76" s="87">
        <v>0.27320000000000005</v>
      </c>
      <c r="Z76" s="87">
        <v>0.27400000000000002</v>
      </c>
      <c r="AA76" s="87">
        <v>0.27480000000000004</v>
      </c>
      <c r="AB76" s="87">
        <v>0.27560000000000001</v>
      </c>
      <c r="AC76" s="87">
        <v>0.27640000000000003</v>
      </c>
      <c r="AD76" s="87">
        <v>0.2772</v>
      </c>
      <c r="AE76" s="87">
        <v>0.27800000000000002</v>
      </c>
      <c r="AF76" s="87">
        <v>0.27879999999999999</v>
      </c>
      <c r="AG76" s="87">
        <v>0.27960000000000002</v>
      </c>
      <c r="AH76" s="87">
        <v>0.28039999999999998</v>
      </c>
      <c r="AI76" s="87">
        <v>0.28120000000000001</v>
      </c>
      <c r="AJ76" s="87">
        <v>0.28200000000000003</v>
      </c>
    </row>
    <row r="77" spans="1:36" s="71" customFormat="1">
      <c r="A77" s="99" t="s">
        <v>41</v>
      </c>
      <c r="B77" s="103" t="s">
        <v>223</v>
      </c>
      <c r="C77" s="99"/>
      <c r="D77" s="51">
        <f>ROUND(U77*' Demand-Supply Gap'!D$151,2)</f>
        <v>4.3899999999999997</v>
      </c>
      <c r="E77" s="51">
        <f>ROUND(V77*' Demand-Supply Gap'!E$151,2)</f>
        <v>5.95</v>
      </c>
      <c r="F77" s="51">
        <f>ROUND(W77*' Demand-Supply Gap'!F$151,2)</f>
        <v>6.5</v>
      </c>
      <c r="G77" s="51">
        <f>ROUND(X77*' Demand-Supply Gap'!G$151,2)</f>
        <v>7.26</v>
      </c>
      <c r="H77" s="51">
        <f>ROUND(Y77*' Demand-Supply Gap'!H$151,2)</f>
        <v>7.04</v>
      </c>
      <c r="I77" s="51">
        <f>ROUND(Z77*' Demand-Supply Gap'!I$151,2)</f>
        <v>5.98</v>
      </c>
      <c r="J77" s="51">
        <f>ROUND(AA77*' Demand-Supply Gap'!J$151,2)</f>
        <v>6.2</v>
      </c>
      <c r="K77" s="51">
        <f>ROUND(AB77*' Demand-Supply Gap'!K$151,2)</f>
        <v>6.46</v>
      </c>
      <c r="L77" s="51">
        <f>ROUND(AC77*' Demand-Supply Gap'!L$151,2)</f>
        <v>6.71</v>
      </c>
      <c r="M77" s="51">
        <f>ROUND(AD77*' Demand-Supply Gap'!M$151,2)</f>
        <v>6.92</v>
      </c>
      <c r="N77" s="51">
        <f>ROUND(AE77*' Demand-Supply Gap'!N$151,2)</f>
        <v>7.16</v>
      </c>
      <c r="O77" s="51">
        <f>ROUND(AF77*' Demand-Supply Gap'!O$151,2)</f>
        <v>7.42</v>
      </c>
      <c r="P77" s="51">
        <f>ROUND(AG77*' Demand-Supply Gap'!P$151,2)</f>
        <v>7.69</v>
      </c>
      <c r="Q77" s="51">
        <f>ROUND(AH77*' Demand-Supply Gap'!Q$151,2)</f>
        <v>7.99</v>
      </c>
      <c r="R77" s="51">
        <f>ROUND(AI77*' Demand-Supply Gap'!R$151,2)</f>
        <v>8.31</v>
      </c>
      <c r="S77" s="51">
        <f>ROUND(AJ77*' Demand-Supply Gap'!S$151,2)</f>
        <v>8.65</v>
      </c>
      <c r="U77" s="79">
        <v>0.21000000000000002</v>
      </c>
      <c r="V77" s="79">
        <v>0.21133333333333337</v>
      </c>
      <c r="W77" s="79">
        <v>0.2126666666666667</v>
      </c>
      <c r="X77" s="79">
        <v>0.21400000000000002</v>
      </c>
      <c r="Y77" s="79">
        <v>0.21533333333333335</v>
      </c>
      <c r="Z77" s="79">
        <v>0.2166666666666667</v>
      </c>
      <c r="AA77" s="79">
        <v>0.21800000000000003</v>
      </c>
      <c r="AB77" s="79">
        <v>0.21933333333333335</v>
      </c>
      <c r="AC77" s="79">
        <v>0.22066666666666668</v>
      </c>
      <c r="AD77" s="79">
        <v>0.22200000000000003</v>
      </c>
      <c r="AE77" s="79">
        <v>0.22333333333333336</v>
      </c>
      <c r="AF77" s="79">
        <v>0.22466666666666668</v>
      </c>
      <c r="AG77" s="79">
        <v>0.22600000000000003</v>
      </c>
      <c r="AH77" s="79">
        <v>0.22733333333333336</v>
      </c>
      <c r="AI77" s="79">
        <v>0.22866666666666668</v>
      </c>
      <c r="AJ77" s="79">
        <v>0.23</v>
      </c>
    </row>
    <row r="78" spans="1:36" s="71" customFormat="1">
      <c r="A78" s="99" t="s">
        <v>41</v>
      </c>
      <c r="B78" s="103" t="s">
        <v>223</v>
      </c>
      <c r="C78" s="99"/>
      <c r="D78" s="51">
        <f>ROUND(U78*' Demand-Supply Gap'!D$151,2)</f>
        <v>1.34</v>
      </c>
      <c r="E78" s="51">
        <f>ROUND(V78*' Demand-Supply Gap'!E$151,2)</f>
        <v>1.78</v>
      </c>
      <c r="F78" s="51">
        <f>ROUND(W78*' Demand-Supply Gap'!F$151,2)</f>
        <v>1.9</v>
      </c>
      <c r="G78" s="51">
        <f>ROUND(X78*' Demand-Supply Gap'!G$151,2)</f>
        <v>2.08</v>
      </c>
      <c r="H78" s="51">
        <f>ROUND(Y78*' Demand-Supply Gap'!H$151,2)</f>
        <v>1.97</v>
      </c>
      <c r="I78" s="51">
        <f>ROUND(Z78*' Demand-Supply Gap'!I$151,2)</f>
        <v>1.64</v>
      </c>
      <c r="J78" s="51">
        <f>ROUND(AA78*' Demand-Supply Gap'!J$151,2)</f>
        <v>1.66</v>
      </c>
      <c r="K78" s="51">
        <f>ROUND(AB78*' Demand-Supply Gap'!K$151,2)</f>
        <v>1.69</v>
      </c>
      <c r="L78" s="51">
        <f>ROUND(AC78*' Demand-Supply Gap'!L$151,2)</f>
        <v>1.72</v>
      </c>
      <c r="M78" s="51">
        <f>ROUND(AD78*' Demand-Supply Gap'!M$151,2)</f>
        <v>1.73</v>
      </c>
      <c r="N78" s="51">
        <f>ROUND(AE78*' Demand-Supply Gap'!N$151,2)</f>
        <v>1.75</v>
      </c>
      <c r="O78" s="51">
        <f>ROUND(AF78*' Demand-Supply Gap'!O$151,2)</f>
        <v>1.77</v>
      </c>
      <c r="P78" s="51">
        <f>ROUND(AG78*' Demand-Supply Gap'!P$151,2)</f>
        <v>1.8</v>
      </c>
      <c r="Q78" s="51">
        <f>ROUND(AH78*' Demand-Supply Gap'!Q$151,2)</f>
        <v>1.82</v>
      </c>
      <c r="R78" s="51">
        <f>ROUND(AI78*' Demand-Supply Gap'!R$151,2)</f>
        <v>1.85</v>
      </c>
      <c r="S78" s="51">
        <f>ROUND(AJ78*' Demand-Supply Gap'!S$151,2)</f>
        <v>1.88</v>
      </c>
      <c r="U78" s="87">
        <v>6.4000000000000001E-2</v>
      </c>
      <c r="V78" s="87">
        <v>6.306666666666666E-2</v>
      </c>
      <c r="W78" s="87">
        <v>6.2133333333333332E-2</v>
      </c>
      <c r="X78" s="87">
        <v>6.1199999999999997E-2</v>
      </c>
      <c r="Y78" s="87">
        <v>6.0266666666666663E-2</v>
      </c>
      <c r="Z78" s="87">
        <v>5.9333333333333328E-2</v>
      </c>
      <c r="AA78" s="87">
        <v>5.8399999999999994E-2</v>
      </c>
      <c r="AB78" s="87">
        <v>5.7466666666666666E-2</v>
      </c>
      <c r="AC78" s="87">
        <v>5.6533333333333331E-2</v>
      </c>
      <c r="AD78" s="87">
        <v>5.5599999999999997E-2</v>
      </c>
      <c r="AE78" s="87">
        <v>5.4666666666666662E-2</v>
      </c>
      <c r="AF78" s="87">
        <v>5.3733333333333327E-2</v>
      </c>
      <c r="AG78" s="87">
        <v>5.28E-2</v>
      </c>
      <c r="AH78" s="87">
        <v>5.1866666666666665E-2</v>
      </c>
      <c r="AI78" s="87">
        <v>5.093333333333333E-2</v>
      </c>
      <c r="AJ78" s="87">
        <v>4.9999999999999996E-2</v>
      </c>
    </row>
    <row r="79" spans="1:36" s="71" customFormat="1">
      <c r="A79" s="99" t="s">
        <v>41</v>
      </c>
      <c r="B79" s="103" t="s">
        <v>223</v>
      </c>
      <c r="C79" s="99"/>
      <c r="D79" s="51">
        <f>ROUND(U79*' Demand-Supply Gap'!D$151,2)</f>
        <v>5.0199999999999996</v>
      </c>
      <c r="E79" s="51">
        <f>ROUND(V79*' Demand-Supply Gap'!E$151,2)</f>
        <v>6.73</v>
      </c>
      <c r="F79" s="51">
        <f>ROUND(W79*' Demand-Supply Gap'!F$151,2)</f>
        <v>7.27</v>
      </c>
      <c r="G79" s="51">
        <f>ROUND(X79*' Demand-Supply Gap'!G$151,2)</f>
        <v>8.0299999999999994</v>
      </c>
      <c r="H79" s="51">
        <f>ROUND(Y79*' Demand-Supply Gap'!H$151,2)</f>
        <v>7.71</v>
      </c>
      <c r="I79" s="51">
        <f>ROUND(Z79*' Demand-Supply Gap'!I$151,2)</f>
        <v>6.48</v>
      </c>
      <c r="J79" s="51">
        <f>ROUND(AA79*' Demand-Supply Gap'!J$151,2)</f>
        <v>6.65</v>
      </c>
      <c r="K79" s="51">
        <f>ROUND(AB79*' Demand-Supply Gap'!K$151,2)</f>
        <v>6.86</v>
      </c>
      <c r="L79" s="51">
        <f>ROUND(AC79*' Demand-Supply Gap'!L$151,2)</f>
        <v>7.05</v>
      </c>
      <c r="M79" s="51">
        <f>ROUND(AD79*' Demand-Supply Gap'!M$151,2)</f>
        <v>7.19</v>
      </c>
      <c r="N79" s="51">
        <f>ROUND(AE79*' Demand-Supply Gap'!N$151,2)</f>
        <v>7.36</v>
      </c>
      <c r="O79" s="51">
        <f>ROUND(AF79*' Demand-Supply Gap'!O$151,2)</f>
        <v>7.55</v>
      </c>
      <c r="P79" s="51">
        <f>ROUND(AG79*' Demand-Supply Gap'!P$151,2)</f>
        <v>7.75</v>
      </c>
      <c r="Q79" s="51">
        <f>ROUND(AH79*' Demand-Supply Gap'!Q$151,2)</f>
        <v>7.96</v>
      </c>
      <c r="R79" s="51">
        <f>ROUND(AI79*' Demand-Supply Gap'!R$151,2)</f>
        <v>8.19</v>
      </c>
      <c r="S79" s="51">
        <f>ROUND(AJ79*' Demand-Supply Gap'!S$151,2)</f>
        <v>8.44</v>
      </c>
      <c r="U79" s="79">
        <v>0.24000000000000002</v>
      </c>
      <c r="V79" s="79">
        <v>0.23896000000000003</v>
      </c>
      <c r="W79" s="79">
        <v>0.23792000000000002</v>
      </c>
      <c r="X79" s="79">
        <v>0.23688000000000003</v>
      </c>
      <c r="Y79" s="79">
        <v>0.23584000000000002</v>
      </c>
      <c r="Z79" s="79">
        <v>0.23480000000000004</v>
      </c>
      <c r="AA79" s="79">
        <v>0.23376000000000002</v>
      </c>
      <c r="AB79" s="79">
        <v>0.23272000000000004</v>
      </c>
      <c r="AC79" s="79">
        <v>0.23168000000000002</v>
      </c>
      <c r="AD79" s="79">
        <v>0.23064000000000004</v>
      </c>
      <c r="AE79" s="79">
        <v>0.22960000000000003</v>
      </c>
      <c r="AF79" s="79">
        <v>0.22856000000000004</v>
      </c>
      <c r="AG79" s="79">
        <v>0.22752000000000003</v>
      </c>
      <c r="AH79" s="79">
        <v>0.22648000000000004</v>
      </c>
      <c r="AI79" s="79">
        <v>0.22544000000000003</v>
      </c>
      <c r="AJ79" s="79">
        <v>0.22440000000000004</v>
      </c>
    </row>
    <row r="80" spans="1:36" s="71" customFormat="1">
      <c r="A80" s="99" t="s">
        <v>41</v>
      </c>
      <c r="B80" s="103" t="s">
        <v>223</v>
      </c>
      <c r="C80" s="99"/>
      <c r="D80" s="51">
        <f>ROUND(U80*' Demand-Supply Gap'!D$151,2)</f>
        <v>3.39</v>
      </c>
      <c r="E80" s="51">
        <f>ROUND(V80*' Demand-Supply Gap'!E$151,2)</f>
        <v>4.51</v>
      </c>
      <c r="F80" s="51">
        <f>ROUND(W80*' Demand-Supply Gap'!F$151,2)</f>
        <v>4.84</v>
      </c>
      <c r="G80" s="51">
        <f>ROUND(X80*' Demand-Supply Gap'!G$151,2)</f>
        <v>5.31</v>
      </c>
      <c r="H80" s="51">
        <f>ROUND(Y80*' Demand-Supply Gap'!H$151,2)</f>
        <v>5.0599999999999996</v>
      </c>
      <c r="I80" s="51">
        <f>ROUND(Z80*' Demand-Supply Gap'!I$151,2)</f>
        <v>4.22</v>
      </c>
      <c r="J80" s="51">
        <f>ROUND(AA80*' Demand-Supply Gap'!J$151,2)</f>
        <v>4.3</v>
      </c>
      <c r="K80" s="51">
        <f>ROUND(AB80*' Demand-Supply Gap'!K$151,2)</f>
        <v>4.4000000000000004</v>
      </c>
      <c r="L80" s="51">
        <f>ROUND(AC80*' Demand-Supply Gap'!L$151,2)</f>
        <v>4.49</v>
      </c>
      <c r="M80" s="51">
        <f>ROUND(AD80*' Demand-Supply Gap'!M$151,2)</f>
        <v>4.54</v>
      </c>
      <c r="N80" s="51">
        <f>ROUND(AE80*' Demand-Supply Gap'!N$151,2)</f>
        <v>4.6100000000000003</v>
      </c>
      <c r="O80" s="51">
        <f>ROUND(AF80*' Demand-Supply Gap'!O$151,2)</f>
        <v>4.6900000000000004</v>
      </c>
      <c r="P80" s="51">
        <f>ROUND(AG80*' Demand-Supply Gap'!P$151,2)</f>
        <v>4.7699999999999996</v>
      </c>
      <c r="Q80" s="51">
        <f>ROUND(AH80*' Demand-Supply Gap'!Q$151,2)</f>
        <v>4.87</v>
      </c>
      <c r="R80" s="51">
        <f>ROUND(AI80*' Demand-Supply Gap'!R$151,2)</f>
        <v>4.96</v>
      </c>
      <c r="S80" s="51">
        <f>ROUND(AJ80*' Demand-Supply Gap'!S$151,2)</f>
        <v>5.07</v>
      </c>
      <c r="U80" s="90">
        <v>0.16200000000000001</v>
      </c>
      <c r="V80" s="90">
        <v>0.16018666666666667</v>
      </c>
      <c r="W80" s="90">
        <v>0.15837333333333334</v>
      </c>
      <c r="X80" s="90">
        <v>0.15656</v>
      </c>
      <c r="Y80" s="90">
        <v>0.15474666666666667</v>
      </c>
      <c r="Z80" s="90">
        <v>0.15293333333333334</v>
      </c>
      <c r="AA80" s="90">
        <v>0.15112</v>
      </c>
      <c r="AB80" s="90">
        <v>0.14930666666666667</v>
      </c>
      <c r="AC80" s="90">
        <v>0.14749333333333334</v>
      </c>
      <c r="AD80" s="90">
        <v>0.14568</v>
      </c>
      <c r="AE80" s="90">
        <v>0.14386666666666667</v>
      </c>
      <c r="AF80" s="90">
        <v>0.14205333333333334</v>
      </c>
      <c r="AG80" s="90">
        <v>0.14024</v>
      </c>
      <c r="AH80" s="90">
        <v>0.13842666666666667</v>
      </c>
      <c r="AI80" s="90">
        <v>0.13661333333333334</v>
      </c>
      <c r="AJ80" s="90">
        <v>0.1348</v>
      </c>
    </row>
    <row r="81" spans="1:36" s="71" customFormat="1">
      <c r="A81" s="99" t="s">
        <v>41</v>
      </c>
      <c r="B81" s="103" t="s">
        <v>223</v>
      </c>
      <c r="C81" s="99"/>
      <c r="D81" s="51">
        <f>ROUND(U81*' Demand-Supply Gap'!D$151,2)</f>
        <v>1.1299999999999999</v>
      </c>
      <c r="E81" s="51">
        <f>ROUND(V81*' Demand-Supply Gap'!E$151,2)</f>
        <v>1.57</v>
      </c>
      <c r="F81" s="51">
        <f>ROUND(W81*' Demand-Supply Gap'!F$151,2)</f>
        <v>1.75</v>
      </c>
      <c r="G81" s="51">
        <f>ROUND(X81*' Demand-Supply Gap'!G$151,2)</f>
        <v>2</v>
      </c>
      <c r="H81" s="51">
        <f>ROUND(Y81*' Demand-Supply Gap'!H$151,2)</f>
        <v>1.98</v>
      </c>
      <c r="I81" s="51">
        <f>ROUND(Z81*' Demand-Supply Gap'!I$151,2)</f>
        <v>1.72</v>
      </c>
      <c r="J81" s="51">
        <f>ROUND(AA81*' Demand-Supply Gap'!J$151,2)</f>
        <v>1.82</v>
      </c>
      <c r="K81" s="51">
        <f>ROUND(AB81*' Demand-Supply Gap'!K$151,2)</f>
        <v>1.93</v>
      </c>
      <c r="L81" s="51">
        <f>ROUND(AC81*' Demand-Supply Gap'!L$151,2)</f>
        <v>2.04</v>
      </c>
      <c r="M81" s="51">
        <f>ROUND(AD81*' Demand-Supply Gap'!M$151,2)</f>
        <v>2.15</v>
      </c>
      <c r="N81" s="51">
        <f>ROUND(AE81*' Demand-Supply Gap'!N$151,2)</f>
        <v>2.2599999999999998</v>
      </c>
      <c r="O81" s="51">
        <f>ROUND(AF81*' Demand-Supply Gap'!O$151,2)</f>
        <v>2.38</v>
      </c>
      <c r="P81" s="51">
        <f>ROUND(AG81*' Demand-Supply Gap'!P$151,2)</f>
        <v>2.5099999999999998</v>
      </c>
      <c r="Q81" s="51">
        <f>ROUND(AH81*' Demand-Supply Gap'!Q$151,2)</f>
        <v>2.65</v>
      </c>
      <c r="R81" s="51">
        <f>ROUND(AI81*' Demand-Supply Gap'!R$151,2)</f>
        <v>2.8</v>
      </c>
      <c r="S81" s="51">
        <f>ROUND(AJ81*' Demand-Supply Gap'!S$151,2)</f>
        <v>2.96</v>
      </c>
      <c r="U81" s="87">
        <f>1-SUM(U76:U80)</f>
        <v>5.3999999999999937E-2</v>
      </c>
      <c r="V81" s="87">
        <f t="shared" ref="V81:AJ81" si="63">1-SUM(V76:V80)</f>
        <v>5.565333333333311E-2</v>
      </c>
      <c r="W81" s="87">
        <f t="shared" si="63"/>
        <v>5.7306666666666506E-2</v>
      </c>
      <c r="X81" s="87">
        <f t="shared" si="63"/>
        <v>5.8959999999999901E-2</v>
      </c>
      <c r="Y81" s="87">
        <f t="shared" si="63"/>
        <v>6.0613333333333186E-2</v>
      </c>
      <c r="Z81" s="87">
        <f t="shared" si="63"/>
        <v>6.2266666666666581E-2</v>
      </c>
      <c r="AA81" s="87">
        <f t="shared" si="63"/>
        <v>6.3919999999999866E-2</v>
      </c>
      <c r="AB81" s="87">
        <f t="shared" si="63"/>
        <v>6.5573333333333261E-2</v>
      </c>
      <c r="AC81" s="87">
        <f t="shared" si="63"/>
        <v>6.7226666666666546E-2</v>
      </c>
      <c r="AD81" s="87">
        <f t="shared" si="63"/>
        <v>6.887999999999983E-2</v>
      </c>
      <c r="AE81" s="87">
        <f t="shared" si="63"/>
        <v>7.0533333333333226E-2</v>
      </c>
      <c r="AF81" s="87">
        <f t="shared" si="63"/>
        <v>7.2186666666666621E-2</v>
      </c>
      <c r="AG81" s="87">
        <f t="shared" si="63"/>
        <v>7.3839999999999906E-2</v>
      </c>
      <c r="AH81" s="87">
        <f t="shared" si="63"/>
        <v>7.5493333333333301E-2</v>
      </c>
      <c r="AI81" s="87">
        <f t="shared" si="63"/>
        <v>7.7146666666666586E-2</v>
      </c>
      <c r="AJ81" s="87">
        <f t="shared" si="63"/>
        <v>7.879999999999987E-2</v>
      </c>
    </row>
    <row r="82" spans="1:36" s="71" customFormat="1" ht="13.5" thickBot="1">
      <c r="A82" s="99" t="s">
        <v>41</v>
      </c>
      <c r="B82" s="103" t="s">
        <v>223</v>
      </c>
      <c r="C82" s="99" t="s">
        <v>105</v>
      </c>
      <c r="D82" s="51">
        <f>ROUND(U82*' Demand-Supply Gap'!D$151,2)</f>
        <v>20.9</v>
      </c>
      <c r="E82" s="51">
        <f>ROUND(V82*' Demand-Supply Gap'!E$151,2)</f>
        <v>28.17</v>
      </c>
      <c r="F82" s="51">
        <f>ROUND(W82*' Demand-Supply Gap'!F$151,2)</f>
        <v>30.57</v>
      </c>
      <c r="G82" s="51">
        <f>ROUND(X82*' Demand-Supply Gap'!G$151,2)</f>
        <v>33.909999999999997</v>
      </c>
      <c r="H82" s="51">
        <f>ROUND(Y82*' Demand-Supply Gap'!H$151,2)</f>
        <v>32.69</v>
      </c>
      <c r="I82" s="51">
        <f>ROUND(Z82*' Demand-Supply Gap'!I$151,2)</f>
        <v>27.61</v>
      </c>
      <c r="J82" s="51">
        <f>ROUND(AA82*' Demand-Supply Gap'!J$151,2)</f>
        <v>28.44</v>
      </c>
      <c r="K82" s="51">
        <f>ROUND(AB82*' Demand-Supply Gap'!K$151,2)</f>
        <v>29.46</v>
      </c>
      <c r="L82" s="51">
        <f>ROUND(AC82*' Demand-Supply Gap'!L$151,2)</f>
        <v>30.41</v>
      </c>
      <c r="M82" s="51">
        <f>ROUND(AD82*' Demand-Supply Gap'!M$151,2)</f>
        <v>31.19</v>
      </c>
      <c r="N82" s="51">
        <f>ROUND(AE82*' Demand-Supply Gap'!N$151,2)</f>
        <v>32.06</v>
      </c>
      <c r="O82" s="51">
        <f>ROUND(AF82*' Demand-Supply Gap'!O$151,2)</f>
        <v>33.020000000000003</v>
      </c>
      <c r="P82" s="51">
        <f>ROUND(AG82*' Demand-Supply Gap'!P$151,2)</f>
        <v>34.04</v>
      </c>
      <c r="Q82" s="51">
        <f>ROUND(AH82*' Demand-Supply Gap'!Q$151,2)</f>
        <v>35.15</v>
      </c>
      <c r="R82" s="51">
        <f>ROUND(AI82*' Demand-Supply Gap'!R$151,2)</f>
        <v>36.340000000000003</v>
      </c>
      <c r="S82" s="51">
        <f>ROUND(AJ82*' Demand-Supply Gap'!S$151,2)</f>
        <v>37.61</v>
      </c>
      <c r="U82" s="87">
        <f>SUM(U76:U81)</f>
        <v>1</v>
      </c>
      <c r="V82" s="87">
        <f t="shared" ref="V82:AJ82" si="64">SUM(V76:V81)</f>
        <v>1</v>
      </c>
      <c r="W82" s="87">
        <f t="shared" si="64"/>
        <v>1</v>
      </c>
      <c r="X82" s="87">
        <f t="shared" si="64"/>
        <v>1</v>
      </c>
      <c r="Y82" s="87">
        <f t="shared" si="64"/>
        <v>1</v>
      </c>
      <c r="Z82" s="87">
        <f t="shared" si="64"/>
        <v>1</v>
      </c>
      <c r="AA82" s="87">
        <f t="shared" si="64"/>
        <v>1</v>
      </c>
      <c r="AB82" s="87">
        <f t="shared" si="64"/>
        <v>1</v>
      </c>
      <c r="AC82" s="87">
        <f t="shared" si="64"/>
        <v>1</v>
      </c>
      <c r="AD82" s="87">
        <f t="shared" si="64"/>
        <v>1</v>
      </c>
      <c r="AE82" s="87">
        <f t="shared" si="64"/>
        <v>1</v>
      </c>
      <c r="AF82" s="87">
        <f t="shared" si="64"/>
        <v>1</v>
      </c>
      <c r="AG82" s="87">
        <f t="shared" si="64"/>
        <v>1</v>
      </c>
      <c r="AH82" s="87">
        <f t="shared" si="64"/>
        <v>1</v>
      </c>
      <c r="AI82" s="87">
        <f t="shared" si="64"/>
        <v>1</v>
      </c>
      <c r="AJ82" s="87">
        <f t="shared" si="64"/>
        <v>1</v>
      </c>
    </row>
    <row r="83" spans="1:36" s="71" customFormat="1">
      <c r="A83" s="99" t="s">
        <v>41</v>
      </c>
      <c r="B83" s="103" t="s">
        <v>111</v>
      </c>
      <c r="C83" s="199" t="s">
        <v>340</v>
      </c>
      <c r="D83" s="51">
        <f>ROUND(U83*' Demand-Supply Gap'!D$169,2)</f>
        <v>72.33</v>
      </c>
      <c r="E83" s="51">
        <f>ROUND(V83*' Demand-Supply Gap'!E$169,2)</f>
        <v>79.55</v>
      </c>
      <c r="F83" s="51">
        <f>ROUND(W83*' Demand-Supply Gap'!F$169,2)</f>
        <v>78.55</v>
      </c>
      <c r="G83" s="51">
        <f>ROUND(X83*' Demand-Supply Gap'!G$169,2)</f>
        <v>72.31</v>
      </c>
      <c r="H83" s="51">
        <f>ROUND(Y83*' Demand-Supply Gap'!H$169,2)</f>
        <v>76.41</v>
      </c>
      <c r="I83" s="51">
        <f>ROUND(Z83*' Demand-Supply Gap'!I$169,2)</f>
        <v>65.33</v>
      </c>
      <c r="J83" s="51">
        <f>ROUND(AA83*' Demand-Supply Gap'!J$169,2)</f>
        <v>68.28</v>
      </c>
      <c r="K83" s="51">
        <f>ROUND(AB83*' Demand-Supply Gap'!K$169,2)</f>
        <v>71.19</v>
      </c>
      <c r="L83" s="51">
        <f>ROUND(AC83*' Demand-Supply Gap'!L$169,2)</f>
        <v>74.05</v>
      </c>
      <c r="M83" s="51">
        <f>ROUND(AD83*' Demand-Supply Gap'!M$169,2)</f>
        <v>76.63</v>
      </c>
      <c r="N83" s="51">
        <f>ROUND(AE83*' Demand-Supply Gap'!N$169,2)</f>
        <v>78.989999999999995</v>
      </c>
      <c r="O83" s="51">
        <f>ROUND(AF83*' Demand-Supply Gap'!O$169,2)</f>
        <v>81.599999999999994</v>
      </c>
      <c r="P83" s="51">
        <f>ROUND(AG83*' Demand-Supply Gap'!P$169,2)</f>
        <v>84.44</v>
      </c>
      <c r="Q83" s="51">
        <f>ROUND(AH83*' Demand-Supply Gap'!Q$169,2)</f>
        <v>87.38</v>
      </c>
      <c r="R83" s="51">
        <f>ROUND(AI83*' Demand-Supply Gap'!R$169,2)</f>
        <v>90.45</v>
      </c>
      <c r="S83" s="51">
        <f>ROUND(AJ83*' Demand-Supply Gap'!S$169,2)</f>
        <v>93.72</v>
      </c>
      <c r="U83" s="79">
        <v>0.69495999999999991</v>
      </c>
      <c r="V83" s="79">
        <v>0.69214131450955108</v>
      </c>
      <c r="W83" s="79">
        <v>0.68933396992908014</v>
      </c>
      <c r="X83" s="79">
        <v>0.68653792062872177</v>
      </c>
      <c r="Y83" s="79">
        <v>0.68375312116220133</v>
      </c>
      <c r="Z83" s="79">
        <v>0.68097952626609604</v>
      </c>
      <c r="AA83" s="79">
        <v>0.67821709085909954</v>
      </c>
      <c r="AB83" s="79">
        <v>0.67546577004128894</v>
      </c>
      <c r="AC83" s="79">
        <v>0.67272551909339473</v>
      </c>
      <c r="AD83" s="79">
        <v>0.6699962934760747</v>
      </c>
      <c r="AE83" s="79">
        <v>0.6672780488291894</v>
      </c>
      <c r="AF83" s="79">
        <v>0.66457074097108115</v>
      </c>
      <c r="AG83" s="79">
        <v>0.66187432589785611</v>
      </c>
      <c r="AH83" s="79">
        <v>0.65918875978266911</v>
      </c>
      <c r="AI83" s="79">
        <v>0.65651399897501128</v>
      </c>
      <c r="AJ83" s="79">
        <v>0.65384999999999993</v>
      </c>
    </row>
    <row r="84" spans="1:36" s="71" customFormat="1">
      <c r="A84" s="99" t="s">
        <v>41</v>
      </c>
      <c r="B84" s="103" t="s">
        <v>111</v>
      </c>
      <c r="C84" s="152" t="s">
        <v>341</v>
      </c>
      <c r="D84" s="51">
        <f>ROUND(U84*' Demand-Supply Gap'!D$169,2)</f>
        <v>17.63</v>
      </c>
      <c r="E84" s="51">
        <f>ROUND(V84*' Demand-Supply Gap'!E$169,2)</f>
        <v>19.66</v>
      </c>
      <c r="F84" s="51">
        <f>ROUND(W84*' Demand-Supply Gap'!F$169,2)</f>
        <v>19.690000000000001</v>
      </c>
      <c r="G84" s="51">
        <f>ROUND(X84*' Demand-Supply Gap'!G$169,2)</f>
        <v>18.38</v>
      </c>
      <c r="H84" s="51">
        <f>ROUND(Y84*' Demand-Supply Gap'!H$169,2)</f>
        <v>19.690000000000001</v>
      </c>
      <c r="I84" s="51">
        <f>ROUND(Z84*' Demand-Supply Gap'!I$169,2)</f>
        <v>17.07</v>
      </c>
      <c r="J84" s="51">
        <f>ROUND(AA84*' Demand-Supply Gap'!J$169,2)</f>
        <v>18.09</v>
      </c>
      <c r="K84" s="51">
        <f>ROUND(AB84*' Demand-Supply Gap'!K$169,2)</f>
        <v>19.12</v>
      </c>
      <c r="L84" s="51">
        <f>ROUND(AC84*' Demand-Supply Gap'!L$169,2)</f>
        <v>20.170000000000002</v>
      </c>
      <c r="M84" s="51">
        <f>ROUND(AD84*' Demand-Supply Gap'!M$169,2)</f>
        <v>21.17</v>
      </c>
      <c r="N84" s="51">
        <f>ROUND(AE84*' Demand-Supply Gap'!N$169,2)</f>
        <v>22.12</v>
      </c>
      <c r="O84" s="51">
        <f>ROUND(AF84*' Demand-Supply Gap'!O$169,2)</f>
        <v>23.17</v>
      </c>
      <c r="P84" s="51">
        <f>ROUND(AG84*' Demand-Supply Gap'!P$169,2)</f>
        <v>24.32</v>
      </c>
      <c r="Q84" s="51">
        <f>ROUND(AH84*' Demand-Supply Gap'!Q$169,2)</f>
        <v>25.51</v>
      </c>
      <c r="R84" s="51">
        <f>ROUND(AI84*' Demand-Supply Gap'!R$169,2)</f>
        <v>26.78</v>
      </c>
      <c r="S84" s="51">
        <f>ROUND(AJ84*' Demand-Supply Gap'!S$169,2)</f>
        <v>28.14</v>
      </c>
      <c r="U84" s="87">
        <v>0.16940000000000005</v>
      </c>
      <c r="V84" s="87">
        <v>0.1710726300546257</v>
      </c>
      <c r="W84" s="87">
        <v>0.17276177540617957</v>
      </c>
      <c r="X84" s="87">
        <v>0.174467599124213</v>
      </c>
      <c r="Y84" s="87">
        <v>0.17619026588840153</v>
      </c>
      <c r="Z84" s="87">
        <v>0.17792994200444304</v>
      </c>
      <c r="AA84" s="87">
        <v>0.17968679542011265</v>
      </c>
      <c r="AB84" s="87">
        <v>0.18146099574147659</v>
      </c>
      <c r="AC84" s="87">
        <v>0.18325271424926579</v>
      </c>
      <c r="AD84" s="87">
        <v>0.1850621239154113</v>
      </c>
      <c r="AE84" s="87">
        <v>0.18688939941974292</v>
      </c>
      <c r="AF84" s="87">
        <v>0.18873471716685272</v>
      </c>
      <c r="AG84" s="87">
        <v>0.19059825530312516</v>
      </c>
      <c r="AH84" s="87">
        <v>0.19248019373393524</v>
      </c>
      <c r="AI84" s="87">
        <v>0.1943807141410164</v>
      </c>
      <c r="AJ84" s="87">
        <v>0.19630000000000022</v>
      </c>
    </row>
    <row r="85" spans="1:36" s="71" customFormat="1">
      <c r="A85" s="99" t="s">
        <v>41</v>
      </c>
      <c r="B85" s="103" t="s">
        <v>111</v>
      </c>
      <c r="C85" s="152" t="s">
        <v>342</v>
      </c>
      <c r="D85" s="51">
        <f>ROUND(U85*' Demand-Supply Gap'!D$169,2)</f>
        <v>11.4</v>
      </c>
      <c r="E85" s="51">
        <f>ROUND(V85*' Demand-Supply Gap'!E$169,2)</f>
        <v>12.62</v>
      </c>
      <c r="F85" s="51">
        <f>ROUND(W85*' Demand-Supply Gap'!F$169,2)</f>
        <v>12.54</v>
      </c>
      <c r="G85" s="51">
        <f>ROUND(X85*' Demand-Supply Gap'!G$169,2)</f>
        <v>11.63</v>
      </c>
      <c r="H85" s="51">
        <f>ROUND(Y85*' Demand-Supply Gap'!H$169,2)</f>
        <v>12.37</v>
      </c>
      <c r="I85" s="51">
        <f>ROUND(Z85*' Demand-Supply Gap'!I$169,2)</f>
        <v>10.65</v>
      </c>
      <c r="J85" s="51">
        <f>ROUND(AA85*' Demand-Supply Gap'!J$169,2)</f>
        <v>11.2</v>
      </c>
      <c r="K85" s="51">
        <f>ROUND(AB85*' Demand-Supply Gap'!K$169,2)</f>
        <v>11.76</v>
      </c>
      <c r="L85" s="51">
        <f>ROUND(AC85*' Demand-Supply Gap'!L$169,2)</f>
        <v>12.31</v>
      </c>
      <c r="M85" s="51">
        <f>ROUND(AD85*' Demand-Supply Gap'!M$169,2)</f>
        <v>12.83</v>
      </c>
      <c r="N85" s="51">
        <f>ROUND(AE85*' Demand-Supply Gap'!N$169,2)</f>
        <v>13.32</v>
      </c>
      <c r="O85" s="51">
        <f>ROUND(AF85*' Demand-Supply Gap'!O$169,2)</f>
        <v>13.85</v>
      </c>
      <c r="P85" s="51">
        <f>ROUND(AG85*' Demand-Supply Gap'!P$169,2)</f>
        <v>14.43</v>
      </c>
      <c r="Q85" s="51">
        <f>ROUND(AH85*' Demand-Supply Gap'!Q$169,2)</f>
        <v>15.03</v>
      </c>
      <c r="R85" s="51">
        <f>ROUND(AI85*' Demand-Supply Gap'!R$169,2)</f>
        <v>15.66</v>
      </c>
      <c r="S85" s="51">
        <f>ROUND(AJ85*' Demand-Supply Gap'!S$169,2)</f>
        <v>16.34</v>
      </c>
      <c r="U85" s="87">
        <v>0.1095</v>
      </c>
      <c r="V85" s="87">
        <v>0.10979439450066787</v>
      </c>
      <c r="W85" s="87">
        <v>0.11008958049103458</v>
      </c>
      <c r="X85" s="87">
        <v>0.11038556009904729</v>
      </c>
      <c r="Y85" s="87">
        <v>0.11068233545837425</v>
      </c>
      <c r="Z85" s="87">
        <v>0.1109799087084201</v>
      </c>
      <c r="AA85" s="87">
        <v>0.11127828199434139</v>
      </c>
      <c r="AB85" s="87">
        <v>0.11157745746706196</v>
      </c>
      <c r="AC85" s="87">
        <v>0.11187743728328851</v>
      </c>
      <c r="AD85" s="87">
        <v>0.1121782236055261</v>
      </c>
      <c r="AE85" s="87">
        <v>0.11247981860209372</v>
      </c>
      <c r="AF85" s="87">
        <v>0.11278222444714008</v>
      </c>
      <c r="AG85" s="87">
        <v>0.11308544332065905</v>
      </c>
      <c r="AH85" s="87">
        <v>0.11338947740850552</v>
      </c>
      <c r="AI85" s="87">
        <v>0.11369432890241118</v>
      </c>
      <c r="AJ85" s="87">
        <v>0.11400000000000014</v>
      </c>
    </row>
    <row r="86" spans="1:36" s="71" customFormat="1">
      <c r="A86" s="99" t="s">
        <v>41</v>
      </c>
      <c r="B86" s="103" t="s">
        <v>111</v>
      </c>
      <c r="C86" s="152" t="s">
        <v>343</v>
      </c>
      <c r="D86" s="51">
        <f>ROUND(U86*' Demand-Supply Gap'!D$169,2)</f>
        <v>2.72</v>
      </c>
      <c r="E86" s="51">
        <f>ROUND(V86*' Demand-Supply Gap'!E$169,2)</f>
        <v>3.1</v>
      </c>
      <c r="F86" s="51">
        <f>ROUND(W86*' Demand-Supply Gap'!F$169,2)</f>
        <v>3.17</v>
      </c>
      <c r="G86" s="51">
        <f>ROUND(X86*' Demand-Supply Gap'!G$169,2)</f>
        <v>3.01</v>
      </c>
      <c r="H86" s="51">
        <f>ROUND(Y86*' Demand-Supply Gap'!H$169,2)</f>
        <v>3.28</v>
      </c>
      <c r="I86" s="51">
        <f>ROUND(Z86*' Demand-Supply Gap'!I$169,2)</f>
        <v>2.89</v>
      </c>
      <c r="J86" s="51">
        <f>ROUND(AA86*' Demand-Supply Gap'!J$169,2)</f>
        <v>3.1</v>
      </c>
      <c r="K86" s="51">
        <f>ROUND(AB86*' Demand-Supply Gap'!K$169,2)</f>
        <v>3.32</v>
      </c>
      <c r="L86" s="51">
        <f>ROUND(AC86*' Demand-Supply Gap'!L$169,2)</f>
        <v>3.54</v>
      </c>
      <c r="M86" s="51">
        <f>ROUND(AD86*' Demand-Supply Gap'!M$169,2)</f>
        <v>3.75</v>
      </c>
      <c r="N86" s="51">
        <f>ROUND(AE86*' Demand-Supply Gap'!N$169,2)</f>
        <v>3.95</v>
      </c>
      <c r="O86" s="51">
        <f>ROUND(AF86*' Demand-Supply Gap'!O$169,2)</f>
        <v>4.16</v>
      </c>
      <c r="P86" s="51">
        <f>ROUND(AG86*' Demand-Supply Gap'!P$169,2)</f>
        <v>4.3899999999999997</v>
      </c>
      <c r="Q86" s="51">
        <f>ROUND(AH86*' Demand-Supply Gap'!Q$169,2)</f>
        <v>4.63</v>
      </c>
      <c r="R86" s="51">
        <f>ROUND(AI86*' Demand-Supply Gap'!R$169,2)</f>
        <v>4.88</v>
      </c>
      <c r="S86" s="51">
        <f>ROUND(AJ86*' Demand-Supply Gap'!S$169,2)</f>
        <v>5.14</v>
      </c>
      <c r="U86" s="87">
        <f>1-SUM(U83:U85)</f>
        <v>2.6139999999999941E-2</v>
      </c>
      <c r="V86" s="87">
        <f t="shared" ref="V86:AJ86" si="65">1-SUM(V83:V85)</f>
        <v>2.699166093515537E-2</v>
      </c>
      <c r="W86" s="87">
        <f t="shared" si="65"/>
        <v>2.7814674173705756E-2</v>
      </c>
      <c r="X86" s="87">
        <f t="shared" si="65"/>
        <v>2.8608920148017969E-2</v>
      </c>
      <c r="Y86" s="87">
        <f t="shared" si="65"/>
        <v>2.9374277491022949E-2</v>
      </c>
      <c r="Z86" s="87">
        <f t="shared" si="65"/>
        <v>3.0110623021040839E-2</v>
      </c>
      <c r="AA86" s="87">
        <f t="shared" si="65"/>
        <v>3.0817831726446365E-2</v>
      </c>
      <c r="AB86" s="87">
        <f t="shared" si="65"/>
        <v>3.1495776750172566E-2</v>
      </c>
      <c r="AC86" s="87">
        <f t="shared" si="65"/>
        <v>3.2144329374050984E-2</v>
      </c>
      <c r="AD86" s="87">
        <f t="shared" si="65"/>
        <v>3.276335900298788E-2</v>
      </c>
      <c r="AE86" s="87">
        <f t="shared" si="65"/>
        <v>3.3352733148974023E-2</v>
      </c>
      <c r="AF86" s="87">
        <f t="shared" si="65"/>
        <v>3.3912317414926063E-2</v>
      </c>
      <c r="AG86" s="87">
        <f t="shared" si="65"/>
        <v>3.4441975478359699E-2</v>
      </c>
      <c r="AH86" s="87">
        <f t="shared" si="65"/>
        <v>3.4941569074890211E-2</v>
      </c>
      <c r="AI86" s="87">
        <f t="shared" si="65"/>
        <v>3.5410957981561131E-2</v>
      </c>
      <c r="AJ86" s="87">
        <f t="shared" si="65"/>
        <v>3.5849999999999715E-2</v>
      </c>
    </row>
    <row r="87" spans="1:36" s="71" customFormat="1">
      <c r="A87" s="99" t="s">
        <v>41</v>
      </c>
      <c r="B87" s="103" t="s">
        <v>111</v>
      </c>
      <c r="C87" s="99" t="s">
        <v>105</v>
      </c>
      <c r="D87" s="51">
        <f>ROUND(U87*' Demand-Supply Gap'!D$169,2)</f>
        <v>104.08</v>
      </c>
      <c r="E87" s="51">
        <f>ROUND(V87*' Demand-Supply Gap'!E$169,2)</f>
        <v>114.93</v>
      </c>
      <c r="F87" s="51">
        <f>ROUND(W87*' Demand-Supply Gap'!F$169,2)</f>
        <v>113.95</v>
      </c>
      <c r="G87" s="51">
        <f>ROUND(X87*' Demand-Supply Gap'!G$169,2)</f>
        <v>105.33</v>
      </c>
      <c r="H87" s="51">
        <f>ROUND(Y87*' Demand-Supply Gap'!H$169,2)</f>
        <v>111.75</v>
      </c>
      <c r="I87" s="51">
        <f>ROUND(Z87*' Demand-Supply Gap'!I$169,2)</f>
        <v>95.93</v>
      </c>
      <c r="J87" s="51">
        <f>ROUND(AA87*' Demand-Supply Gap'!J$169,2)</f>
        <v>100.67</v>
      </c>
      <c r="K87" s="51">
        <f>ROUND(AB87*' Demand-Supply Gap'!K$169,2)</f>
        <v>105.39</v>
      </c>
      <c r="L87" s="51">
        <f>ROUND(AC87*' Demand-Supply Gap'!L$169,2)</f>
        <v>110.07</v>
      </c>
      <c r="M87" s="51">
        <f>ROUND(AD87*' Demand-Supply Gap'!M$169,2)</f>
        <v>114.37</v>
      </c>
      <c r="N87" s="51">
        <f>ROUND(AE87*' Demand-Supply Gap'!N$169,2)</f>
        <v>118.38</v>
      </c>
      <c r="O87" s="51">
        <f>ROUND(AF87*' Demand-Supply Gap'!O$169,2)</f>
        <v>122.78</v>
      </c>
      <c r="P87" s="51">
        <f>ROUND(AG87*' Demand-Supply Gap'!P$169,2)</f>
        <v>127.58</v>
      </c>
      <c r="Q87" s="51">
        <f>ROUND(AH87*' Demand-Supply Gap'!Q$169,2)</f>
        <v>132.55000000000001</v>
      </c>
      <c r="R87" s="51">
        <f>ROUND(AI87*' Demand-Supply Gap'!R$169,2)</f>
        <v>137.77000000000001</v>
      </c>
      <c r="S87" s="51">
        <f>ROUND(AJ87*' Demand-Supply Gap'!S$169,2)</f>
        <v>143.34</v>
      </c>
      <c r="U87" s="87">
        <f>SUM(U83:U86)</f>
        <v>1</v>
      </c>
      <c r="V87" s="87">
        <f t="shared" ref="V87:AJ87" si="66">SUM(V83:V86)</f>
        <v>1</v>
      </c>
      <c r="W87" s="87">
        <f t="shared" si="66"/>
        <v>1</v>
      </c>
      <c r="X87" s="87">
        <f t="shared" si="66"/>
        <v>1</v>
      </c>
      <c r="Y87" s="87">
        <f t="shared" si="66"/>
        <v>1</v>
      </c>
      <c r="Z87" s="87">
        <f t="shared" si="66"/>
        <v>1</v>
      </c>
      <c r="AA87" s="87">
        <f t="shared" si="66"/>
        <v>1</v>
      </c>
      <c r="AB87" s="87">
        <f t="shared" si="66"/>
        <v>1</v>
      </c>
      <c r="AC87" s="87">
        <f t="shared" si="66"/>
        <v>1</v>
      </c>
      <c r="AD87" s="87">
        <f t="shared" si="66"/>
        <v>1</v>
      </c>
      <c r="AE87" s="87">
        <f t="shared" si="66"/>
        <v>1</v>
      </c>
      <c r="AF87" s="87">
        <f t="shared" si="66"/>
        <v>1</v>
      </c>
      <c r="AG87" s="87">
        <f t="shared" si="66"/>
        <v>1</v>
      </c>
      <c r="AH87" s="87">
        <f t="shared" si="66"/>
        <v>1</v>
      </c>
      <c r="AI87" s="87">
        <f t="shared" si="66"/>
        <v>1</v>
      </c>
      <c r="AJ87" s="87">
        <f t="shared" si="66"/>
        <v>1</v>
      </c>
    </row>
    <row r="88" spans="1:36" s="71" customFormat="1">
      <c r="A88" s="99" t="s">
        <v>40</v>
      </c>
      <c r="B88" s="103" t="s">
        <v>36</v>
      </c>
      <c r="C88" s="99" t="s">
        <v>125</v>
      </c>
      <c r="D88" s="51">
        <f>ROUND(U88*' Demand-Supply Gap'!D$200,2)</f>
        <v>64.48</v>
      </c>
      <c r="E88" s="51">
        <f>ROUND(V88*' Demand-Supply Gap'!E$200,2)</f>
        <v>58.62</v>
      </c>
      <c r="F88" s="51">
        <f>ROUND(W88*' Demand-Supply Gap'!F$200,2)</f>
        <v>57.67</v>
      </c>
      <c r="G88" s="51">
        <f>ROUND(X88*' Demand-Supply Gap'!G$200,2)</f>
        <v>67.75</v>
      </c>
      <c r="H88" s="51">
        <f>ROUND(Y88*' Demand-Supply Gap'!H$200,2)</f>
        <v>53.87</v>
      </c>
      <c r="I88" s="51">
        <f>ROUND(Z88*' Demand-Supply Gap'!I$200,2)</f>
        <v>50.88</v>
      </c>
      <c r="J88" s="51">
        <f>ROUND(AA88*' Demand-Supply Gap'!J$200,2)</f>
        <v>53.08</v>
      </c>
      <c r="K88" s="51">
        <f>ROUND(AB88*' Demand-Supply Gap'!K$200,2)</f>
        <v>55.68</v>
      </c>
      <c r="L88" s="51">
        <f>ROUND(AC88*' Demand-Supply Gap'!L$200,2)</f>
        <v>58.26</v>
      </c>
      <c r="M88" s="51">
        <f>ROUND(AD88*' Demand-Supply Gap'!M$200,2)</f>
        <v>60.79</v>
      </c>
      <c r="N88" s="51">
        <f>ROUND(AE88*' Demand-Supply Gap'!N$200,2)</f>
        <v>63.25</v>
      </c>
      <c r="O88" s="51">
        <f>ROUND(AF88*' Demand-Supply Gap'!O$200,2)</f>
        <v>65.790000000000006</v>
      </c>
      <c r="P88" s="51">
        <f>ROUND(AG88*' Demand-Supply Gap'!P$200,2)</f>
        <v>68.12</v>
      </c>
      <c r="Q88" s="51">
        <f>ROUND(AH88*' Demand-Supply Gap'!Q$200,2)</f>
        <v>70.3</v>
      </c>
      <c r="R88" s="51">
        <f>ROUND(AI88*' Demand-Supply Gap'!R$200,2)</f>
        <v>72.37</v>
      </c>
      <c r="S88" s="51">
        <f>ROUND(AJ88*' Demand-Supply Gap'!S$200,2)</f>
        <v>74.569999999999993</v>
      </c>
      <c r="U88" s="79">
        <v>0.23800000000000002</v>
      </c>
      <c r="V88" s="79">
        <v>0.23822000000000002</v>
      </c>
      <c r="W88" s="79">
        <v>0.23844000000000001</v>
      </c>
      <c r="X88" s="79">
        <v>0.23866000000000001</v>
      </c>
      <c r="Y88" s="79">
        <v>0.23888000000000001</v>
      </c>
      <c r="Z88" s="79">
        <v>0.23910000000000001</v>
      </c>
      <c r="AA88" s="79">
        <v>0.23932</v>
      </c>
      <c r="AB88" s="79">
        <v>0.23954000000000003</v>
      </c>
      <c r="AC88" s="79">
        <v>0.23976000000000003</v>
      </c>
      <c r="AD88" s="79">
        <v>0.23998000000000003</v>
      </c>
      <c r="AE88" s="79">
        <v>0.24020000000000002</v>
      </c>
      <c r="AF88" s="79">
        <v>0.24042000000000002</v>
      </c>
      <c r="AG88" s="79">
        <v>0.24064000000000002</v>
      </c>
      <c r="AH88" s="79">
        <v>0.24086000000000002</v>
      </c>
      <c r="AI88" s="79">
        <v>0.24108000000000002</v>
      </c>
      <c r="AJ88" s="79">
        <v>0.24130000000000001</v>
      </c>
    </row>
    <row r="89" spans="1:36" s="71" customFormat="1">
      <c r="A89" s="99" t="s">
        <v>40</v>
      </c>
      <c r="B89" s="103" t="s">
        <v>36</v>
      </c>
      <c r="C89" s="99" t="s">
        <v>156</v>
      </c>
      <c r="D89" s="51">
        <f>ROUND(U89*' Demand-Supply Gap'!D$200,2)</f>
        <v>60.9</v>
      </c>
      <c r="E89" s="51">
        <f>ROUND(V89*' Demand-Supply Gap'!E$200,2)</f>
        <v>55.42</v>
      </c>
      <c r="F89" s="51">
        <f>ROUND(W89*' Demand-Supply Gap'!F$200,2)</f>
        <v>54.59</v>
      </c>
      <c r="G89" s="51">
        <f>ROUND(X89*' Demand-Supply Gap'!G$200,2)</f>
        <v>64.19</v>
      </c>
      <c r="H89" s="51">
        <f>ROUND(Y89*' Demand-Supply Gap'!H$200,2)</f>
        <v>51.1</v>
      </c>
      <c r="I89" s="51">
        <f>ROUND(Z89*' Demand-Supply Gap'!I$200,2)</f>
        <v>48.31</v>
      </c>
      <c r="J89" s="51">
        <f>ROUND(AA89*' Demand-Supply Gap'!J$200,2)</f>
        <v>50.45</v>
      </c>
      <c r="K89" s="51">
        <f>ROUND(AB89*' Demand-Supply Gap'!K$200,2)</f>
        <v>52.98</v>
      </c>
      <c r="L89" s="51">
        <f>ROUND(AC89*' Demand-Supply Gap'!L$200,2)</f>
        <v>55.5</v>
      </c>
      <c r="M89" s="51">
        <f>ROUND(AD89*' Demand-Supply Gap'!M$200,2)</f>
        <v>57.96</v>
      </c>
      <c r="N89" s="51">
        <f>ROUND(AE89*' Demand-Supply Gap'!N$200,2)</f>
        <v>60.37</v>
      </c>
      <c r="O89" s="51">
        <f>ROUND(AF89*' Demand-Supply Gap'!O$200,2)</f>
        <v>62.86</v>
      </c>
      <c r="P89" s="51">
        <f>ROUND(AG89*' Demand-Supply Gap'!P$200,2)</f>
        <v>65.150000000000006</v>
      </c>
      <c r="Q89" s="51">
        <f>ROUND(AH89*' Demand-Supply Gap'!Q$200,2)</f>
        <v>67.31</v>
      </c>
      <c r="R89" s="51">
        <f>ROUND(AI89*' Demand-Supply Gap'!R$200,2)</f>
        <v>69.36</v>
      </c>
      <c r="S89" s="51">
        <f>ROUND(AJ89*' Demand-Supply Gap'!S$200,2)</f>
        <v>71.540000000000006</v>
      </c>
      <c r="U89" s="90">
        <v>0.2248</v>
      </c>
      <c r="V89" s="90">
        <v>0.22524666666666665</v>
      </c>
      <c r="W89" s="90">
        <v>0.22569333333333333</v>
      </c>
      <c r="X89" s="90">
        <v>0.22613999999999998</v>
      </c>
      <c r="Y89" s="90">
        <v>0.22658666666666666</v>
      </c>
      <c r="Z89" s="90">
        <v>0.22703333333333334</v>
      </c>
      <c r="AA89" s="90">
        <v>0.22747999999999999</v>
      </c>
      <c r="AB89" s="90">
        <v>0.22792666666666667</v>
      </c>
      <c r="AC89" s="90">
        <v>0.22837333333333332</v>
      </c>
      <c r="AD89" s="90">
        <v>0.22882</v>
      </c>
      <c r="AE89" s="90">
        <v>0.22926666666666667</v>
      </c>
      <c r="AF89" s="90">
        <v>0.22971333333333332</v>
      </c>
      <c r="AG89" s="90">
        <v>0.23016</v>
      </c>
      <c r="AH89" s="90">
        <v>0.23060666666666665</v>
      </c>
      <c r="AI89" s="90">
        <v>0.23105333333333333</v>
      </c>
      <c r="AJ89" s="90">
        <v>0.23150000000000001</v>
      </c>
    </row>
    <row r="90" spans="1:36" s="71" customFormat="1">
      <c r="A90" s="99" t="s">
        <v>40</v>
      </c>
      <c r="B90" s="103" t="s">
        <v>36</v>
      </c>
      <c r="C90" s="99" t="s">
        <v>147</v>
      </c>
      <c r="D90" s="51">
        <f>ROUND(U90*' Demand-Supply Gap'!D$200,2)</f>
        <v>43.4</v>
      </c>
      <c r="E90" s="51">
        <f>ROUND(V90*' Demand-Supply Gap'!E$200,2)</f>
        <v>39.270000000000003</v>
      </c>
      <c r="F90" s="51">
        <f>ROUND(W90*' Demand-Supply Gap'!F$200,2)</f>
        <v>38.450000000000003</v>
      </c>
      <c r="G90" s="51">
        <f>ROUND(X90*' Demand-Supply Gap'!G$200,2)</f>
        <v>44.95</v>
      </c>
      <c r="H90" s="51">
        <f>ROUND(Y90*' Demand-Supply Gap'!H$200,2)</f>
        <v>35.57</v>
      </c>
      <c r="I90" s="51">
        <f>ROUND(Z90*' Demand-Supply Gap'!I$200,2)</f>
        <v>33.44</v>
      </c>
      <c r="J90" s="51">
        <f>ROUND(AA90*' Demand-Supply Gap'!J$200,2)</f>
        <v>34.71</v>
      </c>
      <c r="K90" s="51">
        <f>ROUND(AB90*' Demand-Supply Gap'!K$200,2)</f>
        <v>36.24</v>
      </c>
      <c r="L90" s="51">
        <f>ROUND(AC90*' Demand-Supply Gap'!L$200,2)</f>
        <v>37.74</v>
      </c>
      <c r="M90" s="51">
        <f>ROUND(AD90*' Demand-Supply Gap'!M$200,2)</f>
        <v>39.18</v>
      </c>
      <c r="N90" s="51">
        <f>ROUND(AE90*' Demand-Supply Gap'!N$200,2)</f>
        <v>40.57</v>
      </c>
      <c r="O90" s="51">
        <f>ROUND(AF90*' Demand-Supply Gap'!O$200,2)</f>
        <v>41.99</v>
      </c>
      <c r="P90" s="51">
        <f>ROUND(AG90*' Demand-Supply Gap'!P$200,2)</f>
        <v>43.27</v>
      </c>
      <c r="Q90" s="51">
        <f>ROUND(AH90*' Demand-Supply Gap'!Q$200,2)</f>
        <v>44.43</v>
      </c>
      <c r="R90" s="51">
        <f>ROUND(AI90*' Demand-Supply Gap'!R$200,2)</f>
        <v>45.51</v>
      </c>
      <c r="S90" s="51">
        <f>ROUND(AJ90*' Demand-Supply Gap'!S$200,2)</f>
        <v>46.66</v>
      </c>
      <c r="U90" s="87">
        <v>0.16020000000000004</v>
      </c>
      <c r="V90" s="87">
        <v>0.15958666666666668</v>
      </c>
      <c r="W90" s="87">
        <v>0.15897333333333336</v>
      </c>
      <c r="X90" s="87">
        <v>0.15836000000000003</v>
      </c>
      <c r="Y90" s="87">
        <v>0.1577466666666667</v>
      </c>
      <c r="Z90" s="87">
        <v>0.15713333333333335</v>
      </c>
      <c r="AA90" s="87">
        <v>0.15652000000000002</v>
      </c>
      <c r="AB90" s="87">
        <v>0.15590666666666669</v>
      </c>
      <c r="AC90" s="87">
        <v>0.15529333333333337</v>
      </c>
      <c r="AD90" s="87">
        <v>0.15468000000000001</v>
      </c>
      <c r="AE90" s="87">
        <v>0.15406666666666669</v>
      </c>
      <c r="AF90" s="87">
        <v>0.15345333333333336</v>
      </c>
      <c r="AG90" s="87">
        <v>0.15284000000000003</v>
      </c>
      <c r="AH90" s="87">
        <v>0.15222666666666668</v>
      </c>
      <c r="AI90" s="87">
        <v>0.15161333333333335</v>
      </c>
      <c r="AJ90" s="87">
        <v>0.15100000000000002</v>
      </c>
    </row>
    <row r="91" spans="1:36" s="71" customFormat="1">
      <c r="A91" s="99" t="s">
        <v>40</v>
      </c>
      <c r="B91" s="103" t="s">
        <v>36</v>
      </c>
      <c r="C91" s="99" t="s">
        <v>145</v>
      </c>
      <c r="D91" s="51">
        <f>ROUND(U91*' Demand-Supply Gap'!D$200,2)</f>
        <v>49.68</v>
      </c>
      <c r="E91" s="51">
        <f>ROUND(V91*' Demand-Supply Gap'!E$200,2)</f>
        <v>45.22</v>
      </c>
      <c r="F91" s="51">
        <f>ROUND(W91*' Demand-Supply Gap'!F$200,2)</f>
        <v>44.54</v>
      </c>
      <c r="G91" s="51">
        <f>ROUND(X91*' Demand-Supply Gap'!G$200,2)</f>
        <v>52.38</v>
      </c>
      <c r="H91" s="51">
        <f>ROUND(Y91*' Demand-Supply Gap'!H$200,2)</f>
        <v>41.7</v>
      </c>
      <c r="I91" s="51">
        <f>ROUND(Z91*' Demand-Supply Gap'!I$200,2)</f>
        <v>39.43</v>
      </c>
      <c r="J91" s="51">
        <f>ROUND(AA91*' Demand-Supply Gap'!J$200,2)</f>
        <v>41.17</v>
      </c>
      <c r="K91" s="51">
        <f>ROUND(AB91*' Demand-Supply Gap'!K$200,2)</f>
        <v>43.24</v>
      </c>
      <c r="L91" s="51">
        <f>ROUND(AC91*' Demand-Supply Gap'!L$200,2)</f>
        <v>45.29</v>
      </c>
      <c r="M91" s="51">
        <f>ROUND(AD91*' Demand-Supply Gap'!M$200,2)</f>
        <v>47.31</v>
      </c>
      <c r="N91" s="51">
        <f>ROUND(AE91*' Demand-Supply Gap'!N$200,2)</f>
        <v>49.27</v>
      </c>
      <c r="O91" s="51">
        <f>ROUND(AF91*' Demand-Supply Gap'!O$200,2)</f>
        <v>51.31</v>
      </c>
      <c r="P91" s="51">
        <f>ROUND(AG91*' Demand-Supply Gap'!P$200,2)</f>
        <v>53.18</v>
      </c>
      <c r="Q91" s="51">
        <f>ROUND(AH91*' Demand-Supply Gap'!Q$200,2)</f>
        <v>54.95</v>
      </c>
      <c r="R91" s="51">
        <f>ROUND(AI91*' Demand-Supply Gap'!R$200,2)</f>
        <v>56.62</v>
      </c>
      <c r="S91" s="51">
        <f>ROUND(AJ91*' Demand-Supply Gap'!S$200,2)</f>
        <v>58.41</v>
      </c>
      <c r="U91" s="90">
        <v>0.18339999999999998</v>
      </c>
      <c r="V91" s="90">
        <v>0.18377333333333332</v>
      </c>
      <c r="W91" s="90">
        <v>0.18414666666666665</v>
      </c>
      <c r="X91" s="90">
        <v>0.18451999999999996</v>
      </c>
      <c r="Y91" s="90">
        <v>0.1848933333333333</v>
      </c>
      <c r="Z91" s="90">
        <v>0.18526666666666664</v>
      </c>
      <c r="AA91" s="90">
        <v>0.18563999999999997</v>
      </c>
      <c r="AB91" s="90">
        <v>0.18601333333333331</v>
      </c>
      <c r="AC91" s="90">
        <v>0.18638666666666664</v>
      </c>
      <c r="AD91" s="90">
        <v>0.18675999999999998</v>
      </c>
      <c r="AE91" s="90">
        <v>0.18713333333333329</v>
      </c>
      <c r="AF91" s="90">
        <v>0.18750666666666663</v>
      </c>
      <c r="AG91" s="90">
        <v>0.18787999999999996</v>
      </c>
      <c r="AH91" s="90">
        <v>0.1882533333333333</v>
      </c>
      <c r="AI91" s="90">
        <v>0.18862666666666664</v>
      </c>
      <c r="AJ91" s="90">
        <v>0.18899999999999997</v>
      </c>
    </row>
    <row r="92" spans="1:36" s="71" customFormat="1">
      <c r="A92" s="99" t="s">
        <v>40</v>
      </c>
      <c r="B92" s="103" t="s">
        <v>36</v>
      </c>
      <c r="C92" s="99" t="s">
        <v>146</v>
      </c>
      <c r="D92" s="51">
        <f>ROUND(U92*' Demand-Supply Gap'!D$200,2)</f>
        <v>52.45</v>
      </c>
      <c r="E92" s="51">
        <f>ROUND(V92*' Demand-Supply Gap'!E$200,2)</f>
        <v>47.53</v>
      </c>
      <c r="F92" s="51">
        <f>ROUND(W92*' Demand-Supply Gap'!F$200,2)</f>
        <v>46.62</v>
      </c>
      <c r="G92" s="51">
        <f>ROUND(X92*' Demand-Supply Gap'!G$200,2)</f>
        <v>54.59</v>
      </c>
      <c r="H92" s="51">
        <f>ROUND(Y92*' Demand-Supply Gap'!H$200,2)</f>
        <v>43.27</v>
      </c>
      <c r="I92" s="51">
        <f>ROUND(Z92*' Demand-Supply Gap'!I$200,2)</f>
        <v>40.74</v>
      </c>
      <c r="J92" s="51">
        <f>ROUND(AA92*' Demand-Supply Gap'!J$200,2)</f>
        <v>42.37</v>
      </c>
      <c r="K92" s="51">
        <f>ROUND(AB92*' Demand-Supply Gap'!K$200,2)</f>
        <v>44.31</v>
      </c>
      <c r="L92" s="51">
        <f>ROUND(AC92*' Demand-Supply Gap'!L$200,2)</f>
        <v>46.22</v>
      </c>
      <c r="M92" s="51">
        <f>ROUND(AD92*' Demand-Supply Gap'!M$200,2)</f>
        <v>48.07</v>
      </c>
      <c r="N92" s="51">
        <f>ROUND(AE92*' Demand-Supply Gap'!N$200,2)</f>
        <v>49.85</v>
      </c>
      <c r="O92" s="51">
        <f>ROUND(AF92*' Demand-Supply Gap'!O$200,2)</f>
        <v>51.69</v>
      </c>
      <c r="P92" s="51">
        <f>ROUND(AG92*' Demand-Supply Gap'!P$200,2)</f>
        <v>53.35</v>
      </c>
      <c r="Q92" s="51">
        <f>ROUND(AH92*' Demand-Supply Gap'!Q$200,2)</f>
        <v>54.89</v>
      </c>
      <c r="R92" s="51">
        <f>ROUND(AI92*' Demand-Supply Gap'!R$200,2)</f>
        <v>56.32</v>
      </c>
      <c r="S92" s="51">
        <f>ROUND(AJ92*' Demand-Supply Gap'!S$200,2)</f>
        <v>57.85</v>
      </c>
      <c r="U92" s="87">
        <f>1-SUM(U88:U91)</f>
        <v>0.19359999999999999</v>
      </c>
      <c r="V92" s="87">
        <f t="shared" ref="V92:AJ92" si="67">1-SUM(V88:V91)</f>
        <v>0.19317333333333331</v>
      </c>
      <c r="W92" s="87">
        <f t="shared" si="67"/>
        <v>0.19274666666666662</v>
      </c>
      <c r="X92" s="87">
        <f t="shared" si="67"/>
        <v>0.19232000000000005</v>
      </c>
      <c r="Y92" s="87">
        <f t="shared" si="67"/>
        <v>0.19189333333333325</v>
      </c>
      <c r="Z92" s="87">
        <f t="shared" si="67"/>
        <v>0.19146666666666667</v>
      </c>
      <c r="AA92" s="87">
        <f t="shared" si="67"/>
        <v>0.1910400000000001</v>
      </c>
      <c r="AB92" s="87">
        <f t="shared" si="67"/>
        <v>0.1906133333333333</v>
      </c>
      <c r="AC92" s="87">
        <f t="shared" si="67"/>
        <v>0.19018666666666673</v>
      </c>
      <c r="AD92" s="87">
        <f t="shared" si="67"/>
        <v>0.18975999999999993</v>
      </c>
      <c r="AE92" s="87">
        <f t="shared" si="67"/>
        <v>0.18933333333333335</v>
      </c>
      <c r="AF92" s="87">
        <f t="shared" si="67"/>
        <v>0.18890666666666667</v>
      </c>
      <c r="AG92" s="87">
        <f t="shared" si="67"/>
        <v>0.18848000000000009</v>
      </c>
      <c r="AH92" s="87">
        <f t="shared" si="67"/>
        <v>0.18805333333333329</v>
      </c>
      <c r="AI92" s="87">
        <f t="shared" si="67"/>
        <v>0.18762666666666672</v>
      </c>
      <c r="AJ92" s="87">
        <f t="shared" si="67"/>
        <v>0.18720000000000003</v>
      </c>
    </row>
    <row r="93" spans="1:36" s="71" customFormat="1">
      <c r="A93" s="99" t="s">
        <v>40</v>
      </c>
      <c r="B93" s="103" t="s">
        <v>36</v>
      </c>
      <c r="C93" s="99" t="s">
        <v>105</v>
      </c>
      <c r="D93" s="51">
        <f>ROUND(U93*' Demand-Supply Gap'!D$200,2)</f>
        <v>270.91000000000003</v>
      </c>
      <c r="E93" s="51">
        <f>ROUND(V93*' Demand-Supply Gap'!E$200,2)</f>
        <v>246.06</v>
      </c>
      <c r="F93" s="51">
        <f>ROUND(W93*' Demand-Supply Gap'!F$200,2)</f>
        <v>241.86</v>
      </c>
      <c r="G93" s="51">
        <f>ROUND(X93*' Demand-Supply Gap'!G$200,2)</f>
        <v>283.87</v>
      </c>
      <c r="H93" s="51">
        <f>ROUND(Y93*' Demand-Supply Gap'!H$200,2)</f>
        <v>225.51</v>
      </c>
      <c r="I93" s="51">
        <f>ROUND(Z93*' Demand-Supply Gap'!I$200,2)</f>
        <v>212.8</v>
      </c>
      <c r="J93" s="51">
        <f>ROUND(AA93*' Demand-Supply Gap'!J$200,2)</f>
        <v>221.78</v>
      </c>
      <c r="K93" s="51">
        <f>ROUND(AB93*' Demand-Supply Gap'!K$200,2)</f>
        <v>232.45</v>
      </c>
      <c r="L93" s="51">
        <f>ROUND(AC93*' Demand-Supply Gap'!L$200,2)</f>
        <v>243</v>
      </c>
      <c r="M93" s="51">
        <f>ROUND(AD93*' Demand-Supply Gap'!M$200,2)</f>
        <v>253.31</v>
      </c>
      <c r="N93" s="51">
        <f>ROUND(AE93*' Demand-Supply Gap'!N$200,2)</f>
        <v>263.31</v>
      </c>
      <c r="O93" s="51">
        <f>ROUND(AF93*' Demand-Supply Gap'!O$200,2)</f>
        <v>273.63</v>
      </c>
      <c r="P93" s="51">
        <f>ROUND(AG93*' Demand-Supply Gap'!P$200,2)</f>
        <v>283.07</v>
      </c>
      <c r="Q93" s="51">
        <f>ROUND(AH93*' Demand-Supply Gap'!Q$200,2)</f>
        <v>291.88</v>
      </c>
      <c r="R93" s="51">
        <f>ROUND(AI93*' Demand-Supply Gap'!R$200,2)</f>
        <v>300.18</v>
      </c>
      <c r="S93" s="51">
        <f>ROUND(AJ93*' Demand-Supply Gap'!S$200,2)</f>
        <v>309.04000000000002</v>
      </c>
      <c r="U93" s="87">
        <f>SUM(U88:U92)</f>
        <v>1</v>
      </c>
      <c r="V93" s="87">
        <f t="shared" ref="V93:AJ93" si="68">SUM(V88:V92)</f>
        <v>1</v>
      </c>
      <c r="W93" s="87">
        <f t="shared" si="68"/>
        <v>1</v>
      </c>
      <c r="X93" s="87">
        <f t="shared" si="68"/>
        <v>1</v>
      </c>
      <c r="Y93" s="87">
        <f t="shared" si="68"/>
        <v>1</v>
      </c>
      <c r="Z93" s="87">
        <f t="shared" si="68"/>
        <v>1</v>
      </c>
      <c r="AA93" s="87">
        <f t="shared" si="68"/>
        <v>1</v>
      </c>
      <c r="AB93" s="87">
        <f t="shared" si="68"/>
        <v>1</v>
      </c>
      <c r="AC93" s="87">
        <f t="shared" si="68"/>
        <v>1</v>
      </c>
      <c r="AD93" s="87">
        <f t="shared" si="68"/>
        <v>1</v>
      </c>
      <c r="AE93" s="87">
        <f t="shared" si="68"/>
        <v>1</v>
      </c>
      <c r="AF93" s="87">
        <f t="shared" si="68"/>
        <v>1</v>
      </c>
      <c r="AG93" s="87">
        <f t="shared" si="68"/>
        <v>1</v>
      </c>
      <c r="AH93" s="87">
        <f t="shared" si="68"/>
        <v>1</v>
      </c>
      <c r="AI93" s="87">
        <f t="shared" si="68"/>
        <v>1</v>
      </c>
      <c r="AJ93" s="87">
        <f t="shared" si="68"/>
        <v>1</v>
      </c>
    </row>
    <row r="94" spans="1:36" s="71" customFormat="1">
      <c r="A94" s="99" t="s">
        <v>40</v>
      </c>
      <c r="B94" s="103" t="s">
        <v>109</v>
      </c>
      <c r="C94" s="99" t="s">
        <v>157</v>
      </c>
      <c r="D94" s="51">
        <f>ROUND(U94*' Demand-Supply Gap'!D$209,2)</f>
        <v>4.97</v>
      </c>
      <c r="E94" s="51">
        <f>ROUND(V94*' Demand-Supply Gap'!E$209,2)</f>
        <v>5.25</v>
      </c>
      <c r="F94" s="51">
        <f>ROUND(W94*' Demand-Supply Gap'!F$209,2)</f>
        <v>5.34</v>
      </c>
      <c r="G94" s="51">
        <f>ROUND(X94*' Demand-Supply Gap'!G$209,2)</f>
        <v>4.8899999999999997</v>
      </c>
      <c r="H94" s="51">
        <f>ROUND(Y94*' Demand-Supply Gap'!H$209,2)</f>
        <v>4.43</v>
      </c>
      <c r="I94" s="51">
        <f>ROUND(Z94*' Demand-Supply Gap'!I$209,2)</f>
        <v>3.72</v>
      </c>
      <c r="J94" s="51">
        <f>ROUND(AA94*' Demand-Supply Gap'!J$209,2)</f>
        <v>3.92</v>
      </c>
      <c r="K94" s="51">
        <f>ROUND(AB94*' Demand-Supply Gap'!K$209,2)</f>
        <v>4.13</v>
      </c>
      <c r="L94" s="51">
        <f>ROUND(AC94*' Demand-Supply Gap'!L$209,2)</f>
        <v>4.37</v>
      </c>
      <c r="M94" s="51">
        <f>ROUND(AD94*' Demand-Supply Gap'!M$209,2)</f>
        <v>4.58</v>
      </c>
      <c r="N94" s="51">
        <f>ROUND(AE94*' Demand-Supply Gap'!N$209,2)</f>
        <v>4.79</v>
      </c>
      <c r="O94" s="51">
        <f>ROUND(AF94*' Demand-Supply Gap'!O$209,2)</f>
        <v>4.99</v>
      </c>
      <c r="P94" s="51">
        <f>ROUND(AG94*' Demand-Supply Gap'!P$209,2)</f>
        <v>5.19</v>
      </c>
      <c r="Q94" s="51">
        <f>ROUND(AH94*' Demand-Supply Gap'!Q$209,2)</f>
        <v>5.4</v>
      </c>
      <c r="R94" s="51">
        <f>ROUND(AI94*' Demand-Supply Gap'!R$209,2)</f>
        <v>5.6</v>
      </c>
      <c r="S94" s="51">
        <f>ROUND(AJ94*' Demand-Supply Gap'!S$209,2)</f>
        <v>5.8</v>
      </c>
      <c r="U94" s="87">
        <v>0.13500000000000004</v>
      </c>
      <c r="V94" s="87">
        <v>0.13546666666666671</v>
      </c>
      <c r="W94" s="87">
        <v>0.13593333333333335</v>
      </c>
      <c r="X94" s="87">
        <v>0.13640000000000002</v>
      </c>
      <c r="Y94" s="87">
        <v>0.13686666666666669</v>
      </c>
      <c r="Z94" s="87">
        <v>0.13733333333333336</v>
      </c>
      <c r="AA94" s="87">
        <v>0.13780000000000003</v>
      </c>
      <c r="AB94" s="87">
        <v>0.13826666666666668</v>
      </c>
      <c r="AC94" s="87">
        <v>0.13873333333333335</v>
      </c>
      <c r="AD94" s="87">
        <v>0.13920000000000002</v>
      </c>
      <c r="AE94" s="87">
        <v>0.13966666666666669</v>
      </c>
      <c r="AF94" s="87">
        <v>0.14013333333333333</v>
      </c>
      <c r="AG94" s="87">
        <v>0.1406</v>
      </c>
      <c r="AH94" s="87">
        <v>0.14106666666666667</v>
      </c>
      <c r="AI94" s="87">
        <v>0.14153333333333334</v>
      </c>
      <c r="AJ94" s="87">
        <v>0.14200000000000002</v>
      </c>
    </row>
    <row r="95" spans="1:36" s="71" customFormat="1">
      <c r="A95" s="99" t="s">
        <v>40</v>
      </c>
      <c r="B95" s="103" t="s">
        <v>109</v>
      </c>
      <c r="C95" s="99" t="s">
        <v>158</v>
      </c>
      <c r="D95" s="51">
        <f>ROUND(U95*' Demand-Supply Gap'!D$209,2)</f>
        <v>6.41</v>
      </c>
      <c r="E95" s="51">
        <f>ROUND(V95*' Demand-Supply Gap'!E$209,2)</f>
        <v>6.76</v>
      </c>
      <c r="F95" s="51">
        <f>ROUND(W95*' Demand-Supply Gap'!F$209,2)</f>
        <v>6.86</v>
      </c>
      <c r="G95" s="51">
        <f>ROUND(X95*' Demand-Supply Gap'!G$209,2)</f>
        <v>6.27</v>
      </c>
      <c r="H95" s="51">
        <f>ROUND(Y95*' Demand-Supply Gap'!H$209,2)</f>
        <v>5.67</v>
      </c>
      <c r="I95" s="51">
        <f>ROUND(Z95*' Demand-Supply Gap'!I$209,2)</f>
        <v>4.76</v>
      </c>
      <c r="J95" s="51">
        <f>ROUND(AA95*' Demand-Supply Gap'!J$209,2)</f>
        <v>5</v>
      </c>
      <c r="K95" s="51">
        <f>ROUND(AB95*' Demand-Supply Gap'!K$209,2)</f>
        <v>5.27</v>
      </c>
      <c r="L95" s="51">
        <f>ROUND(AC95*' Demand-Supply Gap'!L$209,2)</f>
        <v>5.56</v>
      </c>
      <c r="M95" s="51">
        <f>ROUND(AD95*' Demand-Supply Gap'!M$209,2)</f>
        <v>5.83</v>
      </c>
      <c r="N95" s="51">
        <f>ROUND(AE95*' Demand-Supply Gap'!N$209,2)</f>
        <v>6.08</v>
      </c>
      <c r="O95" s="51">
        <f>ROUND(AF95*' Demand-Supply Gap'!O$209,2)</f>
        <v>6.33</v>
      </c>
      <c r="P95" s="51">
        <f>ROUND(AG95*' Demand-Supply Gap'!P$209,2)</f>
        <v>6.58</v>
      </c>
      <c r="Q95" s="51">
        <f>ROUND(AH95*' Demand-Supply Gap'!Q$209,2)</f>
        <v>6.83</v>
      </c>
      <c r="R95" s="51">
        <f>ROUND(AI95*' Demand-Supply Gap'!R$209,2)</f>
        <v>7.08</v>
      </c>
      <c r="S95" s="51">
        <f>ROUND(AJ95*' Demand-Supply Gap'!S$209,2)</f>
        <v>7.32</v>
      </c>
      <c r="U95" s="87">
        <v>0.17399999999999999</v>
      </c>
      <c r="V95" s="87">
        <v>0.17433999999999999</v>
      </c>
      <c r="W95" s="87">
        <v>0.17467999999999997</v>
      </c>
      <c r="X95" s="87">
        <v>0.17501999999999998</v>
      </c>
      <c r="Y95" s="87">
        <v>0.17535999999999999</v>
      </c>
      <c r="Z95" s="87">
        <v>0.1757</v>
      </c>
      <c r="AA95" s="87">
        <v>0.17604</v>
      </c>
      <c r="AB95" s="87">
        <v>0.17637999999999998</v>
      </c>
      <c r="AC95" s="87">
        <v>0.17671999999999999</v>
      </c>
      <c r="AD95" s="87">
        <v>0.17706</v>
      </c>
      <c r="AE95" s="87">
        <v>0.1774</v>
      </c>
      <c r="AF95" s="87">
        <v>0.17774000000000001</v>
      </c>
      <c r="AG95" s="87">
        <v>0.17807999999999999</v>
      </c>
      <c r="AH95" s="87">
        <v>0.17842</v>
      </c>
      <c r="AI95" s="87">
        <v>0.17876</v>
      </c>
      <c r="AJ95" s="87">
        <v>0.17910000000000001</v>
      </c>
    </row>
    <row r="96" spans="1:36" s="71" customFormat="1">
      <c r="A96" s="99" t="s">
        <v>40</v>
      </c>
      <c r="B96" s="103" t="s">
        <v>109</v>
      </c>
      <c r="C96" s="99" t="s">
        <v>159</v>
      </c>
      <c r="D96" s="51">
        <f>ROUND(U96*' Demand-Supply Gap'!D$209,2)</f>
        <v>2.89</v>
      </c>
      <c r="E96" s="51">
        <f>ROUND(V96*' Demand-Supply Gap'!E$209,2)</f>
        <v>3.07</v>
      </c>
      <c r="F96" s="51">
        <f>ROUND(W96*' Demand-Supply Gap'!F$209,2)</f>
        <v>3.13</v>
      </c>
      <c r="G96" s="51">
        <f>ROUND(X96*' Demand-Supply Gap'!G$209,2)</f>
        <v>2.88</v>
      </c>
      <c r="H96" s="51">
        <f>ROUND(Y96*' Demand-Supply Gap'!H$209,2)</f>
        <v>2.62</v>
      </c>
      <c r="I96" s="51">
        <f>ROUND(Z96*' Demand-Supply Gap'!I$209,2)</f>
        <v>2.21</v>
      </c>
      <c r="J96" s="51">
        <f>ROUND(AA96*' Demand-Supply Gap'!J$209,2)</f>
        <v>2.34</v>
      </c>
      <c r="K96" s="51">
        <f>ROUND(AB96*' Demand-Supply Gap'!K$209,2)</f>
        <v>2.48</v>
      </c>
      <c r="L96" s="51">
        <f>ROUND(AC96*' Demand-Supply Gap'!L$209,2)</f>
        <v>2.63</v>
      </c>
      <c r="M96" s="51">
        <f>ROUND(AD96*' Demand-Supply Gap'!M$209,2)</f>
        <v>2.77</v>
      </c>
      <c r="N96" s="51">
        <f>ROUND(AE96*' Demand-Supply Gap'!N$209,2)</f>
        <v>2.91</v>
      </c>
      <c r="O96" s="51">
        <f>ROUND(AF96*' Demand-Supply Gap'!O$209,2)</f>
        <v>3.05</v>
      </c>
      <c r="P96" s="51">
        <f>ROUND(AG96*' Demand-Supply Gap'!P$209,2)</f>
        <v>3.19</v>
      </c>
      <c r="Q96" s="51">
        <f>ROUND(AH96*' Demand-Supply Gap'!Q$209,2)</f>
        <v>3.33</v>
      </c>
      <c r="R96" s="51">
        <f>ROUND(AI96*' Demand-Supply Gap'!R$209,2)</f>
        <v>3.46</v>
      </c>
      <c r="S96" s="51">
        <f>ROUND(AJ96*' Demand-Supply Gap'!S$209,2)</f>
        <v>3.6</v>
      </c>
      <c r="U96" s="90">
        <v>7.8400000000000011E-2</v>
      </c>
      <c r="V96" s="90">
        <v>7.9053333333333337E-2</v>
      </c>
      <c r="W96" s="90">
        <v>7.9706666666666676E-2</v>
      </c>
      <c r="X96" s="90">
        <v>8.0360000000000001E-2</v>
      </c>
      <c r="Y96" s="90">
        <v>8.101333333333334E-2</v>
      </c>
      <c r="Z96" s="90">
        <v>8.1666666666666679E-2</v>
      </c>
      <c r="AA96" s="90">
        <v>8.2320000000000004E-2</v>
      </c>
      <c r="AB96" s="90">
        <v>8.2973333333333343E-2</v>
      </c>
      <c r="AC96" s="90">
        <v>8.3626666666666669E-2</v>
      </c>
      <c r="AD96" s="90">
        <v>8.4280000000000008E-2</v>
      </c>
      <c r="AE96" s="90">
        <v>8.4933333333333333E-2</v>
      </c>
      <c r="AF96" s="90">
        <v>8.5586666666666672E-2</v>
      </c>
      <c r="AG96" s="90">
        <v>8.6240000000000011E-2</v>
      </c>
      <c r="AH96" s="90">
        <v>8.6893333333333336E-2</v>
      </c>
      <c r="AI96" s="90">
        <v>8.7546666666666675E-2</v>
      </c>
      <c r="AJ96" s="90">
        <v>8.8200000000000001E-2</v>
      </c>
    </row>
    <row r="97" spans="1:36" s="71" customFormat="1">
      <c r="A97" s="99" t="s">
        <v>40</v>
      </c>
      <c r="B97" s="103" t="s">
        <v>109</v>
      </c>
      <c r="C97" s="99" t="s">
        <v>160</v>
      </c>
      <c r="D97" s="51">
        <f>ROUND(U97*' Demand-Supply Gap'!D$209,2)</f>
        <v>7.53</v>
      </c>
      <c r="E97" s="51">
        <f>ROUND(V97*' Demand-Supply Gap'!E$209,2)</f>
        <v>7.95</v>
      </c>
      <c r="F97" s="51">
        <f>ROUND(W97*' Demand-Supply Gap'!F$209,2)</f>
        <v>8.07</v>
      </c>
      <c r="G97" s="51">
        <f>ROUND(X97*' Demand-Supply Gap'!G$209,2)</f>
        <v>7.39</v>
      </c>
      <c r="H97" s="51">
        <f>ROUND(Y97*' Demand-Supply Gap'!H$209,2)</f>
        <v>6.69</v>
      </c>
      <c r="I97" s="51">
        <f>ROUND(Z97*' Demand-Supply Gap'!I$209,2)</f>
        <v>5.62</v>
      </c>
      <c r="J97" s="51">
        <f>ROUND(AA97*' Demand-Supply Gap'!J$209,2)</f>
        <v>5.91</v>
      </c>
      <c r="K97" s="51">
        <f>ROUND(AB97*' Demand-Supply Gap'!K$209,2)</f>
        <v>6.23</v>
      </c>
      <c r="L97" s="51">
        <f>ROUND(AC97*' Demand-Supply Gap'!L$209,2)</f>
        <v>6.58</v>
      </c>
      <c r="M97" s="51">
        <f>ROUND(AD97*' Demand-Supply Gap'!M$209,2)</f>
        <v>6.9</v>
      </c>
      <c r="N97" s="51">
        <f>ROUND(AE97*' Demand-Supply Gap'!N$209,2)</f>
        <v>7.21</v>
      </c>
      <c r="O97" s="51">
        <f>ROUND(AF97*' Demand-Supply Gap'!O$209,2)</f>
        <v>7.51</v>
      </c>
      <c r="P97" s="51">
        <f>ROUND(AG97*' Demand-Supply Gap'!P$209,2)</f>
        <v>7.81</v>
      </c>
      <c r="Q97" s="51">
        <f>ROUND(AH97*' Demand-Supply Gap'!Q$209,2)</f>
        <v>8.1199999999999992</v>
      </c>
      <c r="R97" s="51">
        <f>ROUND(AI97*' Demand-Supply Gap'!R$209,2)</f>
        <v>8.42</v>
      </c>
      <c r="S97" s="51">
        <f>ROUND(AJ97*' Demand-Supply Gap'!S$209,2)</f>
        <v>8.7200000000000006</v>
      </c>
      <c r="U97" s="79">
        <v>0.2044</v>
      </c>
      <c r="V97" s="79">
        <v>0.20499333333333333</v>
      </c>
      <c r="W97" s="79">
        <v>0.20558666666666667</v>
      </c>
      <c r="X97" s="79">
        <v>0.20618</v>
      </c>
      <c r="Y97" s="79">
        <v>0.20677333333333334</v>
      </c>
      <c r="Z97" s="79">
        <v>0.20736666666666667</v>
      </c>
      <c r="AA97" s="79">
        <v>0.20796000000000001</v>
      </c>
      <c r="AB97" s="79">
        <v>0.20855333333333334</v>
      </c>
      <c r="AC97" s="79">
        <v>0.20914666666666668</v>
      </c>
      <c r="AD97" s="79">
        <v>0.20974000000000001</v>
      </c>
      <c r="AE97" s="79">
        <v>0.21033333333333334</v>
      </c>
      <c r="AF97" s="79">
        <v>0.21092666666666668</v>
      </c>
      <c r="AG97" s="79">
        <v>0.21152000000000001</v>
      </c>
      <c r="AH97" s="79">
        <v>0.21211333333333335</v>
      </c>
      <c r="AI97" s="79">
        <v>0.21270666666666668</v>
      </c>
      <c r="AJ97" s="79">
        <v>0.21330000000000002</v>
      </c>
    </row>
    <row r="98" spans="1:36" s="71" customFormat="1">
      <c r="A98" s="99" t="s">
        <v>40</v>
      </c>
      <c r="B98" s="103" t="s">
        <v>109</v>
      </c>
      <c r="C98" s="99" t="s">
        <v>161</v>
      </c>
      <c r="D98" s="51">
        <f>ROUND(U98*' Demand-Supply Gap'!D$209,2)</f>
        <v>12.96</v>
      </c>
      <c r="E98" s="51">
        <f>ROUND(V98*' Demand-Supply Gap'!E$209,2)</f>
        <v>13.62</v>
      </c>
      <c r="F98" s="51">
        <f>ROUND(W98*' Demand-Supply Gap'!F$209,2)</f>
        <v>13.76</v>
      </c>
      <c r="G98" s="51">
        <f>ROUND(X98*' Demand-Supply Gap'!G$209,2)</f>
        <v>12.53</v>
      </c>
      <c r="H98" s="51">
        <f>ROUND(Y98*' Demand-Supply Gap'!H$209,2)</f>
        <v>11.28</v>
      </c>
      <c r="I98" s="51">
        <f>ROUND(Z98*' Demand-Supply Gap'!I$209,2)</f>
        <v>9.43</v>
      </c>
      <c r="J98" s="51">
        <f>ROUND(AA98*' Demand-Supply Gap'!J$209,2)</f>
        <v>9.86</v>
      </c>
      <c r="K98" s="51">
        <f>ROUND(AB98*' Demand-Supply Gap'!K$209,2)</f>
        <v>10.34</v>
      </c>
      <c r="L98" s="51">
        <f>ROUND(AC98*' Demand-Supply Gap'!L$209,2)</f>
        <v>10.86</v>
      </c>
      <c r="M98" s="51">
        <f>ROUND(AD98*' Demand-Supply Gap'!M$209,2)</f>
        <v>11.32</v>
      </c>
      <c r="N98" s="51">
        <f>ROUND(AE98*' Demand-Supply Gap'!N$209,2)</f>
        <v>11.77</v>
      </c>
      <c r="O98" s="51">
        <f>ROUND(AF98*' Demand-Supply Gap'!O$209,2)</f>
        <v>12.2</v>
      </c>
      <c r="P98" s="51">
        <f>ROUND(AG98*' Demand-Supply Gap'!P$209,2)</f>
        <v>12.62</v>
      </c>
      <c r="Q98" s="51">
        <f>ROUND(AH98*' Demand-Supply Gap'!Q$209,2)</f>
        <v>13.04</v>
      </c>
      <c r="R98" s="51">
        <f>ROUND(AI98*' Demand-Supply Gap'!R$209,2)</f>
        <v>13.45</v>
      </c>
      <c r="S98" s="51">
        <f>ROUND(AJ98*' Demand-Supply Gap'!S$209,2)</f>
        <v>13.85</v>
      </c>
      <c r="U98" s="87">
        <v>0.35210000000000008</v>
      </c>
      <c r="V98" s="87">
        <v>0.35122000000000009</v>
      </c>
      <c r="W98" s="87">
        <v>0.35034000000000004</v>
      </c>
      <c r="X98" s="87">
        <v>0.34946000000000005</v>
      </c>
      <c r="Y98" s="87">
        <v>0.34858000000000006</v>
      </c>
      <c r="Z98" s="87">
        <v>0.34770000000000006</v>
      </c>
      <c r="AA98" s="87">
        <v>0.34682000000000007</v>
      </c>
      <c r="AB98" s="87">
        <v>0.34594000000000003</v>
      </c>
      <c r="AC98" s="87">
        <v>0.34506000000000003</v>
      </c>
      <c r="AD98" s="87">
        <v>0.34418000000000004</v>
      </c>
      <c r="AE98" s="87">
        <v>0.34330000000000005</v>
      </c>
      <c r="AF98" s="87">
        <v>0.34242000000000006</v>
      </c>
      <c r="AG98" s="87">
        <v>0.34154000000000007</v>
      </c>
      <c r="AH98" s="87">
        <v>0.34066000000000002</v>
      </c>
      <c r="AI98" s="87">
        <v>0.33978000000000003</v>
      </c>
      <c r="AJ98" s="87">
        <v>0.33890000000000003</v>
      </c>
    </row>
    <row r="99" spans="1:36" s="71" customFormat="1">
      <c r="A99" s="99" t="s">
        <v>40</v>
      </c>
      <c r="B99" s="103" t="s">
        <v>109</v>
      </c>
      <c r="C99" s="99" t="s">
        <v>162</v>
      </c>
      <c r="D99" s="51">
        <f>ROUND(U99*' Demand-Supply Gap'!D$209,2)</f>
        <v>2.0699999999999998</v>
      </c>
      <c r="E99" s="51">
        <f>ROUND(V99*' Demand-Supply Gap'!E$209,2)</f>
        <v>2.13</v>
      </c>
      <c r="F99" s="51">
        <f>ROUND(W99*' Demand-Supply Gap'!F$209,2)</f>
        <v>2.11</v>
      </c>
      <c r="G99" s="51">
        <f>ROUND(X99*' Demand-Supply Gap'!G$209,2)</f>
        <v>1.88</v>
      </c>
      <c r="H99" s="51">
        <f>ROUND(Y99*' Demand-Supply Gap'!H$209,2)</f>
        <v>1.66</v>
      </c>
      <c r="I99" s="51">
        <f>ROUND(Z99*' Demand-Supply Gap'!I$209,2)</f>
        <v>1.36</v>
      </c>
      <c r="J99" s="51">
        <f>ROUND(AA99*' Demand-Supply Gap'!J$209,2)</f>
        <v>1.39</v>
      </c>
      <c r="K99" s="51">
        <f>ROUND(AB99*' Demand-Supply Gap'!K$209,2)</f>
        <v>1.43</v>
      </c>
      <c r="L99" s="51">
        <f>ROUND(AC99*' Demand-Supply Gap'!L$209,2)</f>
        <v>1.47</v>
      </c>
      <c r="M99" s="51">
        <f>ROUND(AD99*' Demand-Supply Gap'!M$209,2)</f>
        <v>1.5</v>
      </c>
      <c r="N99" s="51">
        <f>ROUND(AE99*' Demand-Supply Gap'!N$209,2)</f>
        <v>1.52</v>
      </c>
      <c r="O99" s="51">
        <f>ROUND(AF99*' Demand-Supply Gap'!O$209,2)</f>
        <v>1.54</v>
      </c>
      <c r="P99" s="51">
        <f>ROUND(AG99*' Demand-Supply Gap'!P$209,2)</f>
        <v>1.55</v>
      </c>
      <c r="Q99" s="51">
        <f>ROUND(AH99*' Demand-Supply Gap'!Q$209,2)</f>
        <v>1.56</v>
      </c>
      <c r="R99" s="51">
        <f>ROUND(AI99*' Demand-Supply Gap'!R$209,2)</f>
        <v>1.57</v>
      </c>
      <c r="S99" s="51">
        <f>ROUND(AJ99*' Demand-Supply Gap'!S$209,2)</f>
        <v>1.57</v>
      </c>
      <c r="U99" s="87">
        <f>1-SUM(U94:U98)</f>
        <v>5.6099999999999817E-2</v>
      </c>
      <c r="V99" s="87">
        <f t="shared" ref="V99:AJ99" si="69">1-SUM(V94:V98)</f>
        <v>5.4926666666666568E-2</v>
      </c>
      <c r="W99" s="87">
        <f t="shared" si="69"/>
        <v>5.375333333333332E-2</v>
      </c>
      <c r="X99" s="87">
        <f t="shared" si="69"/>
        <v>5.2579999999999849E-2</v>
      </c>
      <c r="Y99" s="87">
        <f t="shared" si="69"/>
        <v>5.1406666666666601E-2</v>
      </c>
      <c r="Z99" s="87">
        <f t="shared" si="69"/>
        <v>5.023333333333313E-2</v>
      </c>
      <c r="AA99" s="87">
        <f t="shared" si="69"/>
        <v>4.9059999999999881E-2</v>
      </c>
      <c r="AB99" s="87">
        <f t="shared" si="69"/>
        <v>4.7886666666666633E-2</v>
      </c>
      <c r="AC99" s="87">
        <f t="shared" si="69"/>
        <v>4.6713333333333273E-2</v>
      </c>
      <c r="AD99" s="87">
        <f t="shared" si="69"/>
        <v>4.5539999999999914E-2</v>
      </c>
      <c r="AE99" s="87">
        <f t="shared" si="69"/>
        <v>4.4366666666666554E-2</v>
      </c>
      <c r="AF99" s="87">
        <f t="shared" si="69"/>
        <v>4.3193333333333195E-2</v>
      </c>
      <c r="AG99" s="87">
        <f t="shared" si="69"/>
        <v>4.2019999999999946E-2</v>
      </c>
      <c r="AH99" s="87">
        <f t="shared" si="69"/>
        <v>4.0846666666666698E-2</v>
      </c>
      <c r="AI99" s="87">
        <f t="shared" si="69"/>
        <v>3.9673333333333227E-2</v>
      </c>
      <c r="AJ99" s="87">
        <f t="shared" si="69"/>
        <v>3.8499999999999979E-2</v>
      </c>
    </row>
    <row r="100" spans="1:36" s="71" customFormat="1">
      <c r="A100" s="99" t="s">
        <v>40</v>
      </c>
      <c r="B100" s="103" t="s">
        <v>109</v>
      </c>
      <c r="C100" s="99" t="s">
        <v>105</v>
      </c>
      <c r="D100" s="51">
        <f>ROUND(U100*' Demand-Supply Gap'!D$209,2)</f>
        <v>36.82</v>
      </c>
      <c r="E100" s="51">
        <f>ROUND(V100*' Demand-Supply Gap'!E$209,2)</f>
        <v>38.78</v>
      </c>
      <c r="F100" s="51">
        <f>ROUND(W100*' Demand-Supply Gap'!F$209,2)</f>
        <v>39.270000000000003</v>
      </c>
      <c r="G100" s="51">
        <f>ROUND(X100*' Demand-Supply Gap'!G$209,2)</f>
        <v>35.85</v>
      </c>
      <c r="H100" s="51">
        <f>ROUND(Y100*' Demand-Supply Gap'!H$209,2)</f>
        <v>32.36</v>
      </c>
      <c r="I100" s="51">
        <f>ROUND(Z100*' Demand-Supply Gap'!I$209,2)</f>
        <v>27.11</v>
      </c>
      <c r="J100" s="51">
        <f>ROUND(AA100*' Demand-Supply Gap'!J$209,2)</f>
        <v>28.43</v>
      </c>
      <c r="K100" s="51">
        <f>ROUND(AB100*' Demand-Supply Gap'!K$209,2)</f>
        <v>29.89</v>
      </c>
      <c r="L100" s="51">
        <f>ROUND(AC100*' Demand-Supply Gap'!L$209,2)</f>
        <v>31.48</v>
      </c>
      <c r="M100" s="51">
        <f>ROUND(AD100*' Demand-Supply Gap'!M$209,2)</f>
        <v>32.9</v>
      </c>
      <c r="N100" s="51">
        <f>ROUND(AE100*' Demand-Supply Gap'!N$209,2)</f>
        <v>34.29</v>
      </c>
      <c r="O100" s="51">
        <f>ROUND(AF100*' Demand-Supply Gap'!O$209,2)</f>
        <v>35.61</v>
      </c>
      <c r="P100" s="51">
        <f>ROUND(AG100*' Demand-Supply Gap'!P$209,2)</f>
        <v>36.94</v>
      </c>
      <c r="Q100" s="51">
        <f>ROUND(AH100*' Demand-Supply Gap'!Q$209,2)</f>
        <v>38.270000000000003</v>
      </c>
      <c r="R100" s="51">
        <f>ROUND(AI100*' Demand-Supply Gap'!R$209,2)</f>
        <v>39.58</v>
      </c>
      <c r="S100" s="51">
        <f>ROUND(AJ100*' Demand-Supply Gap'!S$209,2)</f>
        <v>40.86</v>
      </c>
      <c r="U100" s="87">
        <f>SUM(U94:U99)</f>
        <v>1</v>
      </c>
      <c r="V100" s="87">
        <f t="shared" ref="V100:AJ100" si="70">SUM(V94:V99)</f>
        <v>1</v>
      </c>
      <c r="W100" s="87">
        <f t="shared" si="70"/>
        <v>1</v>
      </c>
      <c r="X100" s="87">
        <f t="shared" si="70"/>
        <v>1</v>
      </c>
      <c r="Y100" s="87">
        <f t="shared" si="70"/>
        <v>1</v>
      </c>
      <c r="Z100" s="87">
        <f t="shared" si="70"/>
        <v>1</v>
      </c>
      <c r="AA100" s="87">
        <f t="shared" si="70"/>
        <v>1</v>
      </c>
      <c r="AB100" s="87">
        <f t="shared" si="70"/>
        <v>1</v>
      </c>
      <c r="AC100" s="87">
        <f t="shared" si="70"/>
        <v>1</v>
      </c>
      <c r="AD100" s="87">
        <f t="shared" si="70"/>
        <v>1</v>
      </c>
      <c r="AE100" s="87">
        <f t="shared" si="70"/>
        <v>1</v>
      </c>
      <c r="AF100" s="87">
        <f t="shared" si="70"/>
        <v>1</v>
      </c>
      <c r="AG100" s="87">
        <f t="shared" si="70"/>
        <v>1</v>
      </c>
      <c r="AH100" s="87">
        <f t="shared" si="70"/>
        <v>1</v>
      </c>
      <c r="AI100" s="87">
        <f t="shared" si="70"/>
        <v>1</v>
      </c>
      <c r="AJ100" s="87">
        <f t="shared" si="70"/>
        <v>1</v>
      </c>
    </row>
    <row r="101" spans="1:36" s="71" customFormat="1">
      <c r="A101" s="99" t="s">
        <v>42</v>
      </c>
      <c r="B101" s="103" t="s">
        <v>18</v>
      </c>
      <c r="C101" s="99" t="s">
        <v>124</v>
      </c>
      <c r="D101" s="51">
        <f>ROUND(U101*' Demand-Supply Gap'!D$240,2)</f>
        <v>10.87</v>
      </c>
      <c r="E101" s="51">
        <f>ROUND(V101*' Demand-Supply Gap'!E$240,2)</f>
        <v>9.43</v>
      </c>
      <c r="F101" s="51">
        <f>ROUND(W101*' Demand-Supply Gap'!F$240,2)</f>
        <v>8.75</v>
      </c>
      <c r="G101" s="51">
        <f>ROUND(X101*' Demand-Supply Gap'!G$240,2)</f>
        <v>9.08</v>
      </c>
      <c r="H101" s="51">
        <f>ROUND(Y101*' Demand-Supply Gap'!H$240,2)</f>
        <v>9.3000000000000007</v>
      </c>
      <c r="I101" s="51">
        <f>ROUND(Z101*' Demand-Supply Gap'!I$240,2)</f>
        <v>9.5500000000000007</v>
      </c>
      <c r="J101" s="51">
        <f>ROUND(AA101*' Demand-Supply Gap'!J$240,2)</f>
        <v>10.08</v>
      </c>
      <c r="K101" s="51">
        <f>ROUND(AB101*' Demand-Supply Gap'!K$240,2)</f>
        <v>10.72</v>
      </c>
      <c r="L101" s="51">
        <f>ROUND(AC101*' Demand-Supply Gap'!L$240,2)</f>
        <v>11.34</v>
      </c>
      <c r="M101" s="51">
        <f>ROUND(AD101*' Demand-Supply Gap'!M$240,2)</f>
        <v>11.93</v>
      </c>
      <c r="N101" s="51">
        <f>ROUND(AE101*' Demand-Supply Gap'!N$240,2)</f>
        <v>12.49</v>
      </c>
      <c r="O101" s="51">
        <f>ROUND(AF101*' Demand-Supply Gap'!O$240,2)</f>
        <v>13.09</v>
      </c>
      <c r="P101" s="51">
        <f>ROUND(AG101*' Demand-Supply Gap'!P$240,2)</f>
        <v>13.66</v>
      </c>
      <c r="Q101" s="51">
        <f>ROUND(AH101*' Demand-Supply Gap'!Q$240,2)</f>
        <v>14.23</v>
      </c>
      <c r="R101" s="51">
        <f>ROUND(AI101*' Demand-Supply Gap'!R$240,2)</f>
        <v>14.79</v>
      </c>
      <c r="S101" s="51">
        <f>ROUND(AJ101*' Demand-Supply Gap'!S$240,2)</f>
        <v>15.38</v>
      </c>
      <c r="U101" s="79">
        <v>0.15440000000000001</v>
      </c>
      <c r="V101" s="79">
        <v>0.15493333333333334</v>
      </c>
      <c r="W101" s="79">
        <v>0.15546666666666667</v>
      </c>
      <c r="X101" s="79">
        <v>0.15600000000000003</v>
      </c>
      <c r="Y101" s="79">
        <v>0.15653333333333336</v>
      </c>
      <c r="Z101" s="79">
        <v>0.15706666666666669</v>
      </c>
      <c r="AA101" s="79">
        <v>0.15760000000000002</v>
      </c>
      <c r="AB101" s="79">
        <v>0.15813333333333335</v>
      </c>
      <c r="AC101" s="79">
        <v>0.15866666666666668</v>
      </c>
      <c r="AD101" s="79">
        <v>0.15920000000000001</v>
      </c>
      <c r="AE101" s="79">
        <v>0.15973333333333334</v>
      </c>
      <c r="AF101" s="79">
        <v>0.1602666666666667</v>
      </c>
      <c r="AG101" s="79">
        <v>0.16080000000000003</v>
      </c>
      <c r="AH101" s="79">
        <v>0.16133333333333336</v>
      </c>
      <c r="AI101" s="79">
        <v>0.16186666666666669</v>
      </c>
      <c r="AJ101" s="79">
        <v>0.16240000000000002</v>
      </c>
    </row>
    <row r="102" spans="1:36" s="71" customFormat="1">
      <c r="A102" s="99" t="s">
        <v>42</v>
      </c>
      <c r="B102" s="103" t="s">
        <v>18</v>
      </c>
      <c r="C102" s="99" t="s">
        <v>147</v>
      </c>
      <c r="D102" s="51">
        <f>ROUND(U102*' Demand-Supply Gap'!D$240,2)</f>
        <v>20.49</v>
      </c>
      <c r="E102" s="51">
        <f>ROUND(V102*' Demand-Supply Gap'!E$240,2)</f>
        <v>17.78</v>
      </c>
      <c r="F102" s="51">
        <f>ROUND(W102*' Demand-Supply Gap'!F$240,2)</f>
        <v>16.52</v>
      </c>
      <c r="G102" s="51">
        <f>ROUND(X102*' Demand-Supply Gap'!G$240,2)</f>
        <v>17.14</v>
      </c>
      <c r="H102" s="51">
        <f>ROUND(Y102*' Demand-Supply Gap'!H$240,2)</f>
        <v>17.57</v>
      </c>
      <c r="I102" s="51">
        <f>ROUND(Z102*' Demand-Supply Gap'!I$240,2)</f>
        <v>18.05</v>
      </c>
      <c r="J102" s="51">
        <f>ROUND(AA102*' Demand-Supply Gap'!J$240,2)</f>
        <v>19.07</v>
      </c>
      <c r="K102" s="51">
        <f>ROUND(AB102*' Demand-Supply Gap'!K$240,2)</f>
        <v>20.29</v>
      </c>
      <c r="L102" s="51">
        <f>ROUND(AC102*' Demand-Supply Gap'!L$240,2)</f>
        <v>21.47</v>
      </c>
      <c r="M102" s="51">
        <f>ROUND(AD102*' Demand-Supply Gap'!M$240,2)</f>
        <v>22.59</v>
      </c>
      <c r="N102" s="51">
        <f>ROUND(AE102*' Demand-Supply Gap'!N$240,2)</f>
        <v>23.68</v>
      </c>
      <c r="O102" s="51">
        <f>ROUND(AF102*' Demand-Supply Gap'!O$240,2)</f>
        <v>24.83</v>
      </c>
      <c r="P102" s="51">
        <f>ROUND(AG102*' Demand-Supply Gap'!P$240,2)</f>
        <v>25.93</v>
      </c>
      <c r="Q102" s="51">
        <f>ROUND(AH102*' Demand-Supply Gap'!Q$240,2)</f>
        <v>27.02</v>
      </c>
      <c r="R102" s="51">
        <f>ROUND(AI102*' Demand-Supply Gap'!R$240,2)</f>
        <v>28.11</v>
      </c>
      <c r="S102" s="51">
        <f>ROUND(AJ102*' Demand-Supply Gap'!S$240,2)</f>
        <v>29.23</v>
      </c>
      <c r="U102" s="87">
        <v>0.29099999999999998</v>
      </c>
      <c r="V102" s="87">
        <v>0.29217999999999994</v>
      </c>
      <c r="W102" s="87">
        <v>0.29335999999999995</v>
      </c>
      <c r="X102" s="87">
        <v>0.29453999999999997</v>
      </c>
      <c r="Y102" s="87">
        <v>0.29571999999999998</v>
      </c>
      <c r="Z102" s="87">
        <v>0.29689999999999994</v>
      </c>
      <c r="AA102" s="87">
        <v>0.29807999999999996</v>
      </c>
      <c r="AB102" s="87">
        <v>0.29925999999999997</v>
      </c>
      <c r="AC102" s="87">
        <v>0.30043999999999998</v>
      </c>
      <c r="AD102" s="87">
        <v>0.30161999999999994</v>
      </c>
      <c r="AE102" s="87">
        <v>0.30279999999999996</v>
      </c>
      <c r="AF102" s="87">
        <v>0.30397999999999997</v>
      </c>
      <c r="AG102" s="87">
        <v>0.30515999999999993</v>
      </c>
      <c r="AH102" s="87">
        <v>0.30633999999999995</v>
      </c>
      <c r="AI102" s="87">
        <v>0.30751999999999996</v>
      </c>
      <c r="AJ102" s="87">
        <v>0.30869999999999997</v>
      </c>
    </row>
    <row r="103" spans="1:36" s="71" customFormat="1">
      <c r="A103" s="99" t="s">
        <v>42</v>
      </c>
      <c r="B103" s="103" t="s">
        <v>18</v>
      </c>
      <c r="C103" s="99" t="s">
        <v>164</v>
      </c>
      <c r="D103" s="51">
        <f>ROUND(U103*' Demand-Supply Gap'!D$240,2)</f>
        <v>8.69</v>
      </c>
      <c r="E103" s="51">
        <f>ROUND(V103*' Demand-Supply Gap'!E$240,2)</f>
        <v>7.47</v>
      </c>
      <c r="F103" s="51">
        <f>ROUND(W103*' Demand-Supply Gap'!F$240,2)</f>
        <v>6.87</v>
      </c>
      <c r="G103" s="51">
        <f>ROUND(X103*' Demand-Supply Gap'!G$240,2)</f>
        <v>7.07</v>
      </c>
      <c r="H103" s="51">
        <f>ROUND(Y103*' Demand-Supply Gap'!H$240,2)</f>
        <v>7.17</v>
      </c>
      <c r="I103" s="51">
        <f>ROUND(Z103*' Demand-Supply Gap'!I$240,2)</f>
        <v>7.3</v>
      </c>
      <c r="J103" s="51">
        <f>ROUND(AA103*' Demand-Supply Gap'!J$240,2)</f>
        <v>7.64</v>
      </c>
      <c r="K103" s="51">
        <f>ROUND(AB103*' Demand-Supply Gap'!K$240,2)</f>
        <v>8.0500000000000007</v>
      </c>
      <c r="L103" s="51">
        <f>ROUND(AC103*' Demand-Supply Gap'!L$240,2)</f>
        <v>8.44</v>
      </c>
      <c r="M103" s="51">
        <f>ROUND(AD103*' Demand-Supply Gap'!M$240,2)</f>
        <v>8.7899999999999991</v>
      </c>
      <c r="N103" s="51">
        <f>ROUND(AE103*' Demand-Supply Gap'!N$240,2)</f>
        <v>9.1300000000000008</v>
      </c>
      <c r="O103" s="51">
        <f>ROUND(AF103*' Demand-Supply Gap'!O$240,2)</f>
        <v>9.48</v>
      </c>
      <c r="P103" s="51">
        <f>ROUND(AG103*' Demand-Supply Gap'!P$240,2)</f>
        <v>9.81</v>
      </c>
      <c r="Q103" s="51">
        <f>ROUND(AH103*' Demand-Supply Gap'!Q$240,2)</f>
        <v>10.119999999999999</v>
      </c>
      <c r="R103" s="51">
        <f>ROUND(AI103*' Demand-Supply Gap'!R$240,2)</f>
        <v>10.43</v>
      </c>
      <c r="S103" s="51">
        <f>ROUND(AJ103*' Demand-Supply Gap'!S$240,2)</f>
        <v>10.74</v>
      </c>
      <c r="U103" s="90">
        <v>0.1234</v>
      </c>
      <c r="V103" s="90">
        <v>0.12273333333333332</v>
      </c>
      <c r="W103" s="90">
        <v>0.12206666666666666</v>
      </c>
      <c r="X103" s="90">
        <v>0.12139999999999999</v>
      </c>
      <c r="Y103" s="90">
        <v>0.12073333333333333</v>
      </c>
      <c r="Z103" s="90">
        <v>0.12006666666666665</v>
      </c>
      <c r="AA103" s="90">
        <v>0.11939999999999999</v>
      </c>
      <c r="AB103" s="90">
        <v>0.11873333333333333</v>
      </c>
      <c r="AC103" s="90">
        <v>0.11806666666666667</v>
      </c>
      <c r="AD103" s="90">
        <v>0.11739999999999999</v>
      </c>
      <c r="AE103" s="90">
        <v>0.11673333333333333</v>
      </c>
      <c r="AF103" s="90">
        <v>0.11606666666666667</v>
      </c>
      <c r="AG103" s="90">
        <v>0.11539999999999999</v>
      </c>
      <c r="AH103" s="90">
        <v>0.11473333333333333</v>
      </c>
      <c r="AI103" s="90">
        <v>0.11406666666666666</v>
      </c>
      <c r="AJ103" s="90">
        <v>0.1134</v>
      </c>
    </row>
    <row r="104" spans="1:36" s="71" customFormat="1">
      <c r="A104" s="99" t="s">
        <v>42</v>
      </c>
      <c r="B104" s="103" t="s">
        <v>18</v>
      </c>
      <c r="C104" s="99" t="s">
        <v>146</v>
      </c>
      <c r="D104" s="51">
        <f>ROUND(U104*' Demand-Supply Gap'!D$240,2)</f>
        <v>16.2</v>
      </c>
      <c r="E104" s="51">
        <f>ROUND(V104*' Demand-Supply Gap'!E$240,2)</f>
        <v>13.95</v>
      </c>
      <c r="F104" s="51">
        <f>ROUND(W104*' Demand-Supply Gap'!F$240,2)</f>
        <v>12.86</v>
      </c>
      <c r="G104" s="51">
        <f>ROUND(X104*' Demand-Supply Gap'!G$240,2)</f>
        <v>13.24</v>
      </c>
      <c r="H104" s="51">
        <f>ROUND(Y104*' Demand-Supply Gap'!H$240,2)</f>
        <v>13.47</v>
      </c>
      <c r="I104" s="51">
        <f>ROUND(Z104*' Demand-Supply Gap'!I$240,2)</f>
        <v>13.74</v>
      </c>
      <c r="J104" s="51">
        <f>ROUND(AA104*' Demand-Supply Gap'!J$240,2)</f>
        <v>14.4</v>
      </c>
      <c r="K104" s="51">
        <f>ROUND(AB104*' Demand-Supply Gap'!K$240,2)</f>
        <v>15.2</v>
      </c>
      <c r="L104" s="51">
        <f>ROUND(AC104*' Demand-Supply Gap'!L$240,2)</f>
        <v>15.97</v>
      </c>
      <c r="M104" s="51">
        <f>ROUND(AD104*' Demand-Supply Gap'!M$240,2)</f>
        <v>16.68</v>
      </c>
      <c r="N104" s="51">
        <f>ROUND(AE104*' Demand-Supply Gap'!N$240,2)</f>
        <v>17.350000000000001</v>
      </c>
      <c r="O104" s="51">
        <f>ROUND(AF104*' Demand-Supply Gap'!O$240,2)</f>
        <v>18.05</v>
      </c>
      <c r="P104" s="51">
        <f>ROUND(AG104*' Demand-Supply Gap'!P$240,2)</f>
        <v>18.72</v>
      </c>
      <c r="Q104" s="51">
        <f>ROUND(AH104*' Demand-Supply Gap'!Q$240,2)</f>
        <v>19.36</v>
      </c>
      <c r="R104" s="51">
        <f>ROUND(AI104*' Demand-Supply Gap'!R$240,2)</f>
        <v>19.98</v>
      </c>
      <c r="S104" s="51">
        <f>ROUND(AJ104*' Demand-Supply Gap'!S$240,2)</f>
        <v>20.63</v>
      </c>
      <c r="U104" s="87">
        <v>0.22999999999999998</v>
      </c>
      <c r="V104" s="87">
        <v>0.22918666666666665</v>
      </c>
      <c r="W104" s="87">
        <v>0.22837333333333332</v>
      </c>
      <c r="X104" s="87">
        <v>0.22755999999999998</v>
      </c>
      <c r="Y104" s="87">
        <v>0.22674666666666665</v>
      </c>
      <c r="Z104" s="87">
        <v>0.22593333333333332</v>
      </c>
      <c r="AA104" s="87">
        <v>0.22511999999999999</v>
      </c>
      <c r="AB104" s="87">
        <v>0.22430666666666665</v>
      </c>
      <c r="AC104" s="87">
        <v>0.22349333333333332</v>
      </c>
      <c r="AD104" s="87">
        <v>0.22267999999999996</v>
      </c>
      <c r="AE104" s="87">
        <v>0.22186666666666663</v>
      </c>
      <c r="AF104" s="87">
        <v>0.2210533333333333</v>
      </c>
      <c r="AG104" s="87">
        <v>0.22023999999999996</v>
      </c>
      <c r="AH104" s="87">
        <v>0.21942666666666663</v>
      </c>
      <c r="AI104" s="87">
        <v>0.2186133333333333</v>
      </c>
      <c r="AJ104" s="87">
        <v>0.21779999999999997</v>
      </c>
    </row>
    <row r="105" spans="1:36" s="71" customFormat="1">
      <c r="A105" s="99" t="s">
        <v>42</v>
      </c>
      <c r="B105" s="103" t="s">
        <v>18</v>
      </c>
      <c r="C105" s="99" t="s">
        <v>165</v>
      </c>
      <c r="D105" s="51">
        <f>ROUND(U105*' Demand-Supply Gap'!D$240,2)</f>
        <v>14.17</v>
      </c>
      <c r="E105" s="51">
        <f>ROUND(V105*' Demand-Supply Gap'!E$240,2)</f>
        <v>12.23</v>
      </c>
      <c r="F105" s="51">
        <f>ROUND(W105*' Demand-Supply Gap'!F$240,2)</f>
        <v>11.3</v>
      </c>
      <c r="G105" s="51">
        <f>ROUND(X105*' Demand-Supply Gap'!G$240,2)</f>
        <v>11.67</v>
      </c>
      <c r="H105" s="51">
        <f>ROUND(Y105*' Demand-Supply Gap'!H$240,2)</f>
        <v>11.9</v>
      </c>
      <c r="I105" s="51">
        <f>ROUND(Z105*' Demand-Supply Gap'!I$240,2)</f>
        <v>12.16</v>
      </c>
      <c r="J105" s="51">
        <f>ROUND(AA105*' Demand-Supply Gap'!J$240,2)</f>
        <v>12.78</v>
      </c>
      <c r="K105" s="51">
        <f>ROUND(AB105*' Demand-Supply Gap'!K$240,2)</f>
        <v>13.53</v>
      </c>
      <c r="L105" s="51">
        <f>ROUND(AC105*' Demand-Supply Gap'!L$240,2)</f>
        <v>14.24</v>
      </c>
      <c r="M105" s="51">
        <f>ROUND(AD105*' Demand-Supply Gap'!M$240,2)</f>
        <v>14.91</v>
      </c>
      <c r="N105" s="51">
        <f>ROUND(AE105*' Demand-Supply Gap'!N$240,2)</f>
        <v>15.55</v>
      </c>
      <c r="O105" s="51">
        <f>ROUND(AF105*' Demand-Supply Gap'!O$240,2)</f>
        <v>16.22</v>
      </c>
      <c r="P105" s="51">
        <f>ROUND(AG105*' Demand-Supply Gap'!P$240,2)</f>
        <v>16.86</v>
      </c>
      <c r="Q105" s="51">
        <f>ROUND(AH105*' Demand-Supply Gap'!Q$240,2)</f>
        <v>17.48</v>
      </c>
      <c r="R105" s="51">
        <f>ROUND(AI105*' Demand-Supply Gap'!R$240,2)</f>
        <v>18.09</v>
      </c>
      <c r="S105" s="51">
        <f>ROUND(AJ105*' Demand-Supply Gap'!S$240,2)</f>
        <v>18.72</v>
      </c>
      <c r="U105" s="87">
        <f>1-SUM(U101:U104)</f>
        <v>0.20120000000000005</v>
      </c>
      <c r="V105" s="87">
        <f t="shared" ref="V105:AJ105" si="71">1-SUM(V101:V104)</f>
        <v>0.20096666666666674</v>
      </c>
      <c r="W105" s="87">
        <f t="shared" si="71"/>
        <v>0.20073333333333343</v>
      </c>
      <c r="X105" s="87">
        <f t="shared" si="71"/>
        <v>0.20050000000000001</v>
      </c>
      <c r="Y105" s="87">
        <f t="shared" si="71"/>
        <v>0.2002666666666667</v>
      </c>
      <c r="Z105" s="87">
        <f t="shared" si="71"/>
        <v>0.2000333333333334</v>
      </c>
      <c r="AA105" s="87">
        <f t="shared" si="71"/>
        <v>0.19980000000000009</v>
      </c>
      <c r="AB105" s="87">
        <f t="shared" si="71"/>
        <v>0.19956666666666667</v>
      </c>
      <c r="AC105" s="87">
        <f t="shared" si="71"/>
        <v>0.19933333333333336</v>
      </c>
      <c r="AD105" s="87">
        <f t="shared" si="71"/>
        <v>0.19910000000000005</v>
      </c>
      <c r="AE105" s="87">
        <f t="shared" si="71"/>
        <v>0.19886666666666675</v>
      </c>
      <c r="AF105" s="87">
        <f t="shared" si="71"/>
        <v>0.19863333333333333</v>
      </c>
      <c r="AG105" s="87">
        <f t="shared" si="71"/>
        <v>0.19840000000000013</v>
      </c>
      <c r="AH105" s="87">
        <f t="shared" si="71"/>
        <v>0.19816666666666671</v>
      </c>
      <c r="AI105" s="87">
        <f t="shared" si="71"/>
        <v>0.19793333333333341</v>
      </c>
      <c r="AJ105" s="87">
        <f t="shared" si="71"/>
        <v>0.19769999999999999</v>
      </c>
    </row>
    <row r="106" spans="1:36" s="71" customFormat="1">
      <c r="A106" s="99" t="s">
        <v>42</v>
      </c>
      <c r="B106" s="103" t="s">
        <v>18</v>
      </c>
      <c r="C106" s="99" t="s">
        <v>105</v>
      </c>
      <c r="D106" s="51">
        <f>ROUND(U106*' Demand-Supply Gap'!D$240,2)</f>
        <v>70.41</v>
      </c>
      <c r="E106" s="51">
        <f>ROUND(V106*' Demand-Supply Gap'!E$240,2)</f>
        <v>60.85</v>
      </c>
      <c r="F106" s="51">
        <f>ROUND(W106*' Demand-Supply Gap'!F$240,2)</f>
        <v>56.31</v>
      </c>
      <c r="G106" s="51">
        <f>ROUND(X106*' Demand-Supply Gap'!G$240,2)</f>
        <v>58.2</v>
      </c>
      <c r="H106" s="51">
        <f>ROUND(Y106*' Demand-Supply Gap'!H$240,2)</f>
        <v>59.4</v>
      </c>
      <c r="I106" s="51">
        <f>ROUND(Z106*' Demand-Supply Gap'!I$240,2)</f>
        <v>60.81</v>
      </c>
      <c r="J106" s="51">
        <f>ROUND(AA106*' Demand-Supply Gap'!J$240,2)</f>
        <v>63.98</v>
      </c>
      <c r="K106" s="51">
        <f>ROUND(AB106*' Demand-Supply Gap'!K$240,2)</f>
        <v>67.790000000000006</v>
      </c>
      <c r="L106" s="51">
        <f>ROUND(AC106*' Demand-Supply Gap'!L$240,2)</f>
        <v>71.459999999999994</v>
      </c>
      <c r="M106" s="51">
        <f>ROUND(AD106*' Demand-Supply Gap'!M$240,2)</f>
        <v>74.91</v>
      </c>
      <c r="N106" s="51">
        <f>ROUND(AE106*' Demand-Supply Gap'!N$240,2)</f>
        <v>78.209999999999994</v>
      </c>
      <c r="O106" s="51">
        <f>ROUND(AF106*' Demand-Supply Gap'!O$240,2)</f>
        <v>81.67</v>
      </c>
      <c r="P106" s="51">
        <f>ROUND(AG106*' Demand-Supply Gap'!P$240,2)</f>
        <v>84.98</v>
      </c>
      <c r="Q106" s="51">
        <f>ROUND(AH106*' Demand-Supply Gap'!Q$240,2)</f>
        <v>88.21</v>
      </c>
      <c r="R106" s="51">
        <f>ROUND(AI106*' Demand-Supply Gap'!R$240,2)</f>
        <v>91.4</v>
      </c>
      <c r="S106" s="51">
        <f>ROUND(AJ106*' Demand-Supply Gap'!S$240,2)</f>
        <v>94.7</v>
      </c>
      <c r="U106" s="87">
        <f>SUM(U101:U105)</f>
        <v>1</v>
      </c>
      <c r="V106" s="87">
        <f t="shared" ref="V106:AJ106" si="72">SUM(V101:V105)</f>
        <v>1</v>
      </c>
      <c r="W106" s="87">
        <f t="shared" si="72"/>
        <v>1</v>
      </c>
      <c r="X106" s="87">
        <f t="shared" si="72"/>
        <v>1</v>
      </c>
      <c r="Y106" s="87">
        <f t="shared" si="72"/>
        <v>1</v>
      </c>
      <c r="Z106" s="87">
        <f t="shared" si="72"/>
        <v>1</v>
      </c>
      <c r="AA106" s="87">
        <f t="shared" si="72"/>
        <v>1</v>
      </c>
      <c r="AB106" s="87">
        <f t="shared" si="72"/>
        <v>1</v>
      </c>
      <c r="AC106" s="87">
        <f t="shared" si="72"/>
        <v>1</v>
      </c>
      <c r="AD106" s="87">
        <f t="shared" si="72"/>
        <v>1</v>
      </c>
      <c r="AE106" s="87">
        <f t="shared" si="72"/>
        <v>1</v>
      </c>
      <c r="AF106" s="87">
        <f t="shared" si="72"/>
        <v>1</v>
      </c>
      <c r="AG106" s="87">
        <f t="shared" si="72"/>
        <v>1</v>
      </c>
      <c r="AH106" s="87">
        <f t="shared" si="72"/>
        <v>1</v>
      </c>
      <c r="AI106" s="87">
        <f t="shared" si="72"/>
        <v>1</v>
      </c>
      <c r="AJ106" s="87">
        <f t="shared" si="72"/>
        <v>1</v>
      </c>
    </row>
    <row r="107" spans="1:36" s="71" customFormat="1">
      <c r="A107" s="99" t="s">
        <v>42</v>
      </c>
      <c r="B107" s="103" t="s">
        <v>107</v>
      </c>
      <c r="C107" s="99" t="s">
        <v>172</v>
      </c>
      <c r="D107" s="51">
        <f>ROUND(U107*' Demand-Supply Gap'!D$249,2)</f>
        <v>3.85</v>
      </c>
      <c r="E107" s="51">
        <f>ROUND(V107*' Demand-Supply Gap'!E$249,2)</f>
        <v>2.73</v>
      </c>
      <c r="F107" s="51">
        <f>ROUND(W107*' Demand-Supply Gap'!F$249,2)</f>
        <v>2.93</v>
      </c>
      <c r="G107" s="51">
        <f>ROUND(X107*' Demand-Supply Gap'!G$249,2)</f>
        <v>3.07</v>
      </c>
      <c r="H107" s="51">
        <f>ROUND(Y107*' Demand-Supply Gap'!H$249,2)</f>
        <v>2.88</v>
      </c>
      <c r="I107" s="51">
        <f>ROUND(Z107*' Demand-Supply Gap'!I$249,2)</f>
        <v>3.22</v>
      </c>
      <c r="J107" s="51">
        <f>ROUND(AA107*' Demand-Supply Gap'!J$249,2)</f>
        <v>3.39</v>
      </c>
      <c r="K107" s="51">
        <f>ROUND(AB107*' Demand-Supply Gap'!K$249,2)</f>
        <v>3.56</v>
      </c>
      <c r="L107" s="51">
        <f>ROUND(AC107*' Demand-Supply Gap'!L$249,2)</f>
        <v>3.72</v>
      </c>
      <c r="M107" s="51">
        <f>ROUND(AD107*' Demand-Supply Gap'!M$249,2)</f>
        <v>3.88</v>
      </c>
      <c r="N107" s="51">
        <f>ROUND(AE107*' Demand-Supply Gap'!N$249,2)</f>
        <v>4.04</v>
      </c>
      <c r="O107" s="51">
        <f>ROUND(AF107*' Demand-Supply Gap'!O$249,2)</f>
        <v>4.2</v>
      </c>
      <c r="P107" s="51">
        <f>ROUND(AG107*' Demand-Supply Gap'!P$249,2)</f>
        <v>4.3600000000000003</v>
      </c>
      <c r="Q107" s="51">
        <f>ROUND(AH107*' Demand-Supply Gap'!Q$249,2)</f>
        <v>4.53</v>
      </c>
      <c r="R107" s="51">
        <f>ROUND(AI107*' Demand-Supply Gap'!R$249,2)</f>
        <v>4.7</v>
      </c>
      <c r="S107" s="51">
        <f>ROUND(AJ107*' Demand-Supply Gap'!S$249,2)</f>
        <v>4.87</v>
      </c>
      <c r="U107" s="87">
        <v>0.41</v>
      </c>
      <c r="V107" s="87">
        <v>0.41099999999999998</v>
      </c>
      <c r="W107" s="87">
        <v>0.41199999999999998</v>
      </c>
      <c r="X107" s="87">
        <v>0.41299999999999998</v>
      </c>
      <c r="Y107" s="87">
        <v>0.41399999999999998</v>
      </c>
      <c r="Z107" s="87">
        <v>0.41499999999999998</v>
      </c>
      <c r="AA107" s="87">
        <v>0.41599999999999998</v>
      </c>
      <c r="AB107" s="87">
        <v>0.41699999999999998</v>
      </c>
      <c r="AC107" s="87">
        <v>0.41799999999999998</v>
      </c>
      <c r="AD107" s="87">
        <v>0.41899999999999998</v>
      </c>
      <c r="AE107" s="87">
        <v>0.42</v>
      </c>
      <c r="AF107" s="87">
        <v>0.42099999999999999</v>
      </c>
      <c r="AG107" s="87">
        <v>0.42199999999999999</v>
      </c>
      <c r="AH107" s="87">
        <v>0.42299999999999999</v>
      </c>
      <c r="AI107" s="87">
        <v>0.42399999999999999</v>
      </c>
      <c r="AJ107" s="87">
        <v>0.42499999999999999</v>
      </c>
    </row>
    <row r="108" spans="1:36" s="71" customFormat="1">
      <c r="A108" s="99" t="s">
        <v>42</v>
      </c>
      <c r="B108" s="103" t="s">
        <v>107</v>
      </c>
      <c r="C108" s="99" t="s">
        <v>173</v>
      </c>
      <c r="D108" s="51">
        <f>ROUND(U108*' Demand-Supply Gap'!D$249,2)</f>
        <v>2.72</v>
      </c>
      <c r="E108" s="51">
        <f>ROUND(V108*' Demand-Supply Gap'!E$249,2)</f>
        <v>1.93</v>
      </c>
      <c r="F108" s="51">
        <f>ROUND(W108*' Demand-Supply Gap'!F$249,2)</f>
        <v>2.06</v>
      </c>
      <c r="G108" s="51">
        <f>ROUND(X108*' Demand-Supply Gap'!G$249,2)</f>
        <v>2.14</v>
      </c>
      <c r="H108" s="51">
        <f>ROUND(Y108*' Demand-Supply Gap'!H$249,2)</f>
        <v>2</v>
      </c>
      <c r="I108" s="51">
        <f>ROUND(Z108*' Demand-Supply Gap'!I$249,2)</f>
        <v>2.2200000000000002</v>
      </c>
      <c r="J108" s="51">
        <f>ROUND(AA108*' Demand-Supply Gap'!J$249,2)</f>
        <v>2.33</v>
      </c>
      <c r="K108" s="51">
        <f>ROUND(AB108*' Demand-Supply Gap'!K$249,2)</f>
        <v>2.44</v>
      </c>
      <c r="L108" s="51">
        <f>ROUND(AC108*' Demand-Supply Gap'!L$249,2)</f>
        <v>2.54</v>
      </c>
      <c r="M108" s="51">
        <f>ROUND(AD108*' Demand-Supply Gap'!M$249,2)</f>
        <v>2.63</v>
      </c>
      <c r="N108" s="51">
        <f>ROUND(AE108*' Demand-Supply Gap'!N$249,2)</f>
        <v>2.72</v>
      </c>
      <c r="O108" s="51">
        <f>ROUND(AF108*' Demand-Supply Gap'!O$249,2)</f>
        <v>2.82</v>
      </c>
      <c r="P108" s="51">
        <f>ROUND(AG108*' Demand-Supply Gap'!P$249,2)</f>
        <v>2.91</v>
      </c>
      <c r="Q108" s="51">
        <f>ROUND(AH108*' Demand-Supply Gap'!Q$249,2)</f>
        <v>3.01</v>
      </c>
      <c r="R108" s="51">
        <f>ROUND(AI108*' Demand-Supply Gap'!R$249,2)</f>
        <v>3.11</v>
      </c>
      <c r="S108" s="51">
        <f>ROUND(AJ108*' Demand-Supply Gap'!S$249,2)</f>
        <v>3.21</v>
      </c>
      <c r="U108" s="87">
        <v>0.29000000000000004</v>
      </c>
      <c r="V108" s="87">
        <v>0.28933333333333333</v>
      </c>
      <c r="W108" s="87">
        <v>0.28866666666666668</v>
      </c>
      <c r="X108" s="87">
        <v>0.28800000000000003</v>
      </c>
      <c r="Y108" s="87">
        <v>0.28733333333333338</v>
      </c>
      <c r="Z108" s="87">
        <v>0.28666666666666668</v>
      </c>
      <c r="AA108" s="87">
        <v>0.28600000000000003</v>
      </c>
      <c r="AB108" s="87">
        <v>0.28533333333333338</v>
      </c>
      <c r="AC108" s="87">
        <v>0.28466666666666673</v>
      </c>
      <c r="AD108" s="87">
        <v>0.28400000000000003</v>
      </c>
      <c r="AE108" s="87">
        <v>0.28333333333333338</v>
      </c>
      <c r="AF108" s="87">
        <v>0.28266666666666673</v>
      </c>
      <c r="AG108" s="87">
        <v>0.28200000000000008</v>
      </c>
      <c r="AH108" s="87">
        <v>0.28133333333333338</v>
      </c>
      <c r="AI108" s="87">
        <v>0.28066666666666673</v>
      </c>
      <c r="AJ108" s="87">
        <v>0.28000000000000008</v>
      </c>
    </row>
    <row r="109" spans="1:36" s="71" customFormat="1">
      <c r="A109" s="99" t="s">
        <v>42</v>
      </c>
      <c r="B109" s="103" t="s">
        <v>107</v>
      </c>
      <c r="C109" s="99" t="s">
        <v>174</v>
      </c>
      <c r="D109" s="51">
        <f>ROUND(U109*' Demand-Supply Gap'!D$249,2)</f>
        <v>1.63</v>
      </c>
      <c r="E109" s="51">
        <f>ROUND(V109*' Demand-Supply Gap'!E$249,2)</f>
        <v>1.1599999999999999</v>
      </c>
      <c r="F109" s="51">
        <f>ROUND(W109*' Demand-Supply Gap'!F$249,2)</f>
        <v>1.25</v>
      </c>
      <c r="G109" s="51">
        <f>ROUND(X109*' Demand-Supply Gap'!G$249,2)</f>
        <v>1.31</v>
      </c>
      <c r="H109" s="51">
        <f>ROUND(Y109*' Demand-Supply Gap'!H$249,2)</f>
        <v>1.24</v>
      </c>
      <c r="I109" s="51">
        <f>ROUND(Z109*' Demand-Supply Gap'!I$249,2)</f>
        <v>1.39</v>
      </c>
      <c r="J109" s="51">
        <f>ROUND(AA109*' Demand-Supply Gap'!J$249,2)</f>
        <v>1.47</v>
      </c>
      <c r="K109" s="51">
        <f>ROUND(AB109*' Demand-Supply Gap'!K$249,2)</f>
        <v>1.55</v>
      </c>
      <c r="L109" s="51">
        <f>ROUND(AC109*' Demand-Supply Gap'!L$249,2)</f>
        <v>1.63</v>
      </c>
      <c r="M109" s="51">
        <f>ROUND(AD109*' Demand-Supply Gap'!M$249,2)</f>
        <v>1.7</v>
      </c>
      <c r="N109" s="51">
        <f>ROUND(AE109*' Demand-Supply Gap'!N$249,2)</f>
        <v>1.78</v>
      </c>
      <c r="O109" s="51">
        <f>ROUND(AF109*' Demand-Supply Gap'!O$249,2)</f>
        <v>1.85</v>
      </c>
      <c r="P109" s="51">
        <f>ROUND(AG109*' Demand-Supply Gap'!P$249,2)</f>
        <v>1.93</v>
      </c>
      <c r="Q109" s="51">
        <f>ROUND(AH109*' Demand-Supply Gap'!Q$249,2)</f>
        <v>2.0099999999999998</v>
      </c>
      <c r="R109" s="51">
        <f>ROUND(AI109*' Demand-Supply Gap'!R$249,2)</f>
        <v>2.1</v>
      </c>
      <c r="S109" s="51">
        <f>ROUND(AJ109*' Demand-Supply Gap'!S$249,2)</f>
        <v>2.1800000000000002</v>
      </c>
      <c r="U109" s="90">
        <v>0.17339999999999997</v>
      </c>
      <c r="V109" s="90">
        <v>0.17453333333333332</v>
      </c>
      <c r="W109" s="90">
        <v>0.17566666666666664</v>
      </c>
      <c r="X109" s="90">
        <v>0.17679999999999998</v>
      </c>
      <c r="Y109" s="90">
        <v>0.1779333333333333</v>
      </c>
      <c r="Z109" s="90">
        <v>0.17906666666666665</v>
      </c>
      <c r="AA109" s="90">
        <v>0.18019999999999997</v>
      </c>
      <c r="AB109" s="90">
        <v>0.18133333333333332</v>
      </c>
      <c r="AC109" s="90">
        <v>0.18246666666666664</v>
      </c>
      <c r="AD109" s="90">
        <v>0.18359999999999999</v>
      </c>
      <c r="AE109" s="90">
        <v>0.1847333333333333</v>
      </c>
      <c r="AF109" s="90">
        <v>0.18586666666666665</v>
      </c>
      <c r="AG109" s="90">
        <v>0.18699999999999997</v>
      </c>
      <c r="AH109" s="90">
        <v>0.18813333333333329</v>
      </c>
      <c r="AI109" s="90">
        <v>0.18926666666666664</v>
      </c>
      <c r="AJ109" s="90">
        <v>0.19039999999999999</v>
      </c>
    </row>
    <row r="110" spans="1:36" s="71" customFormat="1">
      <c r="A110" s="99" t="s">
        <v>42</v>
      </c>
      <c r="B110" s="103" t="s">
        <v>107</v>
      </c>
      <c r="C110" s="99" t="s">
        <v>12</v>
      </c>
      <c r="D110" s="51">
        <f>ROUND(U110*' Demand-Supply Gap'!D$249,2)</f>
        <v>1.19</v>
      </c>
      <c r="E110" s="51">
        <f>ROUND(V110*' Demand-Supply Gap'!E$249,2)</f>
        <v>0.83</v>
      </c>
      <c r="F110" s="51">
        <f>ROUND(W110*' Demand-Supply Gap'!F$249,2)</f>
        <v>0.88</v>
      </c>
      <c r="G110" s="51">
        <f>ROUND(X110*' Demand-Supply Gap'!G$249,2)</f>
        <v>0.91</v>
      </c>
      <c r="H110" s="51">
        <f>ROUND(Y110*' Demand-Supply Gap'!H$249,2)</f>
        <v>0.84</v>
      </c>
      <c r="I110" s="51">
        <f>ROUND(Z110*' Demand-Supply Gap'!I$249,2)</f>
        <v>0.93</v>
      </c>
      <c r="J110" s="51">
        <f>ROUND(AA110*' Demand-Supply Gap'!J$249,2)</f>
        <v>0.96</v>
      </c>
      <c r="K110" s="51">
        <f>ROUND(AB110*' Demand-Supply Gap'!K$249,2)</f>
        <v>0.99</v>
      </c>
      <c r="L110" s="51">
        <f>ROUND(AC110*' Demand-Supply Gap'!L$249,2)</f>
        <v>1.02</v>
      </c>
      <c r="M110" s="51">
        <f>ROUND(AD110*' Demand-Supply Gap'!M$249,2)</f>
        <v>1.05</v>
      </c>
      <c r="N110" s="51">
        <f>ROUND(AE110*' Demand-Supply Gap'!N$249,2)</f>
        <v>1.08</v>
      </c>
      <c r="O110" s="51">
        <f>ROUND(AF110*' Demand-Supply Gap'!O$249,2)</f>
        <v>1.1000000000000001</v>
      </c>
      <c r="P110" s="51">
        <f>ROUND(AG110*' Demand-Supply Gap'!P$249,2)</f>
        <v>1.1299999999999999</v>
      </c>
      <c r="Q110" s="51">
        <f>ROUND(AH110*' Demand-Supply Gap'!Q$249,2)</f>
        <v>1.1499999999999999</v>
      </c>
      <c r="R110" s="51">
        <f>ROUND(AI110*' Demand-Supply Gap'!R$249,2)</f>
        <v>1.18</v>
      </c>
      <c r="S110" s="51">
        <f>ROUND(AJ110*' Demand-Supply Gap'!S$249,2)</f>
        <v>1.2</v>
      </c>
      <c r="U110" s="87">
        <f>1-SUM(U107:U109)</f>
        <v>0.12660000000000005</v>
      </c>
      <c r="V110" s="87">
        <f t="shared" ref="V110:AJ110" si="73">1-SUM(V107:V109)</f>
        <v>0.12513333333333343</v>
      </c>
      <c r="W110" s="87">
        <f t="shared" si="73"/>
        <v>0.1236666666666667</v>
      </c>
      <c r="X110" s="87">
        <f t="shared" si="73"/>
        <v>0.12219999999999998</v>
      </c>
      <c r="Y110" s="87">
        <f t="shared" si="73"/>
        <v>0.12073333333333336</v>
      </c>
      <c r="Z110" s="87">
        <f t="shared" si="73"/>
        <v>0.11926666666666663</v>
      </c>
      <c r="AA110" s="87">
        <f t="shared" si="73"/>
        <v>0.11780000000000013</v>
      </c>
      <c r="AB110" s="87">
        <f t="shared" si="73"/>
        <v>0.11633333333333329</v>
      </c>
      <c r="AC110" s="87">
        <f t="shared" si="73"/>
        <v>0.11486666666666656</v>
      </c>
      <c r="AD110" s="87">
        <f t="shared" si="73"/>
        <v>0.11339999999999995</v>
      </c>
      <c r="AE110" s="87">
        <f t="shared" si="73"/>
        <v>0.11193333333333333</v>
      </c>
      <c r="AF110" s="87">
        <f t="shared" si="73"/>
        <v>0.11046666666666671</v>
      </c>
      <c r="AG110" s="87">
        <f t="shared" si="73"/>
        <v>0.10899999999999999</v>
      </c>
      <c r="AH110" s="87">
        <f t="shared" si="73"/>
        <v>0.10753333333333337</v>
      </c>
      <c r="AI110" s="87">
        <f t="shared" si="73"/>
        <v>0.10606666666666653</v>
      </c>
      <c r="AJ110" s="87">
        <f t="shared" si="73"/>
        <v>0.10459999999999992</v>
      </c>
    </row>
    <row r="111" spans="1:36" s="71" customFormat="1">
      <c r="A111" s="99" t="s">
        <v>42</v>
      </c>
      <c r="B111" s="103" t="s">
        <v>107</v>
      </c>
      <c r="C111" s="99" t="s">
        <v>105</v>
      </c>
      <c r="D111" s="51">
        <f>ROUND(U111*' Demand-Supply Gap'!D$249,2)</f>
        <v>9.3800000000000008</v>
      </c>
      <c r="E111" s="51">
        <f>ROUND(V111*' Demand-Supply Gap'!E$249,2)</f>
        <v>6.65</v>
      </c>
      <c r="F111" s="51">
        <f>ROUND(W111*' Demand-Supply Gap'!F$249,2)</f>
        <v>7.12</v>
      </c>
      <c r="G111" s="51">
        <f>ROUND(X111*' Demand-Supply Gap'!G$249,2)</f>
        <v>7.42</v>
      </c>
      <c r="H111" s="51">
        <f>ROUND(Y111*' Demand-Supply Gap'!H$249,2)</f>
        <v>6.96</v>
      </c>
      <c r="I111" s="51">
        <f>ROUND(Z111*' Demand-Supply Gap'!I$249,2)</f>
        <v>7.76</v>
      </c>
      <c r="J111" s="51">
        <f>ROUND(AA111*' Demand-Supply Gap'!J$249,2)</f>
        <v>8.15</v>
      </c>
      <c r="K111" s="51">
        <f>ROUND(AB111*' Demand-Supply Gap'!K$249,2)</f>
        <v>8.5399999999999991</v>
      </c>
      <c r="L111" s="51">
        <f>ROUND(AC111*' Demand-Supply Gap'!L$249,2)</f>
        <v>8.91</v>
      </c>
      <c r="M111" s="51">
        <f>ROUND(AD111*' Demand-Supply Gap'!M$249,2)</f>
        <v>9.26</v>
      </c>
      <c r="N111" s="51">
        <f>ROUND(AE111*' Demand-Supply Gap'!N$249,2)</f>
        <v>9.61</v>
      </c>
      <c r="O111" s="51">
        <f>ROUND(AF111*' Demand-Supply Gap'!O$249,2)</f>
        <v>9.98</v>
      </c>
      <c r="P111" s="51">
        <f>ROUND(AG111*' Demand-Supply Gap'!P$249,2)</f>
        <v>10.34</v>
      </c>
      <c r="Q111" s="51">
        <f>ROUND(AH111*' Demand-Supply Gap'!Q$249,2)</f>
        <v>10.71</v>
      </c>
      <c r="R111" s="51">
        <f>ROUND(AI111*' Demand-Supply Gap'!R$249,2)</f>
        <v>11.09</v>
      </c>
      <c r="S111" s="51">
        <f>ROUND(AJ111*' Demand-Supply Gap'!S$249,2)</f>
        <v>11.47</v>
      </c>
      <c r="U111" s="87">
        <f>SUM(U107:U110)</f>
        <v>1</v>
      </c>
      <c r="V111" s="87">
        <f t="shared" ref="V111:AJ111" si="74">SUM(V107:V110)</f>
        <v>1</v>
      </c>
      <c r="W111" s="87">
        <f t="shared" si="74"/>
        <v>1</v>
      </c>
      <c r="X111" s="87">
        <f t="shared" si="74"/>
        <v>1</v>
      </c>
      <c r="Y111" s="87">
        <f t="shared" si="74"/>
        <v>1</v>
      </c>
      <c r="Z111" s="87">
        <f t="shared" si="74"/>
        <v>1</v>
      </c>
      <c r="AA111" s="87">
        <f t="shared" si="74"/>
        <v>1</v>
      </c>
      <c r="AB111" s="87">
        <f t="shared" si="74"/>
        <v>1</v>
      </c>
      <c r="AC111" s="87">
        <f t="shared" si="74"/>
        <v>1</v>
      </c>
      <c r="AD111" s="87">
        <f t="shared" si="74"/>
        <v>1</v>
      </c>
      <c r="AE111" s="87">
        <f t="shared" si="74"/>
        <v>1</v>
      </c>
      <c r="AF111" s="87">
        <f t="shared" si="74"/>
        <v>1</v>
      </c>
      <c r="AG111" s="87">
        <f t="shared" si="74"/>
        <v>1</v>
      </c>
      <c r="AH111" s="87">
        <f t="shared" si="74"/>
        <v>1</v>
      </c>
      <c r="AI111" s="87">
        <f t="shared" si="74"/>
        <v>1</v>
      </c>
      <c r="AJ111" s="87">
        <f t="shared" si="74"/>
        <v>1</v>
      </c>
    </row>
    <row r="112" spans="1:36" s="71" customFormat="1">
      <c r="A112" s="99" t="s">
        <v>39</v>
      </c>
      <c r="B112" s="103" t="s">
        <v>34</v>
      </c>
      <c r="C112" s="99" t="s">
        <v>166</v>
      </c>
      <c r="D112" s="51">
        <f>ROUND(U112*' Demand-Supply Gap'!D$280,2)</f>
        <v>70.930000000000007</v>
      </c>
      <c r="E112" s="51">
        <f>ROUND(V112*' Demand-Supply Gap'!E$280,2)</f>
        <v>66.39</v>
      </c>
      <c r="F112" s="51">
        <f>ROUND(W112*' Demand-Supply Gap'!F$280,2)</f>
        <v>60.02</v>
      </c>
      <c r="G112" s="51">
        <f>ROUND(X112*' Demand-Supply Gap'!G$280,2)</f>
        <v>69.010000000000005</v>
      </c>
      <c r="H112" s="51">
        <f>ROUND(Y112*' Demand-Supply Gap'!H$280,2)</f>
        <v>76.790000000000006</v>
      </c>
      <c r="I112" s="51">
        <f>ROUND(Z112*' Demand-Supply Gap'!I$280,2)</f>
        <v>70.56</v>
      </c>
      <c r="J112" s="51">
        <f>ROUND(AA112*' Demand-Supply Gap'!J$280,2)</f>
        <v>74.47</v>
      </c>
      <c r="K112" s="51">
        <f>ROUND(AB112*' Demand-Supply Gap'!K$280,2)</f>
        <v>78.89</v>
      </c>
      <c r="L112" s="51">
        <f>ROUND(AC112*' Demand-Supply Gap'!L$280,2)</f>
        <v>82.9</v>
      </c>
      <c r="M112" s="51">
        <f>ROUND(AD112*' Demand-Supply Gap'!M$280,2)</f>
        <v>87.41</v>
      </c>
      <c r="N112" s="51">
        <f>ROUND(AE112*' Demand-Supply Gap'!N$280,2)</f>
        <v>92.03</v>
      </c>
      <c r="O112" s="51">
        <f>ROUND(AF112*' Demand-Supply Gap'!O$280,2)</f>
        <v>95.56</v>
      </c>
      <c r="P112" s="51">
        <f>ROUND(AG112*' Demand-Supply Gap'!P$280,2)</f>
        <v>98.74</v>
      </c>
      <c r="Q112" s="51">
        <f>ROUND(AH112*' Demand-Supply Gap'!Q$280,2)</f>
        <v>101.71</v>
      </c>
      <c r="R112" s="51">
        <f>ROUND(AI112*' Demand-Supply Gap'!R$280,2)</f>
        <v>104.6</v>
      </c>
      <c r="S112" s="51">
        <f>ROUND(AJ112*' Demand-Supply Gap'!S$280,2)</f>
        <v>107.5</v>
      </c>
      <c r="U112" s="79">
        <v>0.87699999999999989</v>
      </c>
      <c r="V112" s="79">
        <v>0.87602666666666662</v>
      </c>
      <c r="W112" s="79">
        <v>0.87505333333333324</v>
      </c>
      <c r="X112" s="79">
        <v>0.87407999999999997</v>
      </c>
      <c r="Y112" s="79">
        <v>0.87310666666666659</v>
      </c>
      <c r="Z112" s="79">
        <v>0.8721333333333332</v>
      </c>
      <c r="AA112" s="79">
        <v>0.87115999999999993</v>
      </c>
      <c r="AB112" s="79">
        <v>0.87018666666666655</v>
      </c>
      <c r="AC112" s="79">
        <v>0.86921333333333328</v>
      </c>
      <c r="AD112" s="79">
        <v>0.8682399999999999</v>
      </c>
      <c r="AE112" s="79">
        <v>0.86726666666666652</v>
      </c>
      <c r="AF112" s="79">
        <v>0.86629333333333325</v>
      </c>
      <c r="AG112" s="79">
        <v>0.86531999999999987</v>
      </c>
      <c r="AH112" s="79">
        <v>0.8643466666666666</v>
      </c>
      <c r="AI112" s="79">
        <v>0.86337333333333321</v>
      </c>
      <c r="AJ112" s="79">
        <v>0.86239999999999983</v>
      </c>
    </row>
    <row r="113" spans="1:36" s="71" customFormat="1">
      <c r="A113" s="99" t="s">
        <v>39</v>
      </c>
      <c r="B113" s="103" t="s">
        <v>34</v>
      </c>
      <c r="C113" s="99" t="s">
        <v>163</v>
      </c>
      <c r="D113" s="51">
        <f>ROUND(U113*' Demand-Supply Gap'!D$280,2)</f>
        <v>6.04</v>
      </c>
      <c r="E113" s="51">
        <f>ROUND(V113*' Demand-Supply Gap'!E$280,2)</f>
        <v>5.69</v>
      </c>
      <c r="F113" s="51">
        <f>ROUND(W113*' Demand-Supply Gap'!F$280,2)</f>
        <v>5.17</v>
      </c>
      <c r="G113" s="51">
        <f>ROUND(X113*' Demand-Supply Gap'!G$280,2)</f>
        <v>5.98</v>
      </c>
      <c r="H113" s="51">
        <f>ROUND(Y113*' Demand-Supply Gap'!H$280,2)</f>
        <v>6.69</v>
      </c>
      <c r="I113" s="51">
        <f>ROUND(Z113*' Demand-Supply Gap'!I$280,2)</f>
        <v>6.19</v>
      </c>
      <c r="J113" s="51">
        <f>ROUND(AA113*' Demand-Supply Gap'!J$280,2)</f>
        <v>6.57</v>
      </c>
      <c r="K113" s="51">
        <f>ROUND(AB113*' Demand-Supply Gap'!K$280,2)</f>
        <v>7</v>
      </c>
      <c r="L113" s="51">
        <f>ROUND(AC113*' Demand-Supply Gap'!L$280,2)</f>
        <v>7.39</v>
      </c>
      <c r="M113" s="51">
        <f>ROUND(AD113*' Demand-Supply Gap'!M$280,2)</f>
        <v>7.84</v>
      </c>
      <c r="N113" s="51">
        <f>ROUND(AE113*' Demand-Supply Gap'!N$280,2)</f>
        <v>8.3000000000000007</v>
      </c>
      <c r="O113" s="51">
        <f>ROUND(AF113*' Demand-Supply Gap'!O$280,2)</f>
        <v>8.67</v>
      </c>
      <c r="P113" s="51">
        <f>ROUND(AG113*' Demand-Supply Gap'!P$280,2)</f>
        <v>9.01</v>
      </c>
      <c r="Q113" s="51">
        <f>ROUND(AH113*' Demand-Supply Gap'!Q$280,2)</f>
        <v>9.33</v>
      </c>
      <c r="R113" s="51">
        <f>ROUND(AI113*' Demand-Supply Gap'!R$280,2)</f>
        <v>9.65</v>
      </c>
      <c r="S113" s="51">
        <f>ROUND(AJ113*' Demand-Supply Gap'!S$280,2)</f>
        <v>9.9700000000000006</v>
      </c>
      <c r="U113" s="79">
        <v>7.4699999999999975E-2</v>
      </c>
      <c r="V113" s="79">
        <v>7.5053333333333319E-2</v>
      </c>
      <c r="W113" s="79">
        <v>7.540666666666665E-2</v>
      </c>
      <c r="X113" s="79">
        <v>7.575999999999998E-2</v>
      </c>
      <c r="Y113" s="79">
        <v>7.6113333333333311E-2</v>
      </c>
      <c r="Z113" s="79">
        <v>7.6466666666666655E-2</v>
      </c>
      <c r="AA113" s="79">
        <v>7.6819999999999986E-2</v>
      </c>
      <c r="AB113" s="79">
        <v>7.7173333333333316E-2</v>
      </c>
      <c r="AC113" s="79">
        <v>7.7526666666666647E-2</v>
      </c>
      <c r="AD113" s="79">
        <v>7.7879999999999991E-2</v>
      </c>
      <c r="AE113" s="79">
        <v>7.8233333333333321E-2</v>
      </c>
      <c r="AF113" s="79">
        <v>7.8586666666666652E-2</v>
      </c>
      <c r="AG113" s="79">
        <v>7.8939999999999996E-2</v>
      </c>
      <c r="AH113" s="79">
        <v>7.9293333333333327E-2</v>
      </c>
      <c r="AI113" s="79">
        <v>7.9646666666666657E-2</v>
      </c>
      <c r="AJ113" s="79">
        <v>7.9999999999999988E-2</v>
      </c>
    </row>
    <row r="114" spans="1:36" s="71" customFormat="1">
      <c r="A114" s="99" t="s">
        <v>39</v>
      </c>
      <c r="B114" s="103" t="s">
        <v>34</v>
      </c>
      <c r="C114" s="99" t="s">
        <v>167</v>
      </c>
      <c r="D114" s="51">
        <f>ROUND(U114*' Demand-Supply Gap'!D$280,2)</f>
        <v>3.91</v>
      </c>
      <c r="E114" s="51">
        <f>ROUND(V114*' Demand-Supply Gap'!E$280,2)</f>
        <v>3.71</v>
      </c>
      <c r="F114" s="51">
        <f>ROUND(W114*' Demand-Supply Gap'!F$280,2)</f>
        <v>3.4</v>
      </c>
      <c r="G114" s="51">
        <f>ROUND(X114*' Demand-Supply Gap'!G$280,2)</f>
        <v>3.96</v>
      </c>
      <c r="H114" s="51">
        <f>ROUND(Y114*' Demand-Supply Gap'!H$280,2)</f>
        <v>4.47</v>
      </c>
      <c r="I114" s="51">
        <f>ROUND(Z114*' Demand-Supply Gap'!I$280,2)</f>
        <v>4.16</v>
      </c>
      <c r="J114" s="51">
        <f>ROUND(AA114*' Demand-Supply Gap'!J$280,2)</f>
        <v>4.45</v>
      </c>
      <c r="K114" s="51">
        <f>ROUND(AB114*' Demand-Supply Gap'!K$280,2)</f>
        <v>4.7699999999999996</v>
      </c>
      <c r="L114" s="51">
        <f>ROUND(AC114*' Demand-Supply Gap'!L$280,2)</f>
        <v>5.08</v>
      </c>
      <c r="M114" s="51">
        <f>ROUND(AD114*' Demand-Supply Gap'!M$280,2)</f>
        <v>5.42</v>
      </c>
      <c r="N114" s="51">
        <f>ROUND(AE114*' Demand-Supply Gap'!N$280,2)</f>
        <v>5.78</v>
      </c>
      <c r="O114" s="51">
        <f>ROUND(AF114*' Demand-Supply Gap'!O$280,2)</f>
        <v>6.08</v>
      </c>
      <c r="P114" s="51">
        <f>ROUND(AG114*' Demand-Supply Gap'!P$280,2)</f>
        <v>6.36</v>
      </c>
      <c r="Q114" s="51">
        <f>ROUND(AH114*' Demand-Supply Gap'!Q$280,2)</f>
        <v>6.63</v>
      </c>
      <c r="R114" s="51">
        <f>ROUND(AI114*' Demand-Supply Gap'!R$280,2)</f>
        <v>6.9</v>
      </c>
      <c r="S114" s="51">
        <f>ROUND(AJ114*' Demand-Supply Gap'!S$280,2)</f>
        <v>7.18</v>
      </c>
      <c r="U114" s="87">
        <f>1-SUM(U112:U113)</f>
        <v>4.8300000000000121E-2</v>
      </c>
      <c r="V114" s="87">
        <f t="shared" ref="V114:AJ114" si="75">1-SUM(V112:V113)</f>
        <v>4.8920000000000075E-2</v>
      </c>
      <c r="W114" s="87">
        <f t="shared" si="75"/>
        <v>4.9540000000000139E-2</v>
      </c>
      <c r="X114" s="87">
        <f t="shared" si="75"/>
        <v>5.0160000000000093E-2</v>
      </c>
      <c r="Y114" s="87">
        <f t="shared" si="75"/>
        <v>5.0780000000000047E-2</v>
      </c>
      <c r="Z114" s="87">
        <f t="shared" si="75"/>
        <v>5.1400000000000112E-2</v>
      </c>
      <c r="AA114" s="87">
        <f t="shared" si="75"/>
        <v>5.2020000000000066E-2</v>
      </c>
      <c r="AB114" s="87">
        <f t="shared" si="75"/>
        <v>5.2640000000000131E-2</v>
      </c>
      <c r="AC114" s="87">
        <f t="shared" si="75"/>
        <v>5.3260000000000085E-2</v>
      </c>
      <c r="AD114" s="87">
        <f t="shared" si="75"/>
        <v>5.388000000000015E-2</v>
      </c>
      <c r="AE114" s="87">
        <f t="shared" si="75"/>
        <v>5.4500000000000215E-2</v>
      </c>
      <c r="AF114" s="87">
        <f t="shared" si="75"/>
        <v>5.5120000000000058E-2</v>
      </c>
      <c r="AG114" s="87">
        <f t="shared" si="75"/>
        <v>5.5740000000000123E-2</v>
      </c>
      <c r="AH114" s="87">
        <f t="shared" si="75"/>
        <v>5.6360000000000077E-2</v>
      </c>
      <c r="AI114" s="87">
        <f t="shared" si="75"/>
        <v>5.6980000000000142E-2</v>
      </c>
      <c r="AJ114" s="87">
        <f t="shared" si="75"/>
        <v>5.7600000000000207E-2</v>
      </c>
    </row>
    <row r="115" spans="1:36" s="71" customFormat="1">
      <c r="A115" s="99" t="s">
        <v>39</v>
      </c>
      <c r="B115" s="103" t="s">
        <v>34</v>
      </c>
      <c r="C115" s="99" t="s">
        <v>105</v>
      </c>
      <c r="D115" s="51">
        <f>ROUND(U115*' Demand-Supply Gap'!D$280,2)</f>
        <v>80.88</v>
      </c>
      <c r="E115" s="51">
        <f>ROUND(V115*' Demand-Supply Gap'!E$280,2)</f>
        <v>75.790000000000006</v>
      </c>
      <c r="F115" s="51">
        <f>ROUND(W115*' Demand-Supply Gap'!F$280,2)</f>
        <v>68.59</v>
      </c>
      <c r="G115" s="51">
        <f>ROUND(X115*' Demand-Supply Gap'!G$280,2)</f>
        <v>78.95</v>
      </c>
      <c r="H115" s="51">
        <f>ROUND(Y115*' Demand-Supply Gap'!H$280,2)</f>
        <v>87.95</v>
      </c>
      <c r="I115" s="51">
        <f>ROUND(Z115*' Demand-Supply Gap'!I$280,2)</f>
        <v>80.900000000000006</v>
      </c>
      <c r="J115" s="51">
        <f>ROUND(AA115*' Demand-Supply Gap'!J$280,2)</f>
        <v>85.49</v>
      </c>
      <c r="K115" s="51">
        <f>ROUND(AB115*' Demand-Supply Gap'!K$280,2)</f>
        <v>90.66</v>
      </c>
      <c r="L115" s="51">
        <f>ROUND(AC115*' Demand-Supply Gap'!L$280,2)</f>
        <v>95.37</v>
      </c>
      <c r="M115" s="51">
        <f>ROUND(AD115*' Demand-Supply Gap'!M$280,2)</f>
        <v>100.67</v>
      </c>
      <c r="N115" s="51">
        <f>ROUND(AE115*' Demand-Supply Gap'!N$280,2)</f>
        <v>106.12</v>
      </c>
      <c r="O115" s="51">
        <f>ROUND(AF115*' Demand-Supply Gap'!O$280,2)</f>
        <v>110.31</v>
      </c>
      <c r="P115" s="51">
        <f>ROUND(AG115*' Demand-Supply Gap'!P$280,2)</f>
        <v>114.1</v>
      </c>
      <c r="Q115" s="51">
        <f>ROUND(AH115*' Demand-Supply Gap'!Q$280,2)</f>
        <v>117.68</v>
      </c>
      <c r="R115" s="51">
        <f>ROUND(AI115*' Demand-Supply Gap'!R$280,2)</f>
        <v>121.16</v>
      </c>
      <c r="S115" s="51">
        <f>ROUND(AJ115*' Demand-Supply Gap'!S$280,2)</f>
        <v>124.65</v>
      </c>
      <c r="U115" s="87">
        <f>SUM(U112:U114)</f>
        <v>1</v>
      </c>
      <c r="V115" s="87">
        <f t="shared" ref="V115:AJ115" si="76">SUM(V112:V114)</f>
        <v>1</v>
      </c>
      <c r="W115" s="87">
        <f t="shared" si="76"/>
        <v>1</v>
      </c>
      <c r="X115" s="87">
        <f t="shared" si="76"/>
        <v>1</v>
      </c>
      <c r="Y115" s="87">
        <f t="shared" si="76"/>
        <v>1</v>
      </c>
      <c r="Z115" s="87">
        <f t="shared" si="76"/>
        <v>1</v>
      </c>
      <c r="AA115" s="87">
        <f t="shared" si="76"/>
        <v>1</v>
      </c>
      <c r="AB115" s="87">
        <f t="shared" si="76"/>
        <v>1</v>
      </c>
      <c r="AC115" s="87">
        <f t="shared" si="76"/>
        <v>1</v>
      </c>
      <c r="AD115" s="87">
        <f t="shared" si="76"/>
        <v>1</v>
      </c>
      <c r="AE115" s="87">
        <f t="shared" si="76"/>
        <v>1</v>
      </c>
      <c r="AF115" s="87">
        <f t="shared" si="76"/>
        <v>1</v>
      </c>
      <c r="AG115" s="87">
        <f t="shared" si="76"/>
        <v>1</v>
      </c>
      <c r="AH115" s="87">
        <f t="shared" si="76"/>
        <v>1</v>
      </c>
      <c r="AI115" s="87">
        <f t="shared" si="76"/>
        <v>1</v>
      </c>
      <c r="AJ115" s="87">
        <f t="shared" si="76"/>
        <v>1</v>
      </c>
    </row>
    <row r="116" spans="1:36" s="71" customFormat="1">
      <c r="A116" s="99" t="s">
        <v>39</v>
      </c>
      <c r="B116" s="103" t="s">
        <v>207</v>
      </c>
      <c r="C116" s="99" t="s">
        <v>356</v>
      </c>
      <c r="D116" s="51">
        <f>ROUND(U116*' Demand-Supply Gap'!D$289,2)</f>
        <v>32.049999999999997</v>
      </c>
      <c r="E116" s="51">
        <f>ROUND(V116*' Demand-Supply Gap'!E$289,2)</f>
        <v>32.950000000000003</v>
      </c>
      <c r="F116" s="51">
        <f>ROUND(W116*' Demand-Supply Gap'!F$289,2)</f>
        <v>30.76</v>
      </c>
      <c r="G116" s="51">
        <f>ROUND(X116*' Demand-Supply Gap'!G$289,2)</f>
        <v>28.7</v>
      </c>
      <c r="H116" s="51">
        <f>ROUND(Y116*' Demand-Supply Gap'!H$289,2)</f>
        <v>38.03</v>
      </c>
      <c r="I116" s="51">
        <f>ROUND(Z116*' Demand-Supply Gap'!I$289,2)</f>
        <v>37.61</v>
      </c>
      <c r="J116" s="51">
        <f>ROUND(AA116*' Demand-Supply Gap'!J$289,2)</f>
        <v>38.909999999999997</v>
      </c>
      <c r="K116" s="51">
        <f>ROUND(AB116*' Demand-Supply Gap'!K$289,2)</f>
        <v>40.4</v>
      </c>
      <c r="L116" s="51">
        <f>ROUND(AC116*' Demand-Supply Gap'!L$289,2)</f>
        <v>42.43</v>
      </c>
      <c r="M116" s="51">
        <f>ROUND(AD116*' Demand-Supply Gap'!M$289,2)</f>
        <v>44.62</v>
      </c>
      <c r="N116" s="51">
        <f>ROUND(AE116*' Demand-Supply Gap'!N$289,2)</f>
        <v>47.08</v>
      </c>
      <c r="O116" s="51">
        <f>ROUND(AF116*' Demand-Supply Gap'!O$289,2)</f>
        <v>49.75</v>
      </c>
      <c r="P116" s="51">
        <f>ROUND(AG116*' Demand-Supply Gap'!P$289,2)</f>
        <v>51.92</v>
      </c>
      <c r="Q116" s="51">
        <f>ROUND(AH116*' Demand-Supply Gap'!Q$289,2)</f>
        <v>55.98</v>
      </c>
      <c r="R116" s="51">
        <f>ROUND(AI116*' Demand-Supply Gap'!R$289,2)</f>
        <v>59.54</v>
      </c>
      <c r="S116" s="51">
        <f>ROUND(AJ116*' Demand-Supply Gap'!S$289,2)</f>
        <v>63.38</v>
      </c>
      <c r="U116" s="79">
        <v>0.48280000000000006</v>
      </c>
      <c r="V116" s="79">
        <v>0.48109999999999992</v>
      </c>
      <c r="W116" s="79">
        <v>0.47949999999999998</v>
      </c>
      <c r="X116" s="79">
        <v>0.47889999999999994</v>
      </c>
      <c r="Y116" s="79">
        <v>0.47810000000000002</v>
      </c>
      <c r="Z116" s="79">
        <v>0.47699999999999992</v>
      </c>
      <c r="AA116" s="79">
        <v>0.47539999999999999</v>
      </c>
      <c r="AB116" s="79">
        <v>0.47410000000000002</v>
      </c>
      <c r="AC116" s="79">
        <v>0.47339999999999999</v>
      </c>
      <c r="AD116" s="79">
        <v>0.47249999999999998</v>
      </c>
      <c r="AE116" s="79">
        <v>0.47179999999999994</v>
      </c>
      <c r="AF116" s="79">
        <v>0.47120000000000001</v>
      </c>
      <c r="AG116" s="79">
        <v>0.46339999999999998</v>
      </c>
      <c r="AH116" s="79">
        <v>0.46989999999999993</v>
      </c>
      <c r="AI116" s="79">
        <v>0.46889999999999993</v>
      </c>
      <c r="AJ116" s="79">
        <v>0.46759999999999996</v>
      </c>
    </row>
    <row r="117" spans="1:36" s="71" customFormat="1">
      <c r="A117" s="99" t="s">
        <v>39</v>
      </c>
      <c r="B117" s="103" t="s">
        <v>207</v>
      </c>
      <c r="C117" s="99" t="s">
        <v>357</v>
      </c>
      <c r="D117" s="51">
        <f>ROUND(U117*' Demand-Supply Gap'!D$289,2)</f>
        <v>4.75</v>
      </c>
      <c r="E117" s="51">
        <f>ROUND(V117*' Demand-Supply Gap'!E$289,2)</f>
        <v>4.88</v>
      </c>
      <c r="F117" s="51">
        <f>ROUND(W117*' Demand-Supply Gap'!F$289,2)</f>
        <v>4.53</v>
      </c>
      <c r="G117" s="51">
        <f>ROUND(X117*' Demand-Supply Gap'!G$289,2)</f>
        <v>4.21</v>
      </c>
      <c r="H117" s="51">
        <f>ROUND(Y117*' Demand-Supply Gap'!H$289,2)</f>
        <v>5.56</v>
      </c>
      <c r="I117" s="51">
        <f>ROUND(Z117*' Demand-Supply Gap'!I$289,2)</f>
        <v>5.47</v>
      </c>
      <c r="J117" s="51">
        <f>ROUND(AA117*' Demand-Supply Gap'!J$289,2)</f>
        <v>5.65</v>
      </c>
      <c r="K117" s="51">
        <f>ROUND(AB117*' Demand-Supply Gap'!K$289,2)</f>
        <v>5.73</v>
      </c>
      <c r="L117" s="51">
        <f>ROUND(AC117*' Demand-Supply Gap'!L$289,2)</f>
        <v>5.86</v>
      </c>
      <c r="M117" s="51">
        <f>ROUND(AD117*' Demand-Supply Gap'!M$289,2)</f>
        <v>6.09</v>
      </c>
      <c r="N117" s="51">
        <f>ROUND(AE117*' Demand-Supply Gap'!N$289,2)</f>
        <v>6.37</v>
      </c>
      <c r="O117" s="51">
        <f>ROUND(AF117*' Demand-Supply Gap'!O$289,2)</f>
        <v>6.65</v>
      </c>
      <c r="P117" s="51">
        <f>ROUND(AG117*' Demand-Supply Gap'!P$289,2)</f>
        <v>6.98</v>
      </c>
      <c r="Q117" s="51">
        <f>ROUND(AH117*' Demand-Supply Gap'!Q$289,2)</f>
        <v>7.35</v>
      </c>
      <c r="R117" s="51">
        <f>ROUND(AI117*' Demand-Supply Gap'!R$289,2)</f>
        <v>7.78</v>
      </c>
      <c r="S117" s="51">
        <f>ROUND(AJ117*' Demand-Supply Gap'!S$289,2)</f>
        <v>8.1999999999999993</v>
      </c>
      <c r="U117" s="79">
        <v>7.1600000000000011E-2</v>
      </c>
      <c r="V117" s="79">
        <v>7.1199999999999999E-2</v>
      </c>
      <c r="W117" s="79">
        <v>7.0699999999999999E-2</v>
      </c>
      <c r="X117" s="79">
        <v>7.0300000000000001E-2</v>
      </c>
      <c r="Y117" s="79">
        <v>6.986666666666666E-2</v>
      </c>
      <c r="Z117" s="79">
        <v>6.9400000000000003E-2</v>
      </c>
      <c r="AA117" s="79">
        <v>6.8999999999999992E-2</v>
      </c>
      <c r="AB117" s="79">
        <v>6.7199999999999996E-2</v>
      </c>
      <c r="AC117" s="79">
        <v>6.54E-2</v>
      </c>
      <c r="AD117" s="79">
        <v>6.4500000000000002E-2</v>
      </c>
      <c r="AE117" s="79">
        <v>6.3799999999999996E-2</v>
      </c>
      <c r="AF117" s="79">
        <v>6.3E-2</v>
      </c>
      <c r="AG117" s="79">
        <v>6.2299999999999994E-2</v>
      </c>
      <c r="AH117" s="79">
        <v>6.1700000000000005E-2</v>
      </c>
      <c r="AI117" s="79">
        <v>6.1300000000000007E-2</v>
      </c>
      <c r="AJ117" s="79">
        <v>6.0499999999999998E-2</v>
      </c>
    </row>
    <row r="118" spans="1:36" s="71" customFormat="1">
      <c r="A118" s="99" t="s">
        <v>39</v>
      </c>
      <c r="B118" s="103" t="s">
        <v>207</v>
      </c>
      <c r="C118" s="99" t="s">
        <v>358</v>
      </c>
      <c r="D118" s="51">
        <f>ROUND(U118*' Demand-Supply Gap'!D$289,2)</f>
        <v>8.76</v>
      </c>
      <c r="E118" s="51">
        <f>ROUND(V118*' Demand-Supply Gap'!E$289,2)</f>
        <v>9.1199999999999992</v>
      </c>
      <c r="F118" s="51">
        <f>ROUND(W118*' Demand-Supply Gap'!F$289,2)</f>
        <v>8.59</v>
      </c>
      <c r="G118" s="51">
        <f>ROUND(X118*' Demand-Supply Gap'!G$289,2)</f>
        <v>8.07</v>
      </c>
      <c r="H118" s="51">
        <f>ROUND(Y118*' Demand-Supply Gap'!H$289,2)</f>
        <v>10.77</v>
      </c>
      <c r="I118" s="51">
        <f>ROUND(Z118*' Demand-Supply Gap'!I$289,2)</f>
        <v>10.74</v>
      </c>
      <c r="J118" s="51">
        <f>ROUND(AA118*' Demand-Supply Gap'!J$289,2)</f>
        <v>11.27</v>
      </c>
      <c r="K118" s="51">
        <f>ROUND(AB118*' Demand-Supply Gap'!K$289,2)</f>
        <v>11.79</v>
      </c>
      <c r="L118" s="51">
        <f>ROUND(AC118*' Demand-Supply Gap'!L$289,2)</f>
        <v>12.47</v>
      </c>
      <c r="M118" s="51">
        <f>ROUND(AD118*' Demand-Supply Gap'!M$289,2)</f>
        <v>13.1</v>
      </c>
      <c r="N118" s="51">
        <f>ROUND(AE118*' Demand-Supply Gap'!N$289,2)</f>
        <v>13.89</v>
      </c>
      <c r="O118" s="51">
        <f>ROUND(AF118*' Demand-Supply Gap'!O$289,2)</f>
        <v>14.75</v>
      </c>
      <c r="P118" s="51">
        <f>ROUND(AG118*' Demand-Supply Gap'!P$289,2)</f>
        <v>15.73</v>
      </c>
      <c r="Q118" s="51">
        <f>ROUND(AH118*' Demand-Supply Gap'!Q$289,2)</f>
        <v>16.829999999999998</v>
      </c>
      <c r="R118" s="51">
        <f>ROUND(AI118*' Demand-Supply Gap'!R$289,2)</f>
        <v>18.03</v>
      </c>
      <c r="S118" s="51">
        <f>ROUND(AJ118*' Demand-Supply Gap'!S$289,2)</f>
        <v>19.34</v>
      </c>
      <c r="T118" s="213">
        <v>2E-3</v>
      </c>
      <c r="U118" s="79">
        <v>0.13189999999999996</v>
      </c>
      <c r="V118" s="79">
        <v>0.13320000000000001</v>
      </c>
      <c r="W118" s="79">
        <v>0.13389999999999999</v>
      </c>
      <c r="X118" s="79">
        <v>0.13469999999999999</v>
      </c>
      <c r="Y118" s="79">
        <v>0.13539999999999999</v>
      </c>
      <c r="Z118" s="79">
        <v>0.13619999999999999</v>
      </c>
      <c r="AA118" s="79">
        <v>0.13769999999999999</v>
      </c>
      <c r="AB118" s="79">
        <v>0.1384</v>
      </c>
      <c r="AC118" s="79">
        <v>0.1391</v>
      </c>
      <c r="AD118" s="79">
        <v>0.13876666666666659</v>
      </c>
      <c r="AE118" s="79">
        <v>0.13919999999999999</v>
      </c>
      <c r="AF118" s="79">
        <v>0.13969999999999999</v>
      </c>
      <c r="AG118" s="79">
        <v>0.1404</v>
      </c>
      <c r="AH118" s="79">
        <v>0.14130000000000001</v>
      </c>
      <c r="AI118" s="79">
        <v>0.14199999999999999</v>
      </c>
      <c r="AJ118" s="79">
        <v>0.14269999999999999</v>
      </c>
    </row>
    <row r="119" spans="1:36" s="71" customFormat="1">
      <c r="A119" s="99" t="s">
        <v>39</v>
      </c>
      <c r="B119" s="103" t="s">
        <v>207</v>
      </c>
      <c r="C119" s="99" t="s">
        <v>359</v>
      </c>
      <c r="D119" s="51">
        <f>ROUND(U119*' Demand-Supply Gap'!D$289,2)</f>
        <v>3.25</v>
      </c>
      <c r="E119" s="51">
        <f>ROUND(V119*' Demand-Supply Gap'!E$289,2)</f>
        <v>3.37</v>
      </c>
      <c r="F119" s="51">
        <f>ROUND(W119*' Demand-Supply Gap'!F$289,2)</f>
        <v>3.18</v>
      </c>
      <c r="G119" s="51">
        <f>ROUND(X119*' Demand-Supply Gap'!G$289,2)</f>
        <v>2.99</v>
      </c>
      <c r="H119" s="51">
        <f>ROUND(Y119*' Demand-Supply Gap'!H$289,2)</f>
        <v>4.0199999999999996</v>
      </c>
      <c r="I119" s="51">
        <f>ROUND(Z119*' Demand-Supply Gap'!I$289,2)</f>
        <v>4.01</v>
      </c>
      <c r="J119" s="51">
        <f>ROUND(AA119*' Demand-Supply Gap'!J$289,2)</f>
        <v>4.1900000000000004</v>
      </c>
      <c r="K119" s="51">
        <f>ROUND(AB119*' Demand-Supply Gap'!K$289,2)</f>
        <v>4.4000000000000004</v>
      </c>
      <c r="L119" s="51">
        <f>ROUND(AC119*' Demand-Supply Gap'!L$289,2)</f>
        <v>4.68</v>
      </c>
      <c r="M119" s="51">
        <f>ROUND(AD119*' Demand-Supply Gap'!M$289,2)</f>
        <v>4.99</v>
      </c>
      <c r="N119" s="51">
        <f>ROUND(AE119*' Demand-Supply Gap'!N$289,2)</f>
        <v>5.31</v>
      </c>
      <c r="O119" s="51">
        <f>ROUND(AF119*' Demand-Supply Gap'!O$289,2)</f>
        <v>5.67</v>
      </c>
      <c r="P119" s="51">
        <f>ROUND(AG119*' Demand-Supply Gap'!P$289,2)</f>
        <v>6.11</v>
      </c>
      <c r="Q119" s="51">
        <f>ROUND(AH119*' Demand-Supply Gap'!Q$289,2)</f>
        <v>6.54</v>
      </c>
      <c r="R119" s="51">
        <f>ROUND(AI119*' Demand-Supply Gap'!R$289,2)</f>
        <v>7.03</v>
      </c>
      <c r="S119" s="51">
        <f>ROUND(AJ119*' Demand-Supply Gap'!S$289,2)</f>
        <v>7.62</v>
      </c>
      <c r="U119" s="90">
        <v>4.8999999999999995E-2</v>
      </c>
      <c r="V119" s="90">
        <v>4.9200000000000001E-2</v>
      </c>
      <c r="W119" s="90">
        <v>4.9499999999999995E-2</v>
      </c>
      <c r="X119" s="90">
        <v>4.99E-2</v>
      </c>
      <c r="Y119" s="90">
        <v>5.0499999999999996E-2</v>
      </c>
      <c r="Z119" s="90">
        <v>5.0900000000000001E-2</v>
      </c>
      <c r="AA119" s="90">
        <v>5.1199999999999996E-2</v>
      </c>
      <c r="AB119" s="90">
        <v>5.16E-2</v>
      </c>
      <c r="AC119" s="90">
        <v>5.2199999999999996E-2</v>
      </c>
      <c r="AD119" s="90">
        <v>5.28E-2</v>
      </c>
      <c r="AE119" s="90">
        <v>5.3199999999999997E-2</v>
      </c>
      <c r="AF119" s="90">
        <v>5.3699999999999998E-2</v>
      </c>
      <c r="AG119" s="90">
        <v>5.45E-2</v>
      </c>
      <c r="AH119" s="90">
        <v>5.4899999999999997E-2</v>
      </c>
      <c r="AI119" s="90">
        <v>5.5399999999999998E-2</v>
      </c>
      <c r="AJ119" s="90">
        <v>5.62E-2</v>
      </c>
    </row>
    <row r="120" spans="1:36" s="71" customFormat="1">
      <c r="A120" s="99" t="s">
        <v>39</v>
      </c>
      <c r="B120" s="103" t="s">
        <v>207</v>
      </c>
      <c r="C120" s="99" t="s">
        <v>360</v>
      </c>
      <c r="D120" s="51">
        <f>ROUND(U120*' Demand-Supply Gap'!D$289,2)</f>
        <v>5.81</v>
      </c>
      <c r="E120" s="51">
        <f>ROUND(V120*' Demand-Supply Gap'!E$289,2)</f>
        <v>5.95</v>
      </c>
      <c r="F120" s="51">
        <f>ROUND(W120*' Demand-Supply Gap'!F$289,2)</f>
        <v>5.54</v>
      </c>
      <c r="G120" s="51">
        <f>ROUND(X120*' Demand-Supply Gap'!G$289,2)</f>
        <v>5.12</v>
      </c>
      <c r="H120" s="51">
        <f>ROUND(Y120*' Demand-Supply Gap'!H$289,2)</f>
        <v>6.74</v>
      </c>
      <c r="I120" s="51">
        <f>ROUND(Z120*' Demand-Supply Gap'!I$289,2)</f>
        <v>6.65</v>
      </c>
      <c r="J120" s="51">
        <f>ROUND(AA120*' Demand-Supply Gap'!J$289,2)</f>
        <v>6.84</v>
      </c>
      <c r="K120" s="51">
        <f>ROUND(AB120*' Demand-Supply Gap'!K$289,2)</f>
        <v>7.04</v>
      </c>
      <c r="L120" s="51">
        <f>ROUND(AC120*' Demand-Supply Gap'!L$289,2)</f>
        <v>7.33</v>
      </c>
      <c r="M120" s="51">
        <f>ROUND(AD120*' Demand-Supply Gap'!M$289,2)</f>
        <v>7.65</v>
      </c>
      <c r="N120" s="51">
        <f>ROUND(AE120*' Demand-Supply Gap'!N$289,2)</f>
        <v>8.01</v>
      </c>
      <c r="O120" s="51">
        <f>ROUND(AF120*' Demand-Supply Gap'!O$289,2)</f>
        <v>8.42</v>
      </c>
      <c r="P120" s="51">
        <f>ROUND(AG120*' Demand-Supply Gap'!P$289,2)</f>
        <v>8.8699999999999992</v>
      </c>
      <c r="Q120" s="51">
        <f>ROUND(AH120*' Demand-Supply Gap'!Q$289,2)</f>
        <v>9.3800000000000008</v>
      </c>
      <c r="R120" s="51">
        <f>ROUND(AI120*' Demand-Supply Gap'!R$289,2)</f>
        <v>9.9</v>
      </c>
      <c r="S120" s="51">
        <f>ROUND(AJ120*' Demand-Supply Gap'!S$289,2)</f>
        <v>10.46</v>
      </c>
      <c r="U120" s="79">
        <v>8.7500000000000008E-2</v>
      </c>
      <c r="V120" s="79">
        <v>8.6800000000000002E-2</v>
      </c>
      <c r="W120" s="79">
        <v>8.6300000000000002E-2</v>
      </c>
      <c r="X120" s="79">
        <v>8.5500000000000007E-2</v>
      </c>
      <c r="Y120" s="79">
        <v>8.48E-2</v>
      </c>
      <c r="Z120" s="79">
        <v>8.43E-2</v>
      </c>
      <c r="AA120" s="79">
        <v>8.3600000000000008E-2</v>
      </c>
      <c r="AB120" s="79">
        <v>8.2600000000000007E-2</v>
      </c>
      <c r="AC120" s="79">
        <v>8.1799999999999998E-2</v>
      </c>
      <c r="AD120" s="79">
        <v>8.1000000000000003E-2</v>
      </c>
      <c r="AE120" s="79">
        <v>8.030000000000001E-2</v>
      </c>
      <c r="AF120" s="79">
        <v>7.9700000000000007E-2</v>
      </c>
      <c r="AG120" s="79">
        <v>7.9200000000000007E-2</v>
      </c>
      <c r="AH120" s="79">
        <v>7.8700000000000006E-2</v>
      </c>
      <c r="AI120" s="79">
        <v>7.8E-2</v>
      </c>
      <c r="AJ120" s="79">
        <v>7.7200000000000005E-2</v>
      </c>
    </row>
    <row r="121" spans="1:36" s="71" customFormat="1">
      <c r="A121" s="99" t="s">
        <v>39</v>
      </c>
      <c r="B121" s="103" t="s">
        <v>207</v>
      </c>
      <c r="C121" s="99" t="s">
        <v>361</v>
      </c>
      <c r="D121" s="51">
        <f>ROUND(U121*' Demand-Supply Gap'!D$289,2)</f>
        <v>7.46</v>
      </c>
      <c r="E121" s="51">
        <f>ROUND(V121*' Demand-Supply Gap'!E$289,2)</f>
        <v>7.77</v>
      </c>
      <c r="F121" s="51">
        <f>ROUND(W121*' Demand-Supply Gap'!F$289,2)</f>
        <v>7.33</v>
      </c>
      <c r="G121" s="51">
        <f>ROUND(X121*' Demand-Supply Gap'!G$289,2)</f>
        <v>6.89</v>
      </c>
      <c r="H121" s="51">
        <f>ROUND(Y121*' Demand-Supply Gap'!H$289,2)</f>
        <v>9.1999999999999993</v>
      </c>
      <c r="I121" s="51">
        <f>ROUND(Z121*' Demand-Supply Gap'!I$289,2)</f>
        <v>9.18</v>
      </c>
      <c r="J121" s="51">
        <f>ROUND(AA121*' Demand-Supply Gap'!J$289,2)</f>
        <v>9.58</v>
      </c>
      <c r="K121" s="51">
        <f>ROUND(AB121*' Demand-Supply Gap'!K$289,2)</f>
        <v>10.029999999999999</v>
      </c>
      <c r="L121" s="51">
        <f>ROUND(AC121*' Demand-Supply Gap'!L$289,2)</f>
        <v>10.59</v>
      </c>
      <c r="M121" s="51">
        <f>ROUND(AD121*' Demand-Supply Gap'!M$289,2)</f>
        <v>11.21</v>
      </c>
      <c r="N121" s="51">
        <f>ROUND(AE121*' Demand-Supply Gap'!N$289,2)</f>
        <v>11.89</v>
      </c>
      <c r="O121" s="51">
        <f>ROUND(AF121*' Demand-Supply Gap'!O$289,2)</f>
        <v>12.67</v>
      </c>
      <c r="P121" s="51">
        <f>ROUND(AG121*' Demand-Supply Gap'!P$289,2)</f>
        <v>13.51</v>
      </c>
      <c r="Q121" s="51">
        <f>ROUND(AH121*' Demand-Supply Gap'!Q$289,2)</f>
        <v>14.44</v>
      </c>
      <c r="R121" s="51">
        <f>ROUND(AI121*' Demand-Supply Gap'!R$289,2)</f>
        <v>15.47</v>
      </c>
      <c r="S121" s="51">
        <f>ROUND(AJ121*' Demand-Supply Gap'!S$289,2)</f>
        <v>16.600000000000001</v>
      </c>
      <c r="U121" s="79">
        <v>0.11230000000000001</v>
      </c>
      <c r="V121" s="79">
        <v>0.1135</v>
      </c>
      <c r="W121" s="79">
        <v>0.1142</v>
      </c>
      <c r="X121" s="79">
        <v>0.115</v>
      </c>
      <c r="Y121" s="79">
        <v>0.1157</v>
      </c>
      <c r="Z121" s="79">
        <v>0.1164</v>
      </c>
      <c r="AA121" s="79">
        <v>0.11700000000000001</v>
      </c>
      <c r="AB121" s="79">
        <v>0.11768888888888887</v>
      </c>
      <c r="AC121" s="79">
        <v>0.1181</v>
      </c>
      <c r="AD121" s="79">
        <v>0.1187</v>
      </c>
      <c r="AE121" s="79">
        <v>0.1192</v>
      </c>
      <c r="AF121" s="79">
        <v>0.12</v>
      </c>
      <c r="AG121" s="79">
        <v>0.1206</v>
      </c>
      <c r="AH121" s="79">
        <v>0.1212</v>
      </c>
      <c r="AI121" s="79">
        <v>0.12180000000000001</v>
      </c>
      <c r="AJ121" s="79">
        <v>0.1225</v>
      </c>
    </row>
    <row r="122" spans="1:36" s="71" customFormat="1" ht="15">
      <c r="A122" s="99" t="s">
        <v>39</v>
      </c>
      <c r="B122" s="103" t="s">
        <v>207</v>
      </c>
      <c r="C122" s="99" t="s">
        <v>362</v>
      </c>
      <c r="D122" s="51">
        <f>ROUND(U122*' Demand-Supply Gap'!D$289,2)</f>
        <v>5.26</v>
      </c>
      <c r="E122" s="51">
        <f>ROUND(V122*' Demand-Supply Gap'!E$289,2)</f>
        <v>5.44</v>
      </c>
      <c r="F122" s="51">
        <f>ROUND(W122*' Demand-Supply Gap'!F$289,2)</f>
        <v>5.15</v>
      </c>
      <c r="G122" s="51">
        <f>ROUND(X122*' Demand-Supply Gap'!G$289,2)</f>
        <v>4.8</v>
      </c>
      <c r="H122" s="51">
        <f>ROUND(Y122*' Demand-Supply Gap'!H$289,2)</f>
        <v>6.36</v>
      </c>
      <c r="I122" s="51">
        <f>ROUND(Z122*' Demand-Supply Gap'!I$289,2)</f>
        <v>6.32</v>
      </c>
      <c r="J122" s="51">
        <f>ROUND(AA122*' Demand-Supply Gap'!J$289,2)</f>
        <v>6.59</v>
      </c>
      <c r="K122" s="51">
        <f>ROUND(AB122*' Demand-Supply Gap'!K$289,2)</f>
        <v>7.06</v>
      </c>
      <c r="L122" s="51">
        <f>ROUND(AC122*' Demand-Supply Gap'!L$289,2)</f>
        <v>7.57</v>
      </c>
      <c r="M122" s="51">
        <f>ROUND(AD122*' Demand-Supply Gap'!M$289,2)</f>
        <v>8.1300000000000008</v>
      </c>
      <c r="N122" s="51">
        <f>ROUND(AE122*' Demand-Supply Gap'!N$289,2)</f>
        <v>8.67</v>
      </c>
      <c r="O122" s="51">
        <f>ROUND(AF122*' Demand-Supply Gap'!O$289,2)</f>
        <v>9.1999999999999993</v>
      </c>
      <c r="P122" s="51">
        <f>ROUND(AG122*' Demand-Supply Gap'!P$289,2)</f>
        <v>10.53</v>
      </c>
      <c r="Q122" s="51">
        <f>ROUND(AH122*' Demand-Supply Gap'!Q$289,2)</f>
        <v>10.33</v>
      </c>
      <c r="R122" s="51">
        <f>ROUND(AI122*' Demand-Supply Gap'!R$289,2)</f>
        <v>11.05</v>
      </c>
      <c r="S122" s="51">
        <f>ROUND(AJ122*' Demand-Supply Gap'!S$289,2)</f>
        <v>11.89</v>
      </c>
      <c r="U122" s="214">
        <v>7.9299999999999995E-2</v>
      </c>
      <c r="V122" s="214">
        <v>7.9399999999999998E-2</v>
      </c>
      <c r="W122" s="214">
        <v>8.0299999999999996E-2</v>
      </c>
      <c r="X122" s="214">
        <v>8.0100000000000005E-2</v>
      </c>
      <c r="Y122" s="214">
        <v>0.08</v>
      </c>
      <c r="Z122" s="214">
        <v>8.0199999999999994E-2</v>
      </c>
      <c r="AA122" s="214">
        <v>8.0500000000000002E-2</v>
      </c>
      <c r="AB122" s="214">
        <v>8.2799999999999999E-2</v>
      </c>
      <c r="AC122" s="214">
        <v>8.4400000000000003E-2</v>
      </c>
      <c r="AD122" s="214">
        <v>8.6099999999999996E-2</v>
      </c>
      <c r="AE122" s="214">
        <v>8.6900000000000005E-2</v>
      </c>
      <c r="AF122" s="214">
        <v>8.7099999999999997E-2</v>
      </c>
      <c r="AG122" s="214">
        <v>9.4E-2</v>
      </c>
      <c r="AH122" s="214">
        <v>8.6699999999999999E-2</v>
      </c>
      <c r="AI122" s="214">
        <v>8.6999999999999994E-2</v>
      </c>
      <c r="AJ122" s="214">
        <v>8.77E-2</v>
      </c>
    </row>
    <row r="123" spans="1:36" s="71" customFormat="1">
      <c r="A123" s="99" t="s">
        <v>39</v>
      </c>
      <c r="B123" s="103" t="s">
        <v>207</v>
      </c>
      <c r="C123" s="99" t="s">
        <v>105</v>
      </c>
      <c r="D123" s="51">
        <f>ROUND(U123*' Demand-Supply Gap'!D$289,2)</f>
        <v>67.349999999999994</v>
      </c>
      <c r="E123" s="51">
        <f>ROUND(V123*' Demand-Supply Gap'!E$289,2)</f>
        <v>69.48</v>
      </c>
      <c r="F123" s="51">
        <f>ROUND(W123*' Demand-Supply Gap'!F$289,2)</f>
        <v>65.069999999999993</v>
      </c>
      <c r="G123" s="51">
        <f>ROUND(X123*' Demand-Supply Gap'!G$289,2)</f>
        <v>60.79</v>
      </c>
      <c r="H123" s="51">
        <f>ROUND(Y123*' Demand-Supply Gap'!H$289,2)</f>
        <v>80.680000000000007</v>
      </c>
      <c r="I123" s="51">
        <f>ROUND(Z123*' Demand-Supply Gap'!I$289,2)</f>
        <v>79.98</v>
      </c>
      <c r="J123" s="51">
        <f>ROUND(AA123*' Demand-Supply Gap'!J$289,2)</f>
        <v>83.03</v>
      </c>
      <c r="K123" s="51">
        <f>ROUND(AB123*' Demand-Supply Gap'!K$289,2)</f>
        <v>86.43</v>
      </c>
      <c r="L123" s="51">
        <f>ROUND(AC123*' Demand-Supply Gap'!L$289,2)</f>
        <v>90.93</v>
      </c>
      <c r="M123" s="51">
        <f>ROUND(AD123*' Demand-Supply Gap'!M$289,2)</f>
        <v>95.79</v>
      </c>
      <c r="N123" s="51">
        <f>ROUND(AE123*' Demand-Supply Gap'!N$289,2)</f>
        <v>101.23</v>
      </c>
      <c r="O123" s="51">
        <f>ROUND(AF123*' Demand-Supply Gap'!O$289,2)</f>
        <v>107.11</v>
      </c>
      <c r="P123" s="51">
        <f>ROUND(AG123*' Demand-Supply Gap'!P$289,2)</f>
        <v>113.65</v>
      </c>
      <c r="Q123" s="51">
        <f>ROUND(AH123*' Demand-Supply Gap'!Q$289,2)</f>
        <v>120.86</v>
      </c>
      <c r="R123" s="51">
        <f>ROUND(AI123*' Demand-Supply Gap'!R$289,2)</f>
        <v>128.81</v>
      </c>
      <c r="S123" s="51">
        <f>ROUND(AJ123*' Demand-Supply Gap'!S$289,2)</f>
        <v>137.49</v>
      </c>
      <c r="U123" s="87">
        <f>SUM(U116:U122)</f>
        <v>1.0144000000000002</v>
      </c>
      <c r="V123" s="87">
        <f t="shared" ref="V123:AJ123" si="77">SUM(V116:V122)</f>
        <v>1.0144</v>
      </c>
      <c r="W123" s="87">
        <f t="shared" si="77"/>
        <v>1.0144</v>
      </c>
      <c r="X123" s="87">
        <f t="shared" si="77"/>
        <v>1.0144</v>
      </c>
      <c r="Y123" s="87">
        <f t="shared" si="77"/>
        <v>1.0143666666666666</v>
      </c>
      <c r="Z123" s="87">
        <f t="shared" si="77"/>
        <v>1.0144</v>
      </c>
      <c r="AA123" s="87">
        <f t="shared" si="77"/>
        <v>1.0144</v>
      </c>
      <c r="AB123" s="87">
        <f t="shared" si="77"/>
        <v>1.0143888888888888</v>
      </c>
      <c r="AC123" s="87">
        <f t="shared" si="77"/>
        <v>1.0144</v>
      </c>
      <c r="AD123" s="87">
        <f t="shared" si="77"/>
        <v>1.0143666666666664</v>
      </c>
      <c r="AE123" s="87">
        <f t="shared" si="77"/>
        <v>1.0144</v>
      </c>
      <c r="AF123" s="87">
        <f t="shared" si="77"/>
        <v>1.0144</v>
      </c>
      <c r="AG123" s="87">
        <f t="shared" si="77"/>
        <v>1.0144</v>
      </c>
      <c r="AH123" s="87">
        <f t="shared" si="77"/>
        <v>1.0143999999999997</v>
      </c>
      <c r="AI123" s="87">
        <f t="shared" si="77"/>
        <v>1.0144</v>
      </c>
      <c r="AJ123" s="87">
        <f t="shared" si="77"/>
        <v>1.0144000000000002</v>
      </c>
    </row>
    <row r="124" spans="1:36">
      <c r="B124" s="102"/>
      <c r="C124" s="102"/>
    </row>
    <row r="125" spans="1:36">
      <c r="B125" s="102"/>
      <c r="C125" s="102"/>
    </row>
    <row r="126" spans="1:36">
      <c r="B126" s="102"/>
      <c r="C126" s="102"/>
    </row>
    <row r="127" spans="1:36">
      <c r="B127" s="102"/>
      <c r="C127" s="102"/>
    </row>
    <row r="128" spans="1:36">
      <c r="B128" s="102"/>
      <c r="C128" s="102"/>
    </row>
    <row r="129" spans="2:3">
      <c r="B129" s="102"/>
      <c r="C129" s="102"/>
    </row>
    <row r="130" spans="2:3">
      <c r="B130" s="102"/>
      <c r="C130" s="102"/>
    </row>
    <row r="131" spans="2:3">
      <c r="B131" s="102"/>
      <c r="C131" s="102"/>
    </row>
    <row r="132" spans="2:3">
      <c r="B132" s="102"/>
      <c r="C132" s="102"/>
    </row>
    <row r="133" spans="2:3">
      <c r="B133" s="102"/>
      <c r="C133" s="102"/>
    </row>
    <row r="134" spans="2:3">
      <c r="B134" s="102"/>
      <c r="C134" s="102"/>
    </row>
    <row r="135" spans="2:3">
      <c r="B135" s="102"/>
      <c r="C135" s="102"/>
    </row>
    <row r="136" spans="2:3">
      <c r="B136" s="102"/>
      <c r="C136" s="102"/>
    </row>
    <row r="137" spans="2:3">
      <c r="B137" s="102"/>
      <c r="C137" s="102"/>
    </row>
    <row r="138" spans="2:3">
      <c r="B138" s="102"/>
      <c r="C138" s="102"/>
    </row>
    <row r="139" spans="2:3">
      <c r="B139" s="102"/>
      <c r="C139" s="102"/>
    </row>
    <row r="140" spans="2:3">
      <c r="B140" s="102"/>
      <c r="C140" s="102"/>
    </row>
    <row r="141" spans="2:3">
      <c r="B141" s="102"/>
      <c r="C141" s="102"/>
    </row>
    <row r="142" spans="2:3">
      <c r="B142" s="102"/>
      <c r="C142" s="102"/>
    </row>
    <row r="143" spans="2:3">
      <c r="B143" s="102"/>
      <c r="C143" s="102"/>
    </row>
    <row r="144" spans="2:3">
      <c r="B144" s="102"/>
      <c r="C144" s="102"/>
    </row>
    <row r="145" spans="2:3">
      <c r="B145" s="102"/>
      <c r="C145" s="102"/>
    </row>
    <row r="146" spans="2:3">
      <c r="B146" s="102"/>
      <c r="C146" s="102"/>
    </row>
    <row r="147" spans="2:3">
      <c r="B147" s="102"/>
      <c r="C147" s="102"/>
    </row>
    <row r="148" spans="2:3">
      <c r="B148" s="102"/>
      <c r="C148" s="102"/>
    </row>
    <row r="149" spans="2:3">
      <c r="B149" s="102"/>
      <c r="C149" s="102"/>
    </row>
    <row r="150" spans="2:3">
      <c r="B150" s="102"/>
      <c r="C150" s="102"/>
    </row>
    <row r="151" spans="2:3">
      <c r="B151" s="102"/>
      <c r="C151" s="102"/>
    </row>
    <row r="152" spans="2:3">
      <c r="B152" s="102"/>
      <c r="C152" s="102"/>
    </row>
    <row r="153" spans="2:3">
      <c r="B153" s="102"/>
      <c r="C153" s="102"/>
    </row>
    <row r="154" spans="2:3">
      <c r="B154" s="102"/>
      <c r="C154" s="102"/>
    </row>
    <row r="155" spans="2:3">
      <c r="B155" s="102"/>
      <c r="C155" s="102"/>
    </row>
    <row r="156" spans="2:3">
      <c r="B156" s="102"/>
      <c r="C156" s="102"/>
    </row>
    <row r="157" spans="2:3">
      <c r="B157" s="102"/>
      <c r="C157" s="102"/>
    </row>
    <row r="158" spans="2:3">
      <c r="B158" s="102"/>
      <c r="C158" s="102"/>
    </row>
    <row r="159" spans="2:3">
      <c r="B159" s="102"/>
      <c r="C159" s="102"/>
    </row>
    <row r="160" spans="2:3">
      <c r="B160" s="102"/>
      <c r="C160" s="102"/>
    </row>
    <row r="161" spans="2:3">
      <c r="B161" s="102"/>
      <c r="C161" s="102"/>
    </row>
    <row r="162" spans="2:3">
      <c r="B162" s="102"/>
      <c r="C162" s="102"/>
    </row>
    <row r="163" spans="2:3">
      <c r="B163" s="102"/>
      <c r="C163" s="102"/>
    </row>
    <row r="164" spans="2:3">
      <c r="B164" s="102"/>
      <c r="C164" s="102"/>
    </row>
    <row r="165" spans="2:3">
      <c r="B165" s="102"/>
      <c r="C165" s="102"/>
    </row>
    <row r="166" spans="2:3">
      <c r="B166" s="102"/>
      <c r="C166" s="102"/>
    </row>
    <row r="167" spans="2:3">
      <c r="B167" s="102"/>
      <c r="C167" s="102"/>
    </row>
    <row r="168" spans="2:3">
      <c r="B168" s="102"/>
      <c r="C168" s="102"/>
    </row>
    <row r="169" spans="2:3">
      <c r="B169" s="102"/>
      <c r="C169" s="102"/>
    </row>
    <row r="170" spans="2:3">
      <c r="B170" s="102"/>
      <c r="C170" s="102"/>
    </row>
    <row r="171" spans="2:3">
      <c r="B171" s="102"/>
      <c r="C171" s="102"/>
    </row>
    <row r="172" spans="2:3">
      <c r="B172" s="102"/>
      <c r="C172" s="102"/>
    </row>
    <row r="173" spans="2:3">
      <c r="B173" s="102"/>
      <c r="C173" s="102"/>
    </row>
    <row r="174" spans="2:3">
      <c r="B174" s="102"/>
      <c r="C174" s="102"/>
    </row>
    <row r="175" spans="2:3">
      <c r="B175" s="102"/>
      <c r="C175" s="102"/>
    </row>
    <row r="176" spans="2:3">
      <c r="B176" s="102"/>
      <c r="C176" s="102"/>
    </row>
    <row r="177" spans="2:3">
      <c r="B177" s="102"/>
      <c r="C177" s="102"/>
    </row>
    <row r="178" spans="2:3">
      <c r="B178" s="102"/>
      <c r="C178" s="102"/>
    </row>
    <row r="179" spans="2:3">
      <c r="B179" s="102"/>
      <c r="C179" s="102"/>
    </row>
    <row r="180" spans="2:3">
      <c r="B180" s="102"/>
      <c r="C180" s="102"/>
    </row>
    <row r="181" spans="2:3">
      <c r="B181" s="102"/>
      <c r="C181" s="102"/>
    </row>
    <row r="182" spans="2:3">
      <c r="B182" s="102"/>
      <c r="C182" s="102"/>
    </row>
    <row r="183" spans="2:3">
      <c r="B183" s="102"/>
      <c r="C183" s="102"/>
    </row>
    <row r="184" spans="2:3">
      <c r="B184" s="102"/>
      <c r="C184" s="102"/>
    </row>
    <row r="185" spans="2:3">
      <c r="B185" s="102"/>
      <c r="C185" s="102"/>
    </row>
    <row r="186" spans="2:3">
      <c r="B186" s="102"/>
      <c r="C186" s="102"/>
    </row>
    <row r="187" spans="2:3">
      <c r="B187" s="102"/>
      <c r="C187" s="102"/>
    </row>
    <row r="188" spans="2:3">
      <c r="B188" s="102"/>
      <c r="C188" s="102"/>
    </row>
    <row r="189" spans="2:3">
      <c r="B189" s="102"/>
      <c r="C189" s="102"/>
    </row>
    <row r="190" spans="2:3">
      <c r="B190" s="102"/>
      <c r="C190" s="102"/>
    </row>
    <row r="191" spans="2:3">
      <c r="B191" s="102"/>
      <c r="C191" s="102"/>
    </row>
    <row r="192" spans="2:3">
      <c r="B192" s="102"/>
      <c r="C192" s="102"/>
    </row>
    <row r="193" spans="2:3">
      <c r="B193" s="102"/>
      <c r="C193" s="102"/>
    </row>
    <row r="194" spans="2:3">
      <c r="B194" s="102"/>
      <c r="C194" s="102"/>
    </row>
    <row r="195" spans="2:3">
      <c r="B195" s="102"/>
      <c r="C195" s="102"/>
    </row>
    <row r="196" spans="2:3">
      <c r="B196" s="102"/>
      <c r="C196" s="102"/>
    </row>
    <row r="197" spans="2:3">
      <c r="B197" s="102"/>
      <c r="C197" s="102"/>
    </row>
    <row r="198" spans="2:3">
      <c r="B198" s="102"/>
      <c r="C198" s="102"/>
    </row>
    <row r="199" spans="2:3">
      <c r="B199" s="102"/>
      <c r="C199" s="102"/>
    </row>
    <row r="200" spans="2:3">
      <c r="B200" s="102"/>
      <c r="C200" s="102"/>
    </row>
    <row r="201" spans="2:3">
      <c r="B201" s="102"/>
      <c r="C201" s="102"/>
    </row>
    <row r="202" spans="2:3">
      <c r="B202" s="102"/>
      <c r="C202" s="102"/>
    </row>
    <row r="203" spans="2:3">
      <c r="B203" s="102"/>
      <c r="C203" s="102"/>
    </row>
    <row r="204" spans="2:3">
      <c r="B204" s="102"/>
      <c r="C204" s="102"/>
    </row>
    <row r="205" spans="2:3">
      <c r="B205" s="102"/>
      <c r="C205" s="102"/>
    </row>
    <row r="206" spans="2:3">
      <c r="B206" s="102"/>
      <c r="C206" s="102"/>
    </row>
    <row r="207" spans="2:3">
      <c r="B207" s="102"/>
      <c r="C207" s="102"/>
    </row>
    <row r="208" spans="2:3">
      <c r="B208" s="102"/>
      <c r="C208" s="102"/>
    </row>
    <row r="209" spans="2:3">
      <c r="B209" s="102"/>
      <c r="C209" s="102"/>
    </row>
    <row r="210" spans="2:3">
      <c r="B210" s="102"/>
      <c r="C210" s="102"/>
    </row>
    <row r="211" spans="2:3">
      <c r="B211" s="102"/>
      <c r="C211" s="102"/>
    </row>
    <row r="212" spans="2:3">
      <c r="B212" s="102"/>
      <c r="C212" s="102"/>
    </row>
    <row r="213" spans="2:3">
      <c r="B213" s="102"/>
      <c r="C213" s="102"/>
    </row>
    <row r="214" spans="2:3">
      <c r="B214" s="102"/>
      <c r="C214" s="102"/>
    </row>
    <row r="215" spans="2:3">
      <c r="B215" s="102"/>
      <c r="C215" s="102"/>
    </row>
    <row r="216" spans="2:3">
      <c r="B216" s="102"/>
      <c r="C216" s="102"/>
    </row>
    <row r="217" spans="2:3">
      <c r="B217" s="102"/>
      <c r="C217" s="102"/>
    </row>
    <row r="218" spans="2:3">
      <c r="B218" s="102"/>
      <c r="C218" s="102"/>
    </row>
    <row r="219" spans="2:3">
      <c r="B219" s="102"/>
      <c r="C219" s="102"/>
    </row>
    <row r="220" spans="2:3">
      <c r="B220" s="102"/>
      <c r="C220" s="102"/>
    </row>
    <row r="221" spans="2:3">
      <c r="B221" s="102"/>
      <c r="C221" s="102"/>
    </row>
    <row r="222" spans="2:3">
      <c r="B222" s="102"/>
      <c r="C222" s="102"/>
    </row>
    <row r="223" spans="2:3">
      <c r="B223" s="102"/>
      <c r="C223" s="102"/>
    </row>
    <row r="224" spans="2:3">
      <c r="B224" s="102"/>
      <c r="C224" s="102"/>
    </row>
    <row r="225" spans="2:3">
      <c r="B225" s="102"/>
      <c r="C225" s="102"/>
    </row>
    <row r="226" spans="2:3">
      <c r="B226" s="102"/>
      <c r="C226" s="102"/>
    </row>
    <row r="227" spans="2:3">
      <c r="B227" s="102"/>
      <c r="C227" s="102"/>
    </row>
    <row r="228" spans="2:3">
      <c r="B228" s="102"/>
      <c r="C228" s="102"/>
    </row>
    <row r="229" spans="2:3">
      <c r="B229" s="102"/>
      <c r="C229" s="102"/>
    </row>
    <row r="230" spans="2:3">
      <c r="B230" s="102"/>
      <c r="C230" s="102"/>
    </row>
    <row r="231" spans="2:3">
      <c r="B231" s="102"/>
      <c r="C231" s="102"/>
    </row>
    <row r="232" spans="2:3">
      <c r="B232" s="102"/>
      <c r="C232" s="102"/>
    </row>
    <row r="233" spans="2:3">
      <c r="B233" s="102"/>
      <c r="C233" s="102"/>
    </row>
    <row r="234" spans="2:3">
      <c r="B234" s="102"/>
      <c r="C234" s="102"/>
    </row>
    <row r="235" spans="2:3">
      <c r="B235" s="102"/>
      <c r="C235" s="102"/>
    </row>
    <row r="236" spans="2:3">
      <c r="B236" s="102"/>
      <c r="C236" s="102"/>
    </row>
    <row r="237" spans="2:3">
      <c r="B237" s="102"/>
      <c r="C237" s="102"/>
    </row>
    <row r="238" spans="2:3">
      <c r="B238" s="102"/>
      <c r="C238" s="102"/>
    </row>
    <row r="239" spans="2:3">
      <c r="B239" s="102"/>
      <c r="C239" s="102"/>
    </row>
    <row r="240" spans="2:3">
      <c r="B240" s="102"/>
      <c r="C240" s="102"/>
    </row>
    <row r="241" spans="2:3">
      <c r="B241" s="102"/>
      <c r="C241" s="102"/>
    </row>
    <row r="242" spans="2:3">
      <c r="B242" s="102"/>
      <c r="C242" s="102"/>
    </row>
    <row r="243" spans="2:3">
      <c r="B243" s="102"/>
      <c r="C243" s="102"/>
    </row>
    <row r="244" spans="2:3">
      <c r="B244" s="102"/>
      <c r="C244" s="102"/>
    </row>
    <row r="245" spans="2:3">
      <c r="B245" s="102"/>
      <c r="C245" s="102"/>
    </row>
    <row r="246" spans="2:3">
      <c r="B246" s="102"/>
      <c r="C246" s="102"/>
    </row>
    <row r="247" spans="2:3">
      <c r="B247" s="102"/>
      <c r="C247" s="102"/>
    </row>
    <row r="248" spans="2:3">
      <c r="B248" s="102"/>
      <c r="C248" s="102"/>
    </row>
    <row r="249" spans="2:3">
      <c r="B249" s="102"/>
      <c r="C249" s="102"/>
    </row>
    <row r="250" spans="2:3">
      <c r="B250" s="102"/>
      <c r="C250" s="102"/>
    </row>
    <row r="251" spans="2:3">
      <c r="B251" s="102"/>
      <c r="C251" s="102"/>
    </row>
    <row r="252" spans="2:3">
      <c r="B252" s="102"/>
      <c r="C252" s="102"/>
    </row>
    <row r="253" spans="2:3">
      <c r="B253" s="102"/>
      <c r="C253" s="102"/>
    </row>
    <row r="254" spans="2:3">
      <c r="B254" s="102"/>
      <c r="C254" s="102"/>
    </row>
    <row r="255" spans="2:3">
      <c r="B255" s="102"/>
      <c r="C255" s="102"/>
    </row>
    <row r="256" spans="2:3">
      <c r="B256" s="102"/>
      <c r="C256" s="102"/>
    </row>
    <row r="257" spans="2:3">
      <c r="B257" s="102"/>
      <c r="C257" s="102"/>
    </row>
    <row r="258" spans="2:3">
      <c r="B258" s="102"/>
      <c r="C258" s="102"/>
    </row>
    <row r="259" spans="2:3">
      <c r="B259" s="102"/>
      <c r="C259" s="102"/>
    </row>
    <row r="260" spans="2:3">
      <c r="B260" s="102"/>
      <c r="C260" s="102"/>
    </row>
    <row r="261" spans="2:3">
      <c r="B261" s="102"/>
      <c r="C261" s="102"/>
    </row>
    <row r="262" spans="2:3">
      <c r="B262" s="102"/>
      <c r="C262" s="102"/>
    </row>
    <row r="263" spans="2:3">
      <c r="B263" s="102"/>
      <c r="C263" s="102"/>
    </row>
    <row r="264" spans="2:3">
      <c r="B264" s="102"/>
      <c r="C264" s="102"/>
    </row>
    <row r="265" spans="2:3">
      <c r="B265" s="102"/>
      <c r="C265" s="102"/>
    </row>
    <row r="266" spans="2:3">
      <c r="B266" s="102"/>
      <c r="C266" s="102"/>
    </row>
    <row r="267" spans="2:3">
      <c r="B267" s="102"/>
      <c r="C267" s="102"/>
    </row>
    <row r="268" spans="2:3">
      <c r="B268" s="102"/>
      <c r="C268" s="102"/>
    </row>
    <row r="269" spans="2:3">
      <c r="B269" s="102"/>
      <c r="C269" s="102"/>
    </row>
    <row r="270" spans="2:3">
      <c r="B270" s="102"/>
      <c r="C270" s="102"/>
    </row>
    <row r="271" spans="2:3">
      <c r="B271" s="102"/>
      <c r="C271" s="102"/>
    </row>
    <row r="272" spans="2:3">
      <c r="B272" s="102"/>
      <c r="C272" s="102"/>
    </row>
    <row r="273" spans="2:3">
      <c r="B273" s="102"/>
      <c r="C273" s="102"/>
    </row>
    <row r="274" spans="2:3">
      <c r="B274" s="102"/>
      <c r="C274" s="102"/>
    </row>
    <row r="275" spans="2:3">
      <c r="B275" s="102"/>
      <c r="C275" s="102"/>
    </row>
    <row r="276" spans="2:3">
      <c r="B276" s="102"/>
      <c r="C276" s="102"/>
    </row>
    <row r="277" spans="2:3">
      <c r="B277" s="102"/>
      <c r="C277" s="102"/>
    </row>
    <row r="278" spans="2:3">
      <c r="B278" s="102"/>
      <c r="C278" s="102"/>
    </row>
    <row r="279" spans="2:3">
      <c r="B279" s="102"/>
      <c r="C279" s="102"/>
    </row>
    <row r="280" spans="2:3">
      <c r="B280" s="102"/>
      <c r="C280" s="102"/>
    </row>
    <row r="281" spans="2:3">
      <c r="B281" s="102"/>
      <c r="C281" s="102"/>
    </row>
    <row r="282" spans="2:3">
      <c r="B282" s="102"/>
      <c r="C282" s="102"/>
    </row>
    <row r="283" spans="2:3">
      <c r="B283" s="102"/>
      <c r="C283" s="102"/>
    </row>
    <row r="284" spans="2:3">
      <c r="B284" s="102"/>
      <c r="C284" s="102"/>
    </row>
    <row r="285" spans="2:3">
      <c r="B285" s="102"/>
      <c r="C285" s="102"/>
    </row>
    <row r="286" spans="2:3">
      <c r="B286" s="102"/>
      <c r="C286" s="102"/>
    </row>
    <row r="287" spans="2:3">
      <c r="B287" s="102"/>
      <c r="C287" s="102"/>
    </row>
    <row r="288" spans="2:3">
      <c r="B288" s="102"/>
      <c r="C288" s="102"/>
    </row>
    <row r="289" spans="2:3">
      <c r="B289" s="102"/>
      <c r="C289" s="102"/>
    </row>
    <row r="290" spans="2:3">
      <c r="B290" s="102"/>
      <c r="C290" s="102"/>
    </row>
    <row r="291" spans="2:3">
      <c r="B291" s="102"/>
      <c r="C291" s="102"/>
    </row>
    <row r="292" spans="2:3">
      <c r="B292" s="102"/>
      <c r="C292" s="102"/>
    </row>
    <row r="293" spans="2:3">
      <c r="B293" s="102"/>
      <c r="C293" s="102"/>
    </row>
    <row r="294" spans="2:3">
      <c r="B294" s="102"/>
      <c r="C294" s="102"/>
    </row>
    <row r="295" spans="2:3">
      <c r="B295" s="102"/>
      <c r="C295" s="102"/>
    </row>
    <row r="296" spans="2:3">
      <c r="B296" s="102"/>
      <c r="C296" s="102"/>
    </row>
    <row r="297" spans="2:3">
      <c r="B297" s="102"/>
      <c r="C297" s="102"/>
    </row>
    <row r="298" spans="2:3">
      <c r="B298" s="102"/>
      <c r="C298" s="102"/>
    </row>
    <row r="299" spans="2:3">
      <c r="B299" s="102"/>
      <c r="C299" s="102"/>
    </row>
    <row r="300" spans="2:3">
      <c r="B300" s="102"/>
      <c r="C300" s="102"/>
    </row>
    <row r="301" spans="2:3">
      <c r="B301" s="102"/>
      <c r="C301" s="102"/>
    </row>
    <row r="302" spans="2:3">
      <c r="B302" s="102"/>
      <c r="C302" s="102"/>
    </row>
    <row r="303" spans="2:3">
      <c r="B303" s="102"/>
      <c r="C303" s="102"/>
    </row>
    <row r="304" spans="2:3">
      <c r="B304" s="102"/>
      <c r="C304" s="102"/>
    </row>
    <row r="305" spans="2:3">
      <c r="B305" s="102"/>
      <c r="C305" s="102"/>
    </row>
    <row r="306" spans="2:3">
      <c r="B306" s="102"/>
      <c r="C306" s="102"/>
    </row>
    <row r="307" spans="2:3">
      <c r="B307" s="102"/>
      <c r="C307" s="102"/>
    </row>
    <row r="308" spans="2:3">
      <c r="B308" s="102"/>
      <c r="C308" s="102"/>
    </row>
    <row r="309" spans="2:3">
      <c r="B309" s="102"/>
      <c r="C309" s="102"/>
    </row>
    <row r="310" spans="2:3">
      <c r="B310" s="102"/>
      <c r="C310" s="102"/>
    </row>
    <row r="311" spans="2:3">
      <c r="B311" s="102"/>
      <c r="C311" s="102"/>
    </row>
    <row r="312" spans="2:3">
      <c r="B312" s="102"/>
      <c r="C312" s="102"/>
    </row>
    <row r="313" spans="2:3">
      <c r="B313" s="102"/>
      <c r="C313" s="102"/>
    </row>
    <row r="314" spans="2:3">
      <c r="B314" s="102"/>
      <c r="C314" s="102"/>
    </row>
    <row r="315" spans="2:3">
      <c r="B315" s="102"/>
      <c r="C315" s="102"/>
    </row>
    <row r="316" spans="2:3">
      <c r="B316" s="102"/>
      <c r="C316" s="102"/>
    </row>
    <row r="317" spans="2:3">
      <c r="B317" s="102"/>
      <c r="C317" s="102"/>
    </row>
    <row r="318" spans="2:3">
      <c r="B318" s="102"/>
      <c r="C318" s="102"/>
    </row>
    <row r="319" spans="2:3">
      <c r="B319" s="102"/>
      <c r="C319" s="102"/>
    </row>
    <row r="320" spans="2:3">
      <c r="B320" s="102"/>
      <c r="C320" s="102"/>
    </row>
    <row r="321" spans="2:3">
      <c r="B321" s="102"/>
      <c r="C321" s="102"/>
    </row>
    <row r="322" spans="2:3">
      <c r="B322" s="102"/>
      <c r="C322" s="102"/>
    </row>
    <row r="323" spans="2:3">
      <c r="B323" s="102"/>
      <c r="C323" s="102"/>
    </row>
    <row r="324" spans="2:3">
      <c r="B324" s="102"/>
      <c r="C324" s="102"/>
    </row>
    <row r="325" spans="2:3">
      <c r="B325" s="102"/>
      <c r="C325" s="102"/>
    </row>
    <row r="326" spans="2:3">
      <c r="B326" s="102"/>
      <c r="C326" s="102"/>
    </row>
    <row r="327" spans="2:3">
      <c r="B327" s="102"/>
      <c r="C327" s="102"/>
    </row>
    <row r="328" spans="2:3">
      <c r="B328" s="102"/>
      <c r="C328" s="102"/>
    </row>
    <row r="329" spans="2:3">
      <c r="B329" s="102"/>
      <c r="C329" s="102"/>
    </row>
    <row r="330" spans="2:3">
      <c r="B330" s="102"/>
      <c r="C330" s="102"/>
    </row>
    <row r="331" spans="2:3">
      <c r="B331" s="102"/>
      <c r="C331" s="102"/>
    </row>
    <row r="332" spans="2:3">
      <c r="B332" s="102"/>
      <c r="C332" s="102"/>
    </row>
    <row r="333" spans="2:3">
      <c r="B333" s="102"/>
      <c r="C333" s="102"/>
    </row>
    <row r="334" spans="2:3">
      <c r="B334" s="102"/>
      <c r="C334" s="102"/>
    </row>
    <row r="335" spans="2:3">
      <c r="B335" s="102"/>
      <c r="C335" s="102"/>
    </row>
    <row r="336" spans="2:3">
      <c r="B336" s="102"/>
      <c r="C336" s="102"/>
    </row>
    <row r="337" spans="2:3">
      <c r="B337" s="102"/>
      <c r="C337" s="102"/>
    </row>
    <row r="338" spans="2:3">
      <c r="B338" s="102"/>
      <c r="C338" s="102"/>
    </row>
    <row r="339" spans="2:3">
      <c r="B339" s="102"/>
      <c r="C339" s="102"/>
    </row>
    <row r="340" spans="2:3">
      <c r="B340" s="102"/>
      <c r="C340" s="102"/>
    </row>
    <row r="341" spans="2:3">
      <c r="B341" s="102"/>
      <c r="C341" s="102"/>
    </row>
    <row r="342" spans="2:3">
      <c r="B342" s="102"/>
      <c r="C342" s="102"/>
    </row>
    <row r="343" spans="2:3">
      <c r="B343" s="102"/>
      <c r="C343" s="102"/>
    </row>
    <row r="344" spans="2:3">
      <c r="B344" s="102"/>
      <c r="C344" s="102"/>
    </row>
    <row r="345" spans="2:3">
      <c r="B345" s="102"/>
      <c r="C345" s="102"/>
    </row>
    <row r="346" spans="2:3">
      <c r="B346" s="102"/>
      <c r="C346" s="102"/>
    </row>
    <row r="347" spans="2:3">
      <c r="B347" s="102"/>
      <c r="C347" s="102"/>
    </row>
    <row r="348" spans="2:3">
      <c r="B348" s="102"/>
      <c r="C348" s="102"/>
    </row>
    <row r="349" spans="2:3">
      <c r="B349" s="102"/>
      <c r="C349" s="102"/>
    </row>
    <row r="350" spans="2:3">
      <c r="B350" s="102"/>
      <c r="C350" s="102"/>
    </row>
    <row r="351" spans="2:3">
      <c r="B351" s="102"/>
      <c r="C351" s="102"/>
    </row>
    <row r="352" spans="2:3">
      <c r="B352" s="102"/>
      <c r="C352" s="102"/>
    </row>
    <row r="353" spans="2:3">
      <c r="B353" s="102"/>
      <c r="C353" s="102"/>
    </row>
    <row r="354" spans="2:3">
      <c r="B354" s="102"/>
      <c r="C354" s="102"/>
    </row>
    <row r="355" spans="2:3">
      <c r="B355" s="102"/>
      <c r="C355" s="102"/>
    </row>
    <row r="356" spans="2:3">
      <c r="B356" s="102"/>
      <c r="C356" s="102"/>
    </row>
    <row r="357" spans="2:3">
      <c r="B357" s="102"/>
      <c r="C357" s="102"/>
    </row>
    <row r="358" spans="2:3">
      <c r="B358" s="102"/>
      <c r="C358" s="102"/>
    </row>
    <row r="359" spans="2:3">
      <c r="B359" s="102"/>
      <c r="C359" s="102"/>
    </row>
    <row r="360" spans="2:3">
      <c r="B360" s="102"/>
      <c r="C360" s="102"/>
    </row>
    <row r="361" spans="2:3">
      <c r="B361" s="102"/>
      <c r="C361" s="102"/>
    </row>
    <row r="362" spans="2:3">
      <c r="B362" s="102"/>
      <c r="C362" s="102"/>
    </row>
    <row r="363" spans="2:3">
      <c r="B363" s="102"/>
      <c r="C363" s="102"/>
    </row>
    <row r="364" spans="2:3">
      <c r="B364" s="102"/>
      <c r="C364" s="102"/>
    </row>
    <row r="365" spans="2:3">
      <c r="B365" s="102"/>
      <c r="C365" s="102"/>
    </row>
    <row r="366" spans="2:3">
      <c r="B366" s="102"/>
      <c r="C366" s="102"/>
    </row>
    <row r="367" spans="2:3">
      <c r="B367" s="102"/>
      <c r="C367" s="102"/>
    </row>
    <row r="368" spans="2:3">
      <c r="B368" s="102"/>
      <c r="C368" s="102"/>
    </row>
    <row r="369" spans="2:3">
      <c r="B369" s="102"/>
      <c r="C369" s="102"/>
    </row>
    <row r="370" spans="2:3">
      <c r="B370" s="102"/>
      <c r="C370" s="102"/>
    </row>
    <row r="371" spans="2:3">
      <c r="B371" s="102"/>
      <c r="C371" s="102"/>
    </row>
    <row r="372" spans="2:3">
      <c r="B372" s="102"/>
      <c r="C372" s="102"/>
    </row>
    <row r="373" spans="2:3">
      <c r="B373" s="102"/>
      <c r="C373" s="102"/>
    </row>
    <row r="374" spans="2:3">
      <c r="B374" s="102"/>
      <c r="C374" s="102"/>
    </row>
    <row r="375" spans="2:3">
      <c r="B375" s="102"/>
      <c r="C375" s="102"/>
    </row>
    <row r="376" spans="2:3">
      <c r="B376" s="102"/>
      <c r="C376" s="102"/>
    </row>
    <row r="377" spans="2:3">
      <c r="B377" s="102"/>
      <c r="C377" s="102"/>
    </row>
    <row r="378" spans="2:3">
      <c r="B378" s="102"/>
      <c r="C378" s="102"/>
    </row>
    <row r="379" spans="2:3">
      <c r="B379" s="102"/>
      <c r="C379" s="102"/>
    </row>
    <row r="380" spans="2:3">
      <c r="B380" s="102"/>
      <c r="C380" s="102"/>
    </row>
    <row r="381" spans="2:3">
      <c r="B381" s="102"/>
      <c r="C381" s="102"/>
    </row>
    <row r="382" spans="2:3">
      <c r="B382" s="102"/>
      <c r="C382" s="102"/>
    </row>
    <row r="383" spans="2:3">
      <c r="B383" s="102"/>
      <c r="C383" s="102"/>
    </row>
    <row r="384" spans="2:3">
      <c r="B384" s="102"/>
      <c r="C384" s="102"/>
    </row>
    <row r="385" spans="2:3">
      <c r="B385" s="102"/>
      <c r="C385" s="102"/>
    </row>
    <row r="386" spans="2:3">
      <c r="B386" s="102"/>
      <c r="C386" s="102"/>
    </row>
    <row r="387" spans="2:3">
      <c r="B387" s="102"/>
      <c r="C387" s="102"/>
    </row>
    <row r="388" spans="2:3">
      <c r="B388" s="102"/>
      <c r="C388" s="102"/>
    </row>
    <row r="389" spans="2:3">
      <c r="B389" s="102"/>
      <c r="C389" s="102"/>
    </row>
    <row r="390" spans="2:3">
      <c r="B390" s="102"/>
      <c r="C390" s="102"/>
    </row>
    <row r="391" spans="2:3">
      <c r="B391" s="102"/>
      <c r="C391" s="102"/>
    </row>
    <row r="392" spans="2:3">
      <c r="B392" s="102"/>
      <c r="C392" s="102"/>
    </row>
    <row r="393" spans="2:3">
      <c r="B393" s="102"/>
      <c r="C393" s="102"/>
    </row>
    <row r="394" spans="2:3">
      <c r="B394" s="102"/>
      <c r="C394" s="102"/>
    </row>
    <row r="395" spans="2:3">
      <c r="B395" s="102"/>
      <c r="C395" s="102"/>
    </row>
    <row r="396" spans="2:3">
      <c r="B396" s="102"/>
      <c r="C396" s="102"/>
    </row>
    <row r="397" spans="2:3">
      <c r="B397" s="102"/>
      <c r="C397" s="102"/>
    </row>
    <row r="398" spans="2:3">
      <c r="B398" s="102"/>
      <c r="C398" s="102"/>
    </row>
    <row r="399" spans="2:3">
      <c r="B399" s="102"/>
      <c r="C399" s="102"/>
    </row>
    <row r="400" spans="2:3">
      <c r="B400" s="102"/>
      <c r="C400" s="102"/>
    </row>
    <row r="401" spans="2:3">
      <c r="B401" s="102"/>
      <c r="C401" s="102"/>
    </row>
    <row r="402" spans="2:3">
      <c r="B402" s="102"/>
      <c r="C402" s="102"/>
    </row>
    <row r="403" spans="2:3">
      <c r="B403" s="102"/>
      <c r="C403" s="102"/>
    </row>
    <row r="404" spans="2:3">
      <c r="B404" s="102"/>
      <c r="C404" s="102"/>
    </row>
    <row r="405" spans="2:3">
      <c r="B405" s="102"/>
      <c r="C405" s="102"/>
    </row>
    <row r="406" spans="2:3">
      <c r="B406" s="102"/>
      <c r="C406" s="102"/>
    </row>
    <row r="407" spans="2:3">
      <c r="B407" s="102"/>
      <c r="C407" s="102"/>
    </row>
    <row r="408" spans="2:3">
      <c r="B408" s="102"/>
      <c r="C408" s="102"/>
    </row>
    <row r="409" spans="2:3">
      <c r="B409" s="102"/>
      <c r="C409" s="102"/>
    </row>
    <row r="410" spans="2:3">
      <c r="B410" s="102"/>
      <c r="C410" s="102"/>
    </row>
    <row r="411" spans="2:3">
      <c r="B411" s="102"/>
      <c r="C411" s="102"/>
    </row>
    <row r="412" spans="2:3">
      <c r="B412" s="102"/>
      <c r="C412" s="102"/>
    </row>
    <row r="413" spans="2:3">
      <c r="B413" s="102"/>
      <c r="C413" s="102"/>
    </row>
    <row r="414" spans="2:3">
      <c r="B414" s="102"/>
      <c r="C414" s="102"/>
    </row>
    <row r="415" spans="2:3">
      <c r="B415" s="102"/>
      <c r="C415" s="102"/>
    </row>
    <row r="416" spans="2:3">
      <c r="B416" s="102"/>
      <c r="C416" s="102"/>
    </row>
    <row r="417" spans="2:3">
      <c r="B417" s="102"/>
      <c r="C417" s="102"/>
    </row>
    <row r="418" spans="2:3">
      <c r="B418" s="102"/>
      <c r="C418" s="102"/>
    </row>
    <row r="419" spans="2:3">
      <c r="B419" s="102"/>
      <c r="C419" s="102"/>
    </row>
    <row r="420" spans="2:3">
      <c r="B420" s="102"/>
      <c r="C420" s="102"/>
    </row>
    <row r="421" spans="2:3">
      <c r="B421" s="102"/>
      <c r="C421" s="102"/>
    </row>
    <row r="422" spans="2:3">
      <c r="B422" s="102"/>
      <c r="C422" s="102"/>
    </row>
    <row r="423" spans="2:3">
      <c r="B423" s="102"/>
      <c r="C423" s="102"/>
    </row>
    <row r="424" spans="2:3">
      <c r="B424" s="102"/>
      <c r="C424" s="102"/>
    </row>
    <row r="425" spans="2:3">
      <c r="B425" s="102"/>
      <c r="C425" s="102"/>
    </row>
    <row r="426" spans="2:3">
      <c r="B426" s="102"/>
      <c r="C426" s="102"/>
    </row>
    <row r="427" spans="2:3">
      <c r="B427" s="102"/>
      <c r="C427" s="102"/>
    </row>
    <row r="428" spans="2:3">
      <c r="B428" s="102"/>
      <c r="C428" s="102"/>
    </row>
    <row r="429" spans="2:3">
      <c r="B429" s="102"/>
      <c r="C429" s="102"/>
    </row>
    <row r="430" spans="2:3">
      <c r="B430" s="102"/>
      <c r="C430" s="102"/>
    </row>
    <row r="431" spans="2:3">
      <c r="B431" s="102"/>
      <c r="C431" s="102"/>
    </row>
    <row r="432" spans="2:3">
      <c r="B432" s="102"/>
      <c r="C432" s="102"/>
    </row>
    <row r="433" spans="2:3">
      <c r="B433" s="102"/>
      <c r="C433" s="102"/>
    </row>
    <row r="434" spans="2:3">
      <c r="B434" s="102"/>
      <c r="C434" s="102"/>
    </row>
    <row r="435" spans="2:3">
      <c r="B435" s="102"/>
      <c r="C435" s="102"/>
    </row>
    <row r="436" spans="2:3">
      <c r="B436" s="102"/>
      <c r="C436" s="102"/>
    </row>
    <row r="437" spans="2:3">
      <c r="B437" s="102"/>
      <c r="C437" s="102"/>
    </row>
    <row r="438" spans="2:3">
      <c r="B438" s="102"/>
      <c r="C438" s="102"/>
    </row>
    <row r="439" spans="2:3">
      <c r="B439" s="102"/>
      <c r="C439" s="102"/>
    </row>
    <row r="440" spans="2:3">
      <c r="B440" s="102"/>
      <c r="C440" s="102"/>
    </row>
    <row r="441" spans="2:3">
      <c r="B441" s="102"/>
      <c r="C441" s="102"/>
    </row>
    <row r="442" spans="2:3">
      <c r="B442" s="102"/>
      <c r="C442" s="102"/>
    </row>
    <row r="443" spans="2:3">
      <c r="B443" s="102"/>
      <c r="C443" s="102"/>
    </row>
    <row r="444" spans="2:3">
      <c r="B444" s="102"/>
      <c r="C444" s="102"/>
    </row>
    <row r="445" spans="2:3">
      <c r="B445" s="102"/>
      <c r="C445" s="102"/>
    </row>
    <row r="446" spans="2:3">
      <c r="B446" s="102"/>
      <c r="C446" s="102"/>
    </row>
    <row r="447" spans="2:3">
      <c r="B447" s="102"/>
      <c r="C447" s="102"/>
    </row>
    <row r="448" spans="2:3">
      <c r="B448" s="102"/>
      <c r="C448" s="102"/>
    </row>
    <row r="449" spans="2:3">
      <c r="B449" s="102"/>
      <c r="C449" s="102"/>
    </row>
    <row r="450" spans="2:3">
      <c r="B450" s="102"/>
      <c r="C450" s="102"/>
    </row>
    <row r="451" spans="2:3">
      <c r="B451" s="102"/>
      <c r="C451" s="102"/>
    </row>
    <row r="452" spans="2:3">
      <c r="B452" s="102"/>
      <c r="C452" s="102"/>
    </row>
    <row r="453" spans="2:3">
      <c r="B453" s="102"/>
      <c r="C453" s="102"/>
    </row>
    <row r="454" spans="2:3">
      <c r="B454" s="102"/>
      <c r="C454" s="102"/>
    </row>
    <row r="455" spans="2:3">
      <c r="B455" s="102"/>
      <c r="C455" s="102"/>
    </row>
    <row r="456" spans="2:3">
      <c r="B456" s="102"/>
      <c r="C456" s="102"/>
    </row>
    <row r="457" spans="2:3">
      <c r="B457" s="102"/>
      <c r="C457" s="102"/>
    </row>
    <row r="458" spans="2:3">
      <c r="B458" s="102"/>
      <c r="C458" s="102"/>
    </row>
    <row r="459" spans="2:3">
      <c r="B459" s="102"/>
      <c r="C459" s="102"/>
    </row>
    <row r="460" spans="2:3">
      <c r="B460" s="102"/>
      <c r="C460" s="102"/>
    </row>
    <row r="461" spans="2:3">
      <c r="B461" s="102"/>
      <c r="C461" s="102"/>
    </row>
    <row r="462" spans="2:3">
      <c r="B462" s="102"/>
      <c r="C462" s="102"/>
    </row>
    <row r="463" spans="2:3">
      <c r="B463" s="102"/>
      <c r="C463" s="102"/>
    </row>
    <row r="464" spans="2:3">
      <c r="B464" s="102"/>
      <c r="C464" s="102"/>
    </row>
    <row r="465" spans="2:3">
      <c r="B465" s="102"/>
      <c r="C465" s="102"/>
    </row>
    <row r="466" spans="2:3">
      <c r="B466" s="102"/>
      <c r="C466" s="102"/>
    </row>
    <row r="467" spans="2:3">
      <c r="B467" s="102"/>
      <c r="C467" s="102"/>
    </row>
    <row r="468" spans="2:3">
      <c r="B468" s="102"/>
      <c r="C468" s="102"/>
    </row>
    <row r="469" spans="2:3">
      <c r="B469" s="102"/>
      <c r="C469" s="102"/>
    </row>
    <row r="470" spans="2:3">
      <c r="B470" s="102"/>
      <c r="C470" s="102"/>
    </row>
    <row r="471" spans="2:3">
      <c r="B471" s="102"/>
      <c r="C471" s="102"/>
    </row>
    <row r="472" spans="2:3">
      <c r="B472" s="102"/>
      <c r="C472" s="102"/>
    </row>
    <row r="473" spans="2:3">
      <c r="B473" s="102"/>
      <c r="C473" s="102"/>
    </row>
    <row r="474" spans="2:3">
      <c r="B474" s="102"/>
      <c r="C474" s="102"/>
    </row>
    <row r="475" spans="2:3">
      <c r="B475" s="102"/>
      <c r="C475" s="102"/>
    </row>
    <row r="476" spans="2:3">
      <c r="B476" s="102"/>
      <c r="C476" s="102"/>
    </row>
    <row r="477" spans="2:3">
      <c r="B477" s="102"/>
      <c r="C477" s="102"/>
    </row>
    <row r="478" spans="2:3">
      <c r="B478" s="102"/>
      <c r="C478" s="102"/>
    </row>
    <row r="479" spans="2:3">
      <c r="B479" s="102"/>
      <c r="C479" s="102"/>
    </row>
    <row r="480" spans="2:3">
      <c r="B480" s="102"/>
      <c r="C480" s="102"/>
    </row>
    <row r="481" spans="2:3">
      <c r="B481" s="102"/>
      <c r="C481" s="102"/>
    </row>
    <row r="482" spans="2:3">
      <c r="B482" s="102"/>
      <c r="C482" s="102"/>
    </row>
    <row r="483" spans="2:3">
      <c r="B483" s="102"/>
      <c r="C483" s="102"/>
    </row>
    <row r="484" spans="2:3">
      <c r="B484" s="102"/>
      <c r="C484" s="102"/>
    </row>
    <row r="485" spans="2:3">
      <c r="B485" s="102"/>
      <c r="C485" s="102"/>
    </row>
    <row r="486" spans="2:3">
      <c r="B486" s="102"/>
      <c r="C486" s="102"/>
    </row>
    <row r="487" spans="2:3">
      <c r="B487" s="102"/>
      <c r="C487" s="102"/>
    </row>
    <row r="488" spans="2:3">
      <c r="B488" s="102"/>
      <c r="C488" s="102"/>
    </row>
    <row r="489" spans="2:3">
      <c r="B489" s="102"/>
      <c r="C489" s="102"/>
    </row>
    <row r="490" spans="2:3">
      <c r="B490" s="102"/>
      <c r="C490" s="102"/>
    </row>
    <row r="491" spans="2:3">
      <c r="B491" s="102"/>
      <c r="C491" s="102"/>
    </row>
    <row r="492" spans="2:3">
      <c r="B492" s="102"/>
      <c r="C492" s="102"/>
    </row>
    <row r="493" spans="2:3">
      <c r="B493" s="102"/>
      <c r="C493" s="102"/>
    </row>
    <row r="494" spans="2:3">
      <c r="B494" s="102"/>
      <c r="C494" s="102"/>
    </row>
    <row r="495" spans="2:3">
      <c r="B495" s="102"/>
      <c r="C495" s="102"/>
    </row>
    <row r="496" spans="2:3">
      <c r="B496" s="102"/>
      <c r="C496" s="102"/>
    </row>
    <row r="497" spans="2:3">
      <c r="B497" s="102"/>
      <c r="C497" s="102"/>
    </row>
    <row r="498" spans="2:3">
      <c r="B498" s="102"/>
      <c r="C498" s="102"/>
    </row>
    <row r="499" spans="2:3">
      <c r="B499" s="102"/>
      <c r="C499" s="102"/>
    </row>
    <row r="500" spans="2:3">
      <c r="B500" s="102"/>
      <c r="C500" s="102"/>
    </row>
    <row r="501" spans="2:3">
      <c r="B501" s="102"/>
      <c r="C501" s="102"/>
    </row>
    <row r="502" spans="2:3">
      <c r="B502" s="102"/>
      <c r="C502" s="102"/>
    </row>
    <row r="503" spans="2:3">
      <c r="B503" s="102"/>
      <c r="C503" s="102"/>
    </row>
    <row r="504" spans="2:3">
      <c r="B504" s="102"/>
      <c r="C504" s="102"/>
    </row>
    <row r="505" spans="2:3">
      <c r="B505" s="102"/>
      <c r="C505" s="102"/>
    </row>
    <row r="506" spans="2:3">
      <c r="B506" s="102"/>
      <c r="C506" s="102"/>
    </row>
    <row r="507" spans="2:3">
      <c r="B507" s="102"/>
      <c r="C507" s="102"/>
    </row>
    <row r="508" spans="2:3">
      <c r="B508" s="102"/>
      <c r="C508" s="102"/>
    </row>
    <row r="509" spans="2:3">
      <c r="B509" s="102"/>
      <c r="C509" s="102"/>
    </row>
    <row r="510" spans="2:3">
      <c r="B510" s="102"/>
      <c r="C510" s="102"/>
    </row>
    <row r="511" spans="2:3">
      <c r="B511" s="102"/>
      <c r="C511" s="102"/>
    </row>
    <row r="512" spans="2:3">
      <c r="B512" s="102"/>
      <c r="C512" s="102"/>
    </row>
    <row r="513" spans="2:3">
      <c r="B513" s="102"/>
      <c r="C513" s="102"/>
    </row>
    <row r="514" spans="2:3">
      <c r="B514" s="102"/>
      <c r="C514" s="102"/>
    </row>
    <row r="515" spans="2:3">
      <c r="B515" s="102"/>
      <c r="C515" s="102"/>
    </row>
    <row r="516" spans="2:3">
      <c r="B516" s="102"/>
      <c r="C516" s="102"/>
    </row>
    <row r="517" spans="2:3">
      <c r="B517" s="102"/>
      <c r="C517" s="102"/>
    </row>
    <row r="518" spans="2:3">
      <c r="B518" s="102"/>
      <c r="C518" s="102"/>
    </row>
    <row r="519" spans="2:3">
      <c r="B519" s="102"/>
      <c r="C519" s="102"/>
    </row>
    <row r="520" spans="2:3">
      <c r="B520" s="102"/>
      <c r="C520" s="102"/>
    </row>
    <row r="521" spans="2:3">
      <c r="B521" s="102"/>
      <c r="C521" s="102"/>
    </row>
    <row r="522" spans="2:3">
      <c r="B522" s="102"/>
      <c r="C522" s="102"/>
    </row>
    <row r="523" spans="2:3">
      <c r="B523" s="102"/>
      <c r="C523" s="102"/>
    </row>
    <row r="524" spans="2:3">
      <c r="B524" s="102"/>
      <c r="C524" s="102"/>
    </row>
    <row r="525" spans="2:3">
      <c r="B525" s="102"/>
      <c r="C525" s="102"/>
    </row>
    <row r="526" spans="2:3">
      <c r="B526" s="102"/>
      <c r="C526" s="102"/>
    </row>
    <row r="527" spans="2:3">
      <c r="B527" s="102"/>
      <c r="C527" s="102"/>
    </row>
    <row r="528" spans="2:3">
      <c r="B528" s="102"/>
      <c r="C528" s="102"/>
    </row>
    <row r="529" spans="2:3">
      <c r="B529" s="102"/>
      <c r="C529" s="102"/>
    </row>
    <row r="530" spans="2:3">
      <c r="B530" s="102"/>
      <c r="C530" s="102"/>
    </row>
    <row r="531" spans="2:3">
      <c r="B531" s="102"/>
      <c r="C531" s="102"/>
    </row>
    <row r="532" spans="2:3">
      <c r="B532" s="102"/>
      <c r="C532" s="102"/>
    </row>
    <row r="533" spans="2:3">
      <c r="B533" s="102"/>
      <c r="C533" s="102"/>
    </row>
    <row r="534" spans="2:3">
      <c r="B534" s="102"/>
      <c r="C534" s="102"/>
    </row>
    <row r="535" spans="2:3">
      <c r="B535" s="102"/>
      <c r="C535" s="102"/>
    </row>
    <row r="536" spans="2:3">
      <c r="B536" s="102"/>
      <c r="C536" s="102"/>
    </row>
    <row r="537" spans="2:3">
      <c r="B537" s="102"/>
      <c r="C537" s="102"/>
    </row>
    <row r="538" spans="2:3">
      <c r="B538" s="102"/>
      <c r="C538" s="102"/>
    </row>
    <row r="539" spans="2:3">
      <c r="B539" s="102"/>
      <c r="C539" s="102"/>
    </row>
    <row r="540" spans="2:3">
      <c r="B540" s="102"/>
      <c r="C540" s="102"/>
    </row>
    <row r="541" spans="2:3">
      <c r="B541" s="102"/>
      <c r="C541" s="102"/>
    </row>
    <row r="542" spans="2:3">
      <c r="B542" s="102"/>
      <c r="C542" s="102"/>
    </row>
    <row r="543" spans="2:3">
      <c r="B543" s="102"/>
      <c r="C543" s="102"/>
    </row>
    <row r="544" spans="2:3">
      <c r="B544" s="102"/>
      <c r="C544" s="102"/>
    </row>
    <row r="545" spans="2:3">
      <c r="B545" s="102"/>
      <c r="C545" s="102"/>
    </row>
    <row r="546" spans="2:3">
      <c r="B546" s="102"/>
      <c r="C546" s="102"/>
    </row>
    <row r="547" spans="2:3">
      <c r="B547" s="102"/>
      <c r="C547" s="102"/>
    </row>
    <row r="548" spans="2:3">
      <c r="B548" s="102"/>
      <c r="C548" s="102"/>
    </row>
    <row r="549" spans="2:3">
      <c r="B549" s="102"/>
      <c r="C549" s="102"/>
    </row>
    <row r="550" spans="2:3">
      <c r="B550" s="102"/>
      <c r="C550" s="102"/>
    </row>
    <row r="551" spans="2:3">
      <c r="B551" s="102"/>
      <c r="C551" s="102"/>
    </row>
    <row r="552" spans="2:3">
      <c r="B552" s="102"/>
      <c r="C552" s="102"/>
    </row>
    <row r="553" spans="2:3">
      <c r="B553" s="102"/>
      <c r="C553" s="102"/>
    </row>
    <row r="554" spans="2:3">
      <c r="B554" s="102"/>
      <c r="C554" s="102"/>
    </row>
    <row r="555" spans="2:3">
      <c r="B555" s="102"/>
      <c r="C555" s="102"/>
    </row>
    <row r="556" spans="2:3">
      <c r="B556" s="102"/>
      <c r="C556" s="102"/>
    </row>
    <row r="557" spans="2:3">
      <c r="B557" s="102"/>
      <c r="C557" s="102"/>
    </row>
    <row r="558" spans="2:3">
      <c r="B558" s="102"/>
      <c r="C558" s="102"/>
    </row>
    <row r="559" spans="2:3">
      <c r="B559" s="102"/>
      <c r="C559" s="102"/>
    </row>
    <row r="560" spans="2:3">
      <c r="B560" s="102"/>
      <c r="C560" s="102"/>
    </row>
    <row r="561" spans="2:3">
      <c r="B561" s="102"/>
      <c r="C561" s="102"/>
    </row>
    <row r="562" spans="2:3">
      <c r="B562" s="102"/>
      <c r="C562" s="102"/>
    </row>
    <row r="563" spans="2:3">
      <c r="B563" s="102"/>
      <c r="C563" s="102"/>
    </row>
    <row r="564" spans="2:3">
      <c r="B564" s="102"/>
      <c r="C564" s="102"/>
    </row>
    <row r="565" spans="2:3">
      <c r="B565" s="102"/>
      <c r="C565" s="102"/>
    </row>
    <row r="566" spans="2:3">
      <c r="B566" s="102"/>
      <c r="C566" s="102"/>
    </row>
    <row r="567" spans="2:3">
      <c r="B567" s="102"/>
      <c r="C567" s="102"/>
    </row>
    <row r="568" spans="2:3">
      <c r="B568" s="102"/>
      <c r="C568" s="102"/>
    </row>
    <row r="569" spans="2:3">
      <c r="B569" s="102"/>
      <c r="C569" s="102"/>
    </row>
    <row r="570" spans="2:3">
      <c r="B570" s="102"/>
      <c r="C570" s="102"/>
    </row>
    <row r="571" spans="2:3">
      <c r="B571" s="102"/>
      <c r="C571" s="102"/>
    </row>
    <row r="572" spans="2:3">
      <c r="B572" s="102"/>
      <c r="C572" s="102"/>
    </row>
    <row r="573" spans="2:3">
      <c r="B573" s="102"/>
      <c r="C573" s="102"/>
    </row>
    <row r="574" spans="2:3">
      <c r="B574" s="102"/>
      <c r="C574" s="102"/>
    </row>
    <row r="575" spans="2:3">
      <c r="B575" s="102"/>
      <c r="C575" s="102"/>
    </row>
    <row r="576" spans="2:3">
      <c r="B576" s="102"/>
      <c r="C576" s="102"/>
    </row>
    <row r="577" spans="2:3">
      <c r="B577" s="102"/>
      <c r="C577" s="102"/>
    </row>
    <row r="578" spans="2:3">
      <c r="B578" s="102"/>
      <c r="C578" s="102"/>
    </row>
    <row r="579" spans="2:3">
      <c r="B579" s="102"/>
      <c r="C579" s="102"/>
    </row>
    <row r="580" spans="2:3">
      <c r="B580" s="102"/>
      <c r="C580" s="102"/>
    </row>
    <row r="581" spans="2:3">
      <c r="B581" s="102"/>
      <c r="C581" s="102"/>
    </row>
    <row r="582" spans="2:3">
      <c r="B582" s="102"/>
      <c r="C582" s="102"/>
    </row>
    <row r="583" spans="2:3">
      <c r="B583" s="102"/>
      <c r="C583" s="102"/>
    </row>
    <row r="584" spans="2:3">
      <c r="B584" s="102"/>
      <c r="C584" s="102"/>
    </row>
    <row r="585" spans="2:3">
      <c r="B585" s="102"/>
      <c r="C585" s="102"/>
    </row>
    <row r="586" spans="2:3">
      <c r="B586" s="102"/>
      <c r="C586" s="102"/>
    </row>
    <row r="587" spans="2:3">
      <c r="B587" s="102"/>
      <c r="C587" s="102"/>
    </row>
    <row r="588" spans="2:3">
      <c r="B588" s="102"/>
      <c r="C588" s="102"/>
    </row>
    <row r="589" spans="2:3">
      <c r="B589" s="102"/>
      <c r="C589" s="102"/>
    </row>
    <row r="590" spans="2:3">
      <c r="B590" s="102"/>
      <c r="C590" s="102"/>
    </row>
    <row r="591" spans="2:3">
      <c r="B591" s="102"/>
      <c r="C591" s="102"/>
    </row>
    <row r="592" spans="2:3">
      <c r="B592" s="102"/>
      <c r="C592" s="102"/>
    </row>
    <row r="593" spans="2:3">
      <c r="B593" s="102"/>
      <c r="C593" s="102"/>
    </row>
    <row r="594" spans="2:3">
      <c r="B594" s="102"/>
      <c r="C594" s="102"/>
    </row>
    <row r="595" spans="2:3">
      <c r="B595" s="102"/>
      <c r="C595" s="102"/>
    </row>
    <row r="596" spans="2:3">
      <c r="B596" s="102"/>
      <c r="C596" s="102"/>
    </row>
    <row r="597" spans="2:3">
      <c r="B597" s="102"/>
      <c r="C597" s="102"/>
    </row>
    <row r="598" spans="2:3">
      <c r="B598" s="102"/>
      <c r="C598" s="102"/>
    </row>
    <row r="599" spans="2:3">
      <c r="B599" s="102"/>
      <c r="C599" s="102"/>
    </row>
    <row r="600" spans="2:3">
      <c r="B600" s="102"/>
      <c r="C600" s="102"/>
    </row>
    <row r="601" spans="2:3">
      <c r="B601" s="102"/>
      <c r="C601" s="102"/>
    </row>
    <row r="602" spans="2:3">
      <c r="B602" s="102"/>
      <c r="C602" s="102"/>
    </row>
    <row r="603" spans="2:3">
      <c r="B603" s="102"/>
      <c r="C603" s="102"/>
    </row>
    <row r="604" spans="2:3">
      <c r="B604" s="102"/>
      <c r="C604" s="102"/>
    </row>
    <row r="605" spans="2:3">
      <c r="B605" s="102"/>
      <c r="C605" s="102"/>
    </row>
    <row r="606" spans="2:3">
      <c r="B606" s="102"/>
      <c r="C606" s="102"/>
    </row>
    <row r="607" spans="2:3">
      <c r="B607" s="102"/>
      <c r="C607" s="102"/>
    </row>
    <row r="608" spans="2:3">
      <c r="B608" s="102"/>
      <c r="C608" s="102"/>
    </row>
    <row r="609" spans="2:3">
      <c r="B609" s="102"/>
      <c r="C609" s="102"/>
    </row>
    <row r="610" spans="2:3">
      <c r="B610" s="102"/>
      <c r="C610" s="102"/>
    </row>
    <row r="611" spans="2:3">
      <c r="B611" s="102"/>
      <c r="C611" s="102"/>
    </row>
    <row r="612" spans="2:3">
      <c r="B612" s="102"/>
      <c r="C612" s="102"/>
    </row>
    <row r="613" spans="2:3">
      <c r="B613" s="102"/>
      <c r="C613" s="102"/>
    </row>
    <row r="614" spans="2:3">
      <c r="B614" s="102"/>
      <c r="C614" s="102"/>
    </row>
    <row r="615" spans="2:3">
      <c r="B615" s="102"/>
      <c r="C615" s="102"/>
    </row>
    <row r="616" spans="2:3">
      <c r="B616" s="102"/>
      <c r="C616" s="102"/>
    </row>
    <row r="617" spans="2:3">
      <c r="B617" s="102"/>
      <c r="C617" s="102"/>
    </row>
    <row r="618" spans="2:3">
      <c r="B618" s="102"/>
      <c r="C618" s="102"/>
    </row>
    <row r="619" spans="2:3">
      <c r="B619" s="102"/>
      <c r="C619" s="102"/>
    </row>
    <row r="620" spans="2:3">
      <c r="B620" s="102"/>
      <c r="C620" s="102"/>
    </row>
    <row r="621" spans="2:3">
      <c r="B621" s="102"/>
      <c r="C621" s="102"/>
    </row>
    <row r="622" spans="2:3">
      <c r="B622" s="102"/>
      <c r="C622" s="102"/>
    </row>
    <row r="623" spans="2:3">
      <c r="B623" s="102"/>
      <c r="C623" s="102"/>
    </row>
    <row r="624" spans="2:3">
      <c r="B624" s="102"/>
      <c r="C624" s="102"/>
    </row>
    <row r="625" spans="2:3">
      <c r="B625" s="102"/>
      <c r="C625" s="102"/>
    </row>
    <row r="626" spans="2:3">
      <c r="B626" s="102"/>
      <c r="C626" s="102"/>
    </row>
    <row r="627" spans="2:3">
      <c r="B627" s="102"/>
      <c r="C627" s="102"/>
    </row>
    <row r="628" spans="2:3">
      <c r="B628" s="102"/>
      <c r="C628" s="102"/>
    </row>
    <row r="629" spans="2:3">
      <c r="B629" s="102"/>
      <c r="C629" s="102"/>
    </row>
    <row r="630" spans="2:3">
      <c r="B630" s="102"/>
      <c r="C630" s="102"/>
    </row>
    <row r="631" spans="2:3">
      <c r="B631" s="102"/>
      <c r="C631" s="102"/>
    </row>
    <row r="632" spans="2:3">
      <c r="B632" s="102"/>
      <c r="C632" s="102"/>
    </row>
    <row r="633" spans="2:3">
      <c r="B633" s="102"/>
      <c r="C633" s="102"/>
    </row>
    <row r="634" spans="2:3">
      <c r="B634" s="102"/>
      <c r="C634" s="102"/>
    </row>
    <row r="635" spans="2:3">
      <c r="B635" s="102"/>
      <c r="C635" s="102"/>
    </row>
    <row r="636" spans="2:3">
      <c r="B636" s="102"/>
      <c r="C636" s="102"/>
    </row>
    <row r="637" spans="2:3">
      <c r="B637" s="102"/>
      <c r="C637" s="102"/>
    </row>
    <row r="638" spans="2:3">
      <c r="B638" s="102"/>
      <c r="C638" s="102"/>
    </row>
    <row r="639" spans="2:3">
      <c r="B639" s="102"/>
      <c r="C639" s="102"/>
    </row>
    <row r="640" spans="2:3">
      <c r="B640" s="102"/>
      <c r="C640" s="102"/>
    </row>
    <row r="641" spans="2:3">
      <c r="B641" s="102"/>
      <c r="C641" s="102"/>
    </row>
    <row r="642" spans="2:3">
      <c r="B642" s="102"/>
      <c r="C642" s="102"/>
    </row>
    <row r="643" spans="2:3">
      <c r="B643" s="102"/>
      <c r="C643" s="102"/>
    </row>
    <row r="644" spans="2:3">
      <c r="B644" s="102"/>
      <c r="C644" s="102"/>
    </row>
    <row r="645" spans="2:3">
      <c r="B645" s="102"/>
      <c r="C645" s="102"/>
    </row>
    <row r="646" spans="2:3">
      <c r="B646" s="102"/>
      <c r="C646" s="102"/>
    </row>
    <row r="647" spans="2:3">
      <c r="B647" s="102"/>
      <c r="C647" s="102"/>
    </row>
    <row r="648" spans="2:3">
      <c r="B648" s="102"/>
      <c r="C648" s="102"/>
    </row>
    <row r="649" spans="2:3">
      <c r="B649" s="102"/>
      <c r="C649" s="102"/>
    </row>
    <row r="650" spans="2:3">
      <c r="B650" s="102"/>
      <c r="C650" s="102"/>
    </row>
    <row r="651" spans="2:3">
      <c r="B651" s="102"/>
      <c r="C651" s="102"/>
    </row>
    <row r="652" spans="2:3">
      <c r="B652" s="102"/>
      <c r="C652" s="102"/>
    </row>
    <row r="653" spans="2:3">
      <c r="B653" s="102"/>
      <c r="C653" s="102"/>
    </row>
    <row r="654" spans="2:3">
      <c r="B654" s="102"/>
      <c r="C654" s="102"/>
    </row>
    <row r="655" spans="2:3">
      <c r="B655" s="102"/>
      <c r="C655" s="102"/>
    </row>
    <row r="656" spans="2:3">
      <c r="B656" s="102"/>
      <c r="C656" s="102"/>
    </row>
    <row r="657" spans="2:3">
      <c r="B657" s="102"/>
      <c r="C657" s="102"/>
    </row>
    <row r="658" spans="2:3">
      <c r="B658" s="102"/>
      <c r="C658" s="102"/>
    </row>
    <row r="659" spans="2:3">
      <c r="B659" s="102"/>
      <c r="C659" s="102"/>
    </row>
    <row r="660" spans="2:3">
      <c r="B660" s="102"/>
      <c r="C660" s="102"/>
    </row>
    <row r="661" spans="2:3">
      <c r="B661" s="102"/>
      <c r="C661" s="102"/>
    </row>
    <row r="662" spans="2:3">
      <c r="B662" s="102"/>
      <c r="C662" s="102"/>
    </row>
    <row r="663" spans="2:3">
      <c r="B663" s="102"/>
      <c r="C663" s="102"/>
    </row>
    <row r="664" spans="2:3">
      <c r="B664" s="102"/>
      <c r="C664" s="102"/>
    </row>
    <row r="665" spans="2:3">
      <c r="B665" s="102"/>
      <c r="C665" s="102"/>
    </row>
    <row r="666" spans="2:3">
      <c r="B666" s="102"/>
      <c r="C666" s="102"/>
    </row>
    <row r="667" spans="2:3">
      <c r="B667" s="102"/>
      <c r="C667" s="102"/>
    </row>
    <row r="668" spans="2:3">
      <c r="B668" s="102"/>
      <c r="C668" s="102"/>
    </row>
    <row r="669" spans="2:3">
      <c r="B669" s="102"/>
      <c r="C669" s="102"/>
    </row>
    <row r="670" spans="2:3">
      <c r="B670" s="102"/>
      <c r="C670" s="102"/>
    </row>
    <row r="671" spans="2:3">
      <c r="B671" s="102"/>
      <c r="C671" s="102"/>
    </row>
    <row r="672" spans="2:3">
      <c r="B672" s="102"/>
      <c r="C672" s="102"/>
    </row>
    <row r="673" spans="2:3">
      <c r="B673" s="102"/>
      <c r="C673" s="102"/>
    </row>
    <row r="674" spans="2:3">
      <c r="B674" s="102"/>
      <c r="C674" s="102"/>
    </row>
    <row r="675" spans="2:3">
      <c r="B675" s="102"/>
      <c r="C675" s="102"/>
    </row>
    <row r="676" spans="2:3">
      <c r="B676" s="102"/>
      <c r="C676" s="102"/>
    </row>
    <row r="677" spans="2:3">
      <c r="B677" s="102"/>
      <c r="C677" s="102"/>
    </row>
    <row r="678" spans="2:3">
      <c r="B678" s="102"/>
      <c r="C678" s="102"/>
    </row>
    <row r="679" spans="2:3">
      <c r="B679" s="102"/>
      <c r="C679" s="102"/>
    </row>
    <row r="680" spans="2:3">
      <c r="B680" s="102"/>
      <c r="C680" s="102"/>
    </row>
    <row r="681" spans="2:3">
      <c r="B681" s="102"/>
      <c r="C681" s="102"/>
    </row>
    <row r="682" spans="2:3">
      <c r="B682" s="102"/>
      <c r="C682" s="102"/>
    </row>
    <row r="683" spans="2:3">
      <c r="B683" s="102"/>
      <c r="C683" s="102"/>
    </row>
    <row r="684" spans="2:3">
      <c r="B684" s="102"/>
      <c r="C684" s="102"/>
    </row>
    <row r="685" spans="2:3">
      <c r="B685" s="102"/>
      <c r="C685" s="102"/>
    </row>
    <row r="686" spans="2:3">
      <c r="B686" s="102"/>
      <c r="C686" s="102"/>
    </row>
    <row r="687" spans="2:3">
      <c r="B687" s="102"/>
      <c r="C687" s="102"/>
    </row>
    <row r="688" spans="2:3">
      <c r="B688" s="102"/>
      <c r="C688" s="102"/>
    </row>
    <row r="689" spans="2:3">
      <c r="B689" s="102"/>
      <c r="C689" s="102"/>
    </row>
    <row r="690" spans="2:3">
      <c r="B690" s="102"/>
      <c r="C690" s="102"/>
    </row>
    <row r="691" spans="2:3">
      <c r="B691" s="102"/>
      <c r="C691" s="102"/>
    </row>
    <row r="692" spans="2:3">
      <c r="B692" s="102"/>
      <c r="C692" s="102"/>
    </row>
    <row r="693" spans="2:3">
      <c r="B693" s="102"/>
      <c r="C693" s="102"/>
    </row>
    <row r="694" spans="2:3">
      <c r="B694" s="102"/>
      <c r="C694" s="102"/>
    </row>
    <row r="695" spans="2:3">
      <c r="B695" s="102"/>
      <c r="C695" s="102"/>
    </row>
    <row r="696" spans="2:3">
      <c r="B696" s="102"/>
      <c r="C696" s="102"/>
    </row>
    <row r="697" spans="2:3">
      <c r="B697" s="102"/>
      <c r="C697" s="102"/>
    </row>
    <row r="698" spans="2:3">
      <c r="B698" s="102"/>
      <c r="C698" s="102"/>
    </row>
    <row r="699" spans="2:3">
      <c r="B699" s="102"/>
      <c r="C699" s="102"/>
    </row>
    <row r="700" spans="2:3">
      <c r="B700" s="102"/>
      <c r="C700" s="102"/>
    </row>
    <row r="701" spans="2:3">
      <c r="B701" s="102"/>
      <c r="C701" s="102"/>
    </row>
    <row r="702" spans="2:3">
      <c r="B702" s="102"/>
      <c r="C702" s="102"/>
    </row>
    <row r="703" spans="2:3">
      <c r="B703" s="102"/>
      <c r="C703" s="102"/>
    </row>
    <row r="704" spans="2:3">
      <c r="B704" s="102"/>
      <c r="C704" s="102"/>
    </row>
    <row r="705" spans="2:3">
      <c r="B705" s="102"/>
      <c r="C705" s="102"/>
    </row>
    <row r="706" spans="2:3">
      <c r="B706" s="102"/>
      <c r="C706" s="102"/>
    </row>
    <row r="707" spans="2:3">
      <c r="B707" s="102"/>
      <c r="C707" s="102"/>
    </row>
    <row r="708" spans="2:3">
      <c r="B708" s="102"/>
      <c r="C708" s="102"/>
    </row>
    <row r="709" spans="2:3">
      <c r="B709" s="102"/>
      <c r="C709" s="102"/>
    </row>
    <row r="710" spans="2:3">
      <c r="B710" s="102"/>
      <c r="C710" s="102"/>
    </row>
    <row r="711" spans="2:3">
      <c r="B711" s="102"/>
      <c r="C711" s="102"/>
    </row>
    <row r="712" spans="2:3">
      <c r="B712" s="102"/>
      <c r="C712" s="102"/>
    </row>
    <row r="713" spans="2:3">
      <c r="B713" s="102"/>
      <c r="C713" s="102"/>
    </row>
    <row r="714" spans="2:3">
      <c r="B714" s="102"/>
      <c r="C714" s="102"/>
    </row>
    <row r="715" spans="2:3">
      <c r="B715" s="102"/>
      <c r="C715" s="102"/>
    </row>
    <row r="716" spans="2:3">
      <c r="B716" s="102"/>
      <c r="C716" s="102"/>
    </row>
    <row r="717" spans="2:3">
      <c r="B717" s="102"/>
      <c r="C717" s="102"/>
    </row>
    <row r="718" spans="2:3">
      <c r="B718" s="102"/>
      <c r="C718" s="102"/>
    </row>
    <row r="719" spans="2:3">
      <c r="B719" s="102"/>
      <c r="C719" s="102"/>
    </row>
    <row r="720" spans="2:3">
      <c r="B720" s="102"/>
      <c r="C720" s="102"/>
    </row>
    <row r="721" spans="2:3">
      <c r="B721" s="102"/>
      <c r="C721" s="102"/>
    </row>
    <row r="722" spans="2:3">
      <c r="B722" s="102"/>
      <c r="C722" s="102"/>
    </row>
    <row r="723" spans="2:3">
      <c r="B723" s="102"/>
      <c r="C723" s="102"/>
    </row>
    <row r="724" spans="2:3">
      <c r="B724" s="102"/>
      <c r="C724" s="102"/>
    </row>
    <row r="725" spans="2:3">
      <c r="B725" s="102"/>
      <c r="C725" s="102"/>
    </row>
    <row r="726" spans="2:3">
      <c r="B726" s="102"/>
      <c r="C726" s="102"/>
    </row>
    <row r="727" spans="2:3">
      <c r="B727" s="102"/>
      <c r="C727" s="102"/>
    </row>
    <row r="728" spans="2:3">
      <c r="B728" s="102"/>
      <c r="C728" s="102"/>
    </row>
    <row r="729" spans="2:3">
      <c r="B729" s="102"/>
      <c r="C729" s="102"/>
    </row>
    <row r="730" spans="2:3">
      <c r="B730" s="102"/>
      <c r="C730" s="102"/>
    </row>
    <row r="731" spans="2:3">
      <c r="B731" s="102"/>
      <c r="C731" s="102"/>
    </row>
    <row r="732" spans="2:3">
      <c r="B732" s="102"/>
      <c r="C732" s="102"/>
    </row>
    <row r="733" spans="2:3">
      <c r="B733" s="102"/>
      <c r="C733" s="102"/>
    </row>
    <row r="734" spans="2:3">
      <c r="B734" s="102"/>
      <c r="C734" s="102"/>
    </row>
    <row r="735" spans="2:3">
      <c r="B735" s="102"/>
      <c r="C735" s="102"/>
    </row>
    <row r="736" spans="2:3">
      <c r="B736" s="102"/>
      <c r="C736" s="102"/>
    </row>
    <row r="737" spans="2:3">
      <c r="B737" s="102"/>
      <c r="C737" s="102"/>
    </row>
    <row r="738" spans="2:3">
      <c r="B738" s="102"/>
      <c r="C738" s="102"/>
    </row>
    <row r="739" spans="2:3">
      <c r="B739" s="102"/>
      <c r="C739" s="102"/>
    </row>
    <row r="740" spans="2:3">
      <c r="B740" s="102"/>
      <c r="C740" s="102"/>
    </row>
    <row r="741" spans="2:3">
      <c r="B741" s="102"/>
      <c r="C741" s="102"/>
    </row>
    <row r="742" spans="2:3">
      <c r="B742" s="102"/>
      <c r="C742" s="102"/>
    </row>
    <row r="743" spans="2:3">
      <c r="B743" s="102"/>
      <c r="C743" s="102"/>
    </row>
    <row r="744" spans="2:3">
      <c r="B744" s="102"/>
      <c r="C744" s="102"/>
    </row>
    <row r="745" spans="2:3">
      <c r="B745" s="102"/>
      <c r="C745" s="102"/>
    </row>
    <row r="746" spans="2:3">
      <c r="B746" s="102"/>
      <c r="C746" s="102"/>
    </row>
    <row r="747" spans="2:3">
      <c r="B747" s="102"/>
      <c r="C747" s="102"/>
    </row>
    <row r="748" spans="2:3">
      <c r="B748" s="102"/>
      <c r="C748" s="102"/>
    </row>
    <row r="749" spans="2:3">
      <c r="B749" s="102"/>
      <c r="C749" s="102"/>
    </row>
    <row r="750" spans="2:3">
      <c r="B750" s="102"/>
      <c r="C750" s="102"/>
    </row>
    <row r="751" spans="2:3">
      <c r="B751" s="102"/>
      <c r="C751" s="102"/>
    </row>
    <row r="752" spans="2:3">
      <c r="B752" s="102"/>
      <c r="C752" s="102"/>
    </row>
    <row r="753" spans="2:3">
      <c r="B753" s="102"/>
      <c r="C753" s="102"/>
    </row>
    <row r="754" spans="2:3">
      <c r="B754" s="102"/>
      <c r="C754" s="102"/>
    </row>
    <row r="755" spans="2:3">
      <c r="B755" s="102"/>
      <c r="C755" s="102"/>
    </row>
    <row r="756" spans="2:3">
      <c r="B756" s="102"/>
      <c r="C756" s="102"/>
    </row>
    <row r="757" spans="2:3">
      <c r="B757" s="102"/>
      <c r="C757" s="102"/>
    </row>
    <row r="758" spans="2:3">
      <c r="B758" s="102"/>
      <c r="C758" s="102"/>
    </row>
    <row r="759" spans="2:3">
      <c r="B759" s="102"/>
      <c r="C759" s="102"/>
    </row>
    <row r="760" spans="2:3">
      <c r="B760" s="102"/>
      <c r="C760" s="102"/>
    </row>
    <row r="761" spans="2:3">
      <c r="B761" s="102"/>
      <c r="C761" s="102"/>
    </row>
    <row r="762" spans="2:3">
      <c r="B762" s="102"/>
      <c r="C762" s="102"/>
    </row>
    <row r="763" spans="2:3">
      <c r="B763" s="102"/>
      <c r="C763" s="102"/>
    </row>
    <row r="764" spans="2:3">
      <c r="B764" s="102"/>
      <c r="C764" s="102"/>
    </row>
    <row r="765" spans="2:3">
      <c r="B765" s="102"/>
      <c r="C765" s="102"/>
    </row>
    <row r="766" spans="2:3">
      <c r="B766" s="102"/>
      <c r="C766" s="102"/>
    </row>
    <row r="767" spans="2:3">
      <c r="B767" s="102"/>
      <c r="C767" s="102"/>
    </row>
    <row r="768" spans="2:3">
      <c r="B768" s="102"/>
      <c r="C768" s="102"/>
    </row>
    <row r="769" spans="2:3">
      <c r="B769" s="102"/>
      <c r="C769" s="102"/>
    </row>
    <row r="770" spans="2:3">
      <c r="B770" s="102"/>
      <c r="C770" s="102"/>
    </row>
    <row r="771" spans="2:3">
      <c r="B771" s="102"/>
      <c r="C771" s="102"/>
    </row>
    <row r="772" spans="2:3">
      <c r="B772" s="102"/>
      <c r="C772" s="102"/>
    </row>
    <row r="773" spans="2:3">
      <c r="B773" s="102"/>
      <c r="C773" s="102"/>
    </row>
    <row r="774" spans="2:3">
      <c r="B774" s="102"/>
      <c r="C774" s="102"/>
    </row>
    <row r="775" spans="2:3">
      <c r="B775" s="102"/>
      <c r="C775" s="102"/>
    </row>
    <row r="776" spans="2:3">
      <c r="B776" s="102"/>
      <c r="C776" s="102"/>
    </row>
    <row r="777" spans="2:3">
      <c r="B777" s="102"/>
      <c r="C777" s="102"/>
    </row>
    <row r="778" spans="2:3">
      <c r="B778" s="102"/>
      <c r="C778" s="102"/>
    </row>
    <row r="779" spans="2:3">
      <c r="B779" s="102"/>
      <c r="C779" s="102"/>
    </row>
    <row r="780" spans="2:3">
      <c r="B780" s="102"/>
      <c r="C780" s="102"/>
    </row>
    <row r="781" spans="2:3">
      <c r="B781" s="102"/>
      <c r="C781" s="102"/>
    </row>
    <row r="782" spans="2:3">
      <c r="B782" s="102"/>
      <c r="C782" s="102"/>
    </row>
    <row r="783" spans="2:3">
      <c r="B783" s="102"/>
      <c r="C783" s="102"/>
    </row>
    <row r="784" spans="2:3">
      <c r="B784" s="102"/>
      <c r="C784" s="102"/>
    </row>
    <row r="785" spans="2:3">
      <c r="B785" s="102"/>
      <c r="C785" s="102"/>
    </row>
    <row r="786" spans="2:3">
      <c r="B786" s="102"/>
      <c r="C786" s="102"/>
    </row>
    <row r="787" spans="2:3">
      <c r="B787" s="102"/>
      <c r="C787" s="102"/>
    </row>
    <row r="788" spans="2:3">
      <c r="B788" s="102"/>
      <c r="C788" s="102"/>
    </row>
    <row r="789" spans="2:3">
      <c r="B789" s="102"/>
      <c r="C789" s="102"/>
    </row>
    <row r="790" spans="2:3">
      <c r="B790" s="102"/>
      <c r="C790" s="102"/>
    </row>
    <row r="791" spans="2:3">
      <c r="B791" s="102"/>
      <c r="C791" s="102"/>
    </row>
    <row r="792" spans="2:3">
      <c r="B792" s="102"/>
      <c r="C792" s="102"/>
    </row>
    <row r="793" spans="2:3">
      <c r="B793" s="102"/>
      <c r="C793" s="102"/>
    </row>
    <row r="794" spans="2:3">
      <c r="B794" s="102"/>
      <c r="C794" s="102"/>
    </row>
    <row r="795" spans="2:3">
      <c r="B795" s="102"/>
      <c r="C795" s="102"/>
    </row>
    <row r="796" spans="2:3">
      <c r="B796" s="102"/>
      <c r="C796" s="102"/>
    </row>
    <row r="797" spans="2:3">
      <c r="B797" s="102"/>
      <c r="C797" s="102"/>
    </row>
    <row r="798" spans="2:3">
      <c r="B798" s="102"/>
      <c r="C798" s="102"/>
    </row>
    <row r="799" spans="2:3">
      <c r="B799" s="102"/>
      <c r="C799" s="102"/>
    </row>
    <row r="800" spans="2:3">
      <c r="B800" s="102"/>
      <c r="C800" s="102"/>
    </row>
    <row r="801" spans="2:3">
      <c r="B801" s="102"/>
      <c r="C801" s="102"/>
    </row>
    <row r="802" spans="2:3">
      <c r="B802" s="102"/>
      <c r="C802" s="102"/>
    </row>
    <row r="803" spans="2:3">
      <c r="B803" s="102"/>
      <c r="C803" s="102"/>
    </row>
    <row r="804" spans="2:3">
      <c r="B804" s="102"/>
      <c r="C804" s="102"/>
    </row>
    <row r="805" spans="2:3">
      <c r="B805" s="102"/>
      <c r="C805" s="102"/>
    </row>
    <row r="806" spans="2:3">
      <c r="B806" s="102"/>
      <c r="C806" s="102"/>
    </row>
    <row r="807" spans="2:3">
      <c r="B807" s="102"/>
      <c r="C807" s="102"/>
    </row>
    <row r="808" spans="2:3">
      <c r="B808" s="102"/>
      <c r="C808" s="102"/>
    </row>
    <row r="809" spans="2:3">
      <c r="B809" s="102"/>
      <c r="C809" s="102"/>
    </row>
    <row r="810" spans="2:3">
      <c r="B810" s="102"/>
      <c r="C810" s="102"/>
    </row>
    <row r="811" spans="2:3">
      <c r="B811" s="102"/>
      <c r="C811" s="102"/>
    </row>
    <row r="812" spans="2:3">
      <c r="B812" s="102"/>
      <c r="C812" s="102"/>
    </row>
    <row r="813" spans="2:3">
      <c r="B813" s="102"/>
      <c r="C813" s="102"/>
    </row>
    <row r="814" spans="2:3">
      <c r="B814" s="102"/>
      <c r="C814" s="102"/>
    </row>
    <row r="815" spans="2:3">
      <c r="B815" s="102"/>
      <c r="C815" s="102"/>
    </row>
    <row r="816" spans="2:3">
      <c r="B816" s="102"/>
      <c r="C816" s="102"/>
    </row>
    <row r="817" spans="2:3">
      <c r="B817" s="102"/>
      <c r="C817" s="102"/>
    </row>
    <row r="818" spans="2:3">
      <c r="B818" s="102"/>
      <c r="C818" s="102"/>
    </row>
    <row r="819" spans="2:3">
      <c r="B819" s="102"/>
      <c r="C819" s="102"/>
    </row>
    <row r="820" spans="2:3">
      <c r="B820" s="102"/>
      <c r="C820" s="102"/>
    </row>
    <row r="821" spans="2:3">
      <c r="B821" s="102"/>
      <c r="C821" s="102"/>
    </row>
    <row r="822" spans="2:3">
      <c r="B822" s="102"/>
      <c r="C822" s="102"/>
    </row>
    <row r="823" spans="2:3">
      <c r="B823" s="102"/>
      <c r="C823" s="102"/>
    </row>
    <row r="824" spans="2:3">
      <c r="B824" s="102"/>
      <c r="C824" s="102"/>
    </row>
    <row r="825" spans="2:3">
      <c r="B825" s="102"/>
      <c r="C825" s="102"/>
    </row>
    <row r="826" spans="2:3">
      <c r="B826" s="102"/>
      <c r="C826" s="102"/>
    </row>
    <row r="827" spans="2:3">
      <c r="B827" s="102"/>
      <c r="C827" s="102"/>
    </row>
    <row r="828" spans="2:3">
      <c r="B828" s="102"/>
      <c r="C828" s="102"/>
    </row>
    <row r="829" spans="2:3">
      <c r="B829" s="102"/>
      <c r="C829" s="102"/>
    </row>
    <row r="830" spans="2:3">
      <c r="B830" s="102"/>
      <c r="C830" s="102"/>
    </row>
    <row r="831" spans="2:3">
      <c r="B831" s="102"/>
      <c r="C831" s="102"/>
    </row>
    <row r="832" spans="2:3">
      <c r="B832" s="102"/>
      <c r="C832" s="102"/>
    </row>
    <row r="833" spans="2:3">
      <c r="B833" s="102"/>
      <c r="C833" s="102"/>
    </row>
    <row r="834" spans="2:3">
      <c r="B834" s="102"/>
      <c r="C834" s="102"/>
    </row>
    <row r="835" spans="2:3">
      <c r="B835" s="102"/>
      <c r="C835" s="102"/>
    </row>
    <row r="836" spans="2:3">
      <c r="B836" s="102"/>
      <c r="C836" s="102"/>
    </row>
    <row r="837" spans="2:3">
      <c r="B837" s="102"/>
      <c r="C837" s="102"/>
    </row>
    <row r="838" spans="2:3">
      <c r="B838" s="102"/>
      <c r="C838" s="102"/>
    </row>
    <row r="839" spans="2:3">
      <c r="B839" s="102"/>
      <c r="C839" s="102"/>
    </row>
    <row r="840" spans="2:3">
      <c r="B840" s="102"/>
      <c r="C840" s="102"/>
    </row>
    <row r="841" spans="2:3">
      <c r="B841" s="102"/>
      <c r="C841" s="102"/>
    </row>
    <row r="842" spans="2:3">
      <c r="B842" s="102"/>
      <c r="C842" s="102"/>
    </row>
    <row r="843" spans="2:3">
      <c r="B843" s="102"/>
      <c r="C843" s="102"/>
    </row>
    <row r="844" spans="2:3">
      <c r="B844" s="102"/>
      <c r="C844" s="102"/>
    </row>
    <row r="845" spans="2:3">
      <c r="B845" s="102"/>
      <c r="C845" s="102"/>
    </row>
    <row r="846" spans="2:3">
      <c r="B846" s="102"/>
      <c r="C846" s="102"/>
    </row>
    <row r="847" spans="2:3">
      <c r="B847" s="102"/>
      <c r="C847" s="102"/>
    </row>
    <row r="848" spans="2:3">
      <c r="B848" s="102"/>
      <c r="C848" s="102"/>
    </row>
    <row r="849" spans="2:3">
      <c r="B849" s="102"/>
      <c r="C849" s="102"/>
    </row>
    <row r="850" spans="2:3">
      <c r="B850" s="102"/>
      <c r="C850" s="102"/>
    </row>
    <row r="851" spans="2:3">
      <c r="B851" s="102"/>
      <c r="C851" s="102"/>
    </row>
    <row r="852" spans="2:3">
      <c r="B852" s="102"/>
      <c r="C852" s="102"/>
    </row>
    <row r="853" spans="2:3">
      <c r="B853" s="102"/>
      <c r="C853" s="102"/>
    </row>
    <row r="854" spans="2:3">
      <c r="B854" s="102"/>
      <c r="C854" s="102"/>
    </row>
    <row r="855" spans="2:3">
      <c r="B855" s="102"/>
      <c r="C855" s="102"/>
    </row>
    <row r="856" spans="2:3">
      <c r="B856" s="102"/>
      <c r="C856" s="102"/>
    </row>
    <row r="857" spans="2:3">
      <c r="B857" s="102"/>
      <c r="C857" s="102"/>
    </row>
    <row r="858" spans="2:3">
      <c r="B858" s="102"/>
      <c r="C858" s="102"/>
    </row>
    <row r="859" spans="2:3">
      <c r="B859" s="102"/>
      <c r="C859" s="102"/>
    </row>
    <row r="860" spans="2:3">
      <c r="B860" s="102"/>
      <c r="C860" s="102"/>
    </row>
    <row r="861" spans="2:3">
      <c r="B861" s="102"/>
      <c r="C861" s="102"/>
    </row>
    <row r="862" spans="2:3">
      <c r="B862" s="102"/>
      <c r="C862" s="102"/>
    </row>
    <row r="863" spans="2:3">
      <c r="B863" s="102"/>
      <c r="C863" s="102"/>
    </row>
    <row r="864" spans="2:3">
      <c r="B864" s="102"/>
      <c r="C864" s="102"/>
    </row>
    <row r="865" spans="2:3">
      <c r="B865" s="102"/>
      <c r="C865" s="102"/>
    </row>
    <row r="866" spans="2:3">
      <c r="B866" s="102"/>
      <c r="C866" s="102"/>
    </row>
    <row r="867" spans="2:3">
      <c r="B867" s="102"/>
      <c r="C867" s="102"/>
    </row>
    <row r="868" spans="2:3">
      <c r="B868" s="102"/>
      <c r="C868" s="102"/>
    </row>
    <row r="869" spans="2:3">
      <c r="B869" s="102"/>
      <c r="C869" s="102"/>
    </row>
    <row r="870" spans="2:3">
      <c r="B870" s="102"/>
      <c r="C870" s="102"/>
    </row>
    <row r="871" spans="2:3">
      <c r="B871" s="102"/>
      <c r="C871" s="102"/>
    </row>
    <row r="872" spans="2:3">
      <c r="B872" s="102"/>
      <c r="C872" s="102"/>
    </row>
    <row r="873" spans="2:3">
      <c r="B873" s="102"/>
      <c r="C873" s="102"/>
    </row>
    <row r="874" spans="2:3">
      <c r="B874" s="102"/>
      <c r="C874" s="102"/>
    </row>
    <row r="875" spans="2:3">
      <c r="B875" s="102"/>
      <c r="C875" s="102"/>
    </row>
    <row r="876" spans="2:3">
      <c r="B876" s="102"/>
      <c r="C876" s="102"/>
    </row>
    <row r="877" spans="2:3">
      <c r="B877" s="102"/>
      <c r="C877" s="102"/>
    </row>
    <row r="878" spans="2:3">
      <c r="B878" s="102"/>
      <c r="C878" s="102"/>
    </row>
    <row r="879" spans="2:3">
      <c r="B879" s="102"/>
      <c r="C879" s="102"/>
    </row>
    <row r="880" spans="2:3">
      <c r="B880" s="102"/>
      <c r="C880" s="102"/>
    </row>
    <row r="881" spans="2:3">
      <c r="B881" s="102"/>
      <c r="C881" s="102"/>
    </row>
    <row r="882" spans="2:3">
      <c r="B882" s="102"/>
      <c r="C882" s="102"/>
    </row>
    <row r="883" spans="2:3">
      <c r="B883" s="102"/>
      <c r="C883" s="102"/>
    </row>
    <row r="884" spans="2:3">
      <c r="B884" s="102"/>
      <c r="C884" s="102"/>
    </row>
    <row r="885" spans="2:3">
      <c r="B885" s="102"/>
      <c r="C885" s="102"/>
    </row>
    <row r="886" spans="2:3">
      <c r="B886" s="102"/>
      <c r="C886" s="102"/>
    </row>
    <row r="887" spans="2:3">
      <c r="B887" s="102"/>
      <c r="C887" s="102"/>
    </row>
    <row r="888" spans="2:3">
      <c r="B888" s="102"/>
      <c r="C888" s="102"/>
    </row>
    <row r="889" spans="2:3">
      <c r="B889" s="102"/>
      <c r="C889" s="102"/>
    </row>
    <row r="890" spans="2:3">
      <c r="B890" s="102"/>
      <c r="C890" s="102"/>
    </row>
    <row r="891" spans="2:3">
      <c r="B891" s="102"/>
      <c r="C891" s="102"/>
    </row>
    <row r="892" spans="2:3">
      <c r="B892" s="102"/>
      <c r="C892" s="102"/>
    </row>
    <row r="893" spans="2:3">
      <c r="B893" s="102"/>
      <c r="C893" s="102"/>
    </row>
    <row r="894" spans="2:3">
      <c r="B894" s="102"/>
      <c r="C894" s="102"/>
    </row>
    <row r="895" spans="2:3">
      <c r="B895" s="102"/>
      <c r="C895" s="102"/>
    </row>
    <row r="896" spans="2:3">
      <c r="B896" s="102"/>
      <c r="C896" s="102"/>
    </row>
    <row r="897" spans="2:3">
      <c r="B897" s="102"/>
      <c r="C897" s="102"/>
    </row>
    <row r="898" spans="2:3">
      <c r="B898" s="102"/>
      <c r="C898" s="102"/>
    </row>
    <row r="899" spans="2:3">
      <c r="B899" s="102"/>
      <c r="C899" s="102"/>
    </row>
    <row r="900" spans="2:3">
      <c r="B900" s="102"/>
      <c r="C900" s="102"/>
    </row>
    <row r="901" spans="2:3">
      <c r="B901" s="102"/>
      <c r="C901" s="102"/>
    </row>
    <row r="902" spans="2:3">
      <c r="B902" s="102"/>
      <c r="C902" s="102"/>
    </row>
    <row r="903" spans="2:3">
      <c r="B903" s="102"/>
      <c r="C903" s="102"/>
    </row>
    <row r="904" spans="2:3">
      <c r="B904" s="102"/>
      <c r="C904" s="102"/>
    </row>
    <row r="905" spans="2:3">
      <c r="B905" s="102"/>
      <c r="C905" s="102"/>
    </row>
    <row r="906" spans="2:3">
      <c r="B906" s="102"/>
      <c r="C906" s="102"/>
    </row>
    <row r="907" spans="2:3">
      <c r="B907" s="102"/>
      <c r="C907" s="102"/>
    </row>
    <row r="908" spans="2:3">
      <c r="B908" s="102"/>
      <c r="C908" s="102"/>
    </row>
    <row r="909" spans="2:3">
      <c r="B909" s="102"/>
      <c r="C909" s="102"/>
    </row>
    <row r="910" spans="2:3">
      <c r="B910" s="102"/>
      <c r="C910" s="102"/>
    </row>
    <row r="911" spans="2:3">
      <c r="B911" s="102"/>
      <c r="C911" s="102"/>
    </row>
    <row r="912" spans="2:3">
      <c r="B912" s="102"/>
      <c r="C912" s="102"/>
    </row>
    <row r="913" spans="2:3">
      <c r="B913" s="102"/>
      <c r="C913" s="102"/>
    </row>
    <row r="914" spans="2:3">
      <c r="B914" s="102"/>
      <c r="C914" s="102"/>
    </row>
    <row r="915" spans="2:3">
      <c r="B915" s="102"/>
      <c r="C915" s="102"/>
    </row>
    <row r="916" spans="2:3">
      <c r="B916" s="102"/>
      <c r="C916" s="102"/>
    </row>
    <row r="917" spans="2:3">
      <c r="B917" s="102"/>
      <c r="C917" s="102"/>
    </row>
    <row r="918" spans="2:3">
      <c r="B918" s="102"/>
      <c r="C918" s="102"/>
    </row>
    <row r="919" spans="2:3">
      <c r="B919" s="102"/>
      <c r="C919" s="102"/>
    </row>
    <row r="920" spans="2:3">
      <c r="B920" s="102"/>
      <c r="C920" s="102"/>
    </row>
    <row r="921" spans="2:3">
      <c r="B921" s="102"/>
      <c r="C921" s="102"/>
    </row>
    <row r="922" spans="2:3">
      <c r="B922" s="102"/>
      <c r="C922" s="102"/>
    </row>
    <row r="923" spans="2:3">
      <c r="B923" s="102"/>
      <c r="C923" s="102"/>
    </row>
    <row r="924" spans="2:3">
      <c r="B924" s="102"/>
      <c r="C924" s="102"/>
    </row>
    <row r="925" spans="2:3">
      <c r="B925" s="102"/>
      <c r="C925" s="102"/>
    </row>
    <row r="926" spans="2:3">
      <c r="B926" s="102"/>
      <c r="C926" s="102"/>
    </row>
    <row r="927" spans="2:3">
      <c r="B927" s="102"/>
      <c r="C927" s="102"/>
    </row>
    <row r="928" spans="2:3">
      <c r="B928" s="102"/>
      <c r="C928" s="102"/>
    </row>
    <row r="929" spans="2:3">
      <c r="B929" s="102"/>
      <c r="C929" s="102"/>
    </row>
    <row r="930" spans="2:3">
      <c r="B930" s="102"/>
      <c r="C930" s="102"/>
    </row>
    <row r="931" spans="2:3">
      <c r="B931" s="102"/>
      <c r="C931" s="102"/>
    </row>
    <row r="932" spans="2:3">
      <c r="B932" s="102"/>
      <c r="C932" s="102"/>
    </row>
    <row r="933" spans="2:3">
      <c r="B933" s="102"/>
      <c r="C933" s="102"/>
    </row>
    <row r="934" spans="2:3">
      <c r="B934" s="102"/>
      <c r="C934" s="102"/>
    </row>
    <row r="935" spans="2:3">
      <c r="B935" s="102"/>
      <c r="C935" s="102"/>
    </row>
    <row r="936" spans="2:3">
      <c r="B936" s="102"/>
      <c r="C936" s="102"/>
    </row>
    <row r="937" spans="2:3">
      <c r="B937" s="102"/>
      <c r="C937" s="102"/>
    </row>
    <row r="938" spans="2:3">
      <c r="B938" s="102"/>
      <c r="C938" s="102"/>
    </row>
    <row r="939" spans="2:3">
      <c r="B939" s="102"/>
      <c r="C939" s="102"/>
    </row>
    <row r="940" spans="2:3">
      <c r="B940" s="102"/>
      <c r="C940" s="102"/>
    </row>
    <row r="941" spans="2:3">
      <c r="B941" s="102"/>
      <c r="C941" s="102"/>
    </row>
    <row r="942" spans="2:3">
      <c r="B942" s="102"/>
      <c r="C942" s="102"/>
    </row>
    <row r="943" spans="2:3">
      <c r="B943" s="102"/>
      <c r="C943" s="102"/>
    </row>
    <row r="944" spans="2:3">
      <c r="B944" s="102"/>
      <c r="C944" s="102"/>
    </row>
    <row r="945" spans="2:3">
      <c r="B945" s="102"/>
      <c r="C945" s="102"/>
    </row>
    <row r="946" spans="2:3">
      <c r="B946" s="102"/>
      <c r="C946" s="102"/>
    </row>
    <row r="947" spans="2:3">
      <c r="B947" s="102"/>
      <c r="C947" s="102"/>
    </row>
    <row r="948" spans="2:3">
      <c r="B948" s="102"/>
      <c r="C948" s="102"/>
    </row>
    <row r="949" spans="2:3">
      <c r="B949" s="102"/>
      <c r="C949" s="102"/>
    </row>
    <row r="950" spans="2:3">
      <c r="B950" s="102"/>
      <c r="C950" s="102"/>
    </row>
    <row r="951" spans="2:3">
      <c r="B951" s="102"/>
      <c r="C951" s="102"/>
    </row>
    <row r="952" spans="2:3">
      <c r="B952" s="102"/>
      <c r="C952" s="102"/>
    </row>
    <row r="953" spans="2:3">
      <c r="B953" s="102"/>
      <c r="C953" s="102"/>
    </row>
    <row r="954" spans="2:3">
      <c r="B954" s="102"/>
      <c r="C954" s="102"/>
    </row>
    <row r="955" spans="2:3">
      <c r="B955" s="102"/>
      <c r="C955" s="102"/>
    </row>
    <row r="956" spans="2:3">
      <c r="B956" s="102"/>
      <c r="C956" s="102"/>
    </row>
    <row r="957" spans="2:3">
      <c r="B957" s="102"/>
      <c r="C957" s="102"/>
    </row>
    <row r="958" spans="2:3">
      <c r="B958" s="102"/>
      <c r="C958" s="102"/>
    </row>
    <row r="959" spans="2:3">
      <c r="B959" s="102"/>
      <c r="C959" s="102"/>
    </row>
    <row r="960" spans="2:3">
      <c r="B960" s="102"/>
      <c r="C960" s="102"/>
    </row>
    <row r="961" spans="2:3">
      <c r="B961" s="102"/>
      <c r="C961" s="102"/>
    </row>
    <row r="962" spans="2:3">
      <c r="B962" s="102"/>
      <c r="C962" s="102"/>
    </row>
    <row r="963" spans="2:3">
      <c r="B963" s="102"/>
      <c r="C963" s="102"/>
    </row>
    <row r="964" spans="2:3">
      <c r="B964" s="102"/>
      <c r="C964" s="102"/>
    </row>
    <row r="965" spans="2:3">
      <c r="B965" s="102"/>
      <c r="C965" s="102"/>
    </row>
    <row r="966" spans="2:3">
      <c r="B966" s="102"/>
      <c r="C966" s="102"/>
    </row>
    <row r="967" spans="2:3">
      <c r="B967" s="102"/>
      <c r="C967" s="102"/>
    </row>
    <row r="968" spans="2:3">
      <c r="B968" s="102"/>
      <c r="C968" s="102"/>
    </row>
    <row r="969" spans="2:3">
      <c r="B969" s="102"/>
      <c r="C969" s="102"/>
    </row>
    <row r="970" spans="2:3">
      <c r="B970" s="102"/>
      <c r="C970" s="102"/>
    </row>
    <row r="971" spans="2:3">
      <c r="B971" s="102"/>
      <c r="C971" s="102"/>
    </row>
    <row r="972" spans="2:3">
      <c r="B972" s="102"/>
      <c r="C972" s="102"/>
    </row>
    <row r="973" spans="2:3">
      <c r="B973" s="102"/>
      <c r="C973" s="102"/>
    </row>
    <row r="974" spans="2:3">
      <c r="B974" s="102"/>
      <c r="C974" s="102"/>
    </row>
    <row r="975" spans="2:3">
      <c r="B975" s="102"/>
      <c r="C975" s="102"/>
    </row>
    <row r="976" spans="2:3">
      <c r="B976" s="102"/>
      <c r="C976" s="102"/>
    </row>
    <row r="977" spans="2:3">
      <c r="B977" s="102"/>
      <c r="C977" s="102"/>
    </row>
    <row r="978" spans="2:3">
      <c r="B978" s="102"/>
      <c r="C978" s="102"/>
    </row>
    <row r="979" spans="2:3">
      <c r="B979" s="102"/>
      <c r="C979" s="102"/>
    </row>
    <row r="980" spans="2:3">
      <c r="B980" s="102"/>
      <c r="C980" s="102"/>
    </row>
    <row r="981" spans="2:3">
      <c r="B981" s="102"/>
      <c r="C981" s="102"/>
    </row>
    <row r="982" spans="2:3">
      <c r="B982" s="102"/>
      <c r="C982" s="102"/>
    </row>
    <row r="983" spans="2:3">
      <c r="B983" s="102"/>
      <c r="C983" s="102"/>
    </row>
    <row r="984" spans="2:3">
      <c r="B984" s="102"/>
      <c r="C984" s="102"/>
    </row>
    <row r="985" spans="2:3">
      <c r="B985" s="102"/>
      <c r="C985" s="102"/>
    </row>
    <row r="986" spans="2:3">
      <c r="B986" s="102"/>
      <c r="C986" s="102"/>
    </row>
    <row r="987" spans="2:3">
      <c r="B987" s="102"/>
      <c r="C987" s="102"/>
    </row>
    <row r="988" spans="2:3">
      <c r="B988" s="102"/>
      <c r="C988" s="102"/>
    </row>
    <row r="989" spans="2:3">
      <c r="B989" s="102"/>
      <c r="C989" s="102"/>
    </row>
    <row r="990" spans="2:3">
      <c r="B990" s="102"/>
      <c r="C990" s="102"/>
    </row>
    <row r="991" spans="2:3">
      <c r="B991" s="102"/>
      <c r="C991" s="102"/>
    </row>
    <row r="992" spans="2:3">
      <c r="B992" s="102"/>
      <c r="C992" s="102"/>
    </row>
    <row r="993" spans="2:3">
      <c r="B993" s="102"/>
      <c r="C993" s="102"/>
    </row>
    <row r="994" spans="2:3">
      <c r="B994" s="102"/>
      <c r="C994" s="102"/>
    </row>
    <row r="995" spans="2:3">
      <c r="B995" s="102"/>
      <c r="C995" s="102"/>
    </row>
    <row r="996" spans="2:3">
      <c r="B996" s="102"/>
      <c r="C996" s="102"/>
    </row>
    <row r="997" spans="2:3">
      <c r="B997" s="102"/>
      <c r="C997" s="102"/>
    </row>
    <row r="998" spans="2:3">
      <c r="B998" s="102"/>
      <c r="C998" s="102"/>
    </row>
    <row r="999" spans="2:3">
      <c r="B999" s="102"/>
      <c r="C999" s="102"/>
    </row>
    <row r="1000" spans="2:3">
      <c r="B1000" s="102"/>
      <c r="C1000" s="102"/>
    </row>
    <row r="1001" spans="2:3">
      <c r="B1001" s="102"/>
      <c r="C1001" s="102"/>
    </row>
    <row r="1002" spans="2:3">
      <c r="B1002" s="102"/>
      <c r="C1002" s="102"/>
    </row>
    <row r="1003" spans="2:3">
      <c r="B1003" s="102"/>
      <c r="C1003" s="102"/>
    </row>
    <row r="1004" spans="2:3">
      <c r="B1004" s="102"/>
      <c r="C1004" s="102"/>
    </row>
    <row r="1005" spans="2:3">
      <c r="B1005" s="102"/>
      <c r="C1005" s="102"/>
    </row>
    <row r="1006" spans="2:3">
      <c r="B1006" s="102"/>
      <c r="C1006" s="102"/>
    </row>
    <row r="1007" spans="2:3">
      <c r="B1007" s="102"/>
      <c r="C1007" s="102"/>
    </row>
    <row r="1008" spans="2:3">
      <c r="B1008" s="102"/>
      <c r="C1008" s="102"/>
    </row>
    <row r="1009" spans="2:3">
      <c r="B1009" s="102"/>
      <c r="C1009" s="102"/>
    </row>
    <row r="1010" spans="2:3">
      <c r="B1010" s="102"/>
      <c r="C1010" s="102"/>
    </row>
    <row r="1011" spans="2:3">
      <c r="B1011" s="102"/>
      <c r="C1011" s="102"/>
    </row>
    <row r="1012" spans="2:3">
      <c r="B1012" s="102"/>
      <c r="C1012" s="102"/>
    </row>
    <row r="1013" spans="2:3">
      <c r="B1013" s="102"/>
      <c r="C1013" s="102"/>
    </row>
    <row r="1014" spans="2:3">
      <c r="B1014" s="102"/>
      <c r="C1014" s="102"/>
    </row>
    <row r="1015" spans="2:3">
      <c r="B1015" s="102"/>
      <c r="C1015" s="102"/>
    </row>
    <row r="1016" spans="2:3">
      <c r="B1016" s="102"/>
      <c r="C1016" s="102"/>
    </row>
    <row r="1017" spans="2:3">
      <c r="B1017" s="102"/>
      <c r="C1017" s="102"/>
    </row>
    <row r="1018" spans="2:3">
      <c r="B1018" s="102"/>
      <c r="C1018" s="102"/>
    </row>
    <row r="1019" spans="2:3">
      <c r="B1019" s="102"/>
      <c r="C1019" s="102"/>
    </row>
    <row r="1020" spans="2:3">
      <c r="B1020" s="102"/>
      <c r="C1020" s="102"/>
    </row>
    <row r="1021" spans="2:3">
      <c r="B1021" s="102"/>
      <c r="C1021" s="102"/>
    </row>
    <row r="1022" spans="2:3">
      <c r="B1022" s="102"/>
      <c r="C1022" s="102"/>
    </row>
    <row r="1023" spans="2:3">
      <c r="B1023" s="102"/>
      <c r="C1023" s="102"/>
    </row>
    <row r="1024" spans="2:3">
      <c r="B1024" s="102"/>
      <c r="C1024" s="102"/>
    </row>
    <row r="1025" spans="2:3">
      <c r="B1025" s="102"/>
      <c r="C1025" s="102"/>
    </row>
    <row r="1026" spans="2:3">
      <c r="B1026" s="102"/>
      <c r="C1026" s="102"/>
    </row>
    <row r="1027" spans="2:3">
      <c r="B1027" s="102"/>
      <c r="C1027" s="102"/>
    </row>
    <row r="1028" spans="2:3">
      <c r="B1028" s="102"/>
      <c r="C1028" s="102"/>
    </row>
    <row r="1029" spans="2:3">
      <c r="B1029" s="102"/>
      <c r="C1029" s="102"/>
    </row>
    <row r="1030" spans="2:3">
      <c r="B1030" s="102"/>
      <c r="C1030" s="102"/>
    </row>
    <row r="1031" spans="2:3">
      <c r="B1031" s="102"/>
      <c r="C1031" s="102"/>
    </row>
    <row r="1032" spans="2:3">
      <c r="B1032" s="102"/>
      <c r="C1032" s="102"/>
    </row>
    <row r="1033" spans="2:3">
      <c r="B1033" s="102"/>
      <c r="C1033" s="102"/>
    </row>
    <row r="1034" spans="2:3">
      <c r="B1034" s="102"/>
      <c r="C1034" s="102"/>
    </row>
    <row r="1035" spans="2:3">
      <c r="B1035" s="102"/>
      <c r="C1035" s="102"/>
    </row>
    <row r="1036" spans="2:3">
      <c r="B1036" s="102"/>
      <c r="C1036" s="102"/>
    </row>
    <row r="1037" spans="2:3">
      <c r="B1037" s="102"/>
      <c r="C1037" s="102"/>
    </row>
    <row r="1038" spans="2:3">
      <c r="B1038" s="102"/>
      <c r="C1038" s="102"/>
    </row>
    <row r="1039" spans="2:3">
      <c r="B1039" s="102"/>
      <c r="C1039" s="102"/>
    </row>
    <row r="1040" spans="2:3">
      <c r="B1040" s="102"/>
      <c r="C1040" s="102"/>
    </row>
    <row r="1041" spans="2:3">
      <c r="B1041" s="102"/>
      <c r="C1041" s="102"/>
    </row>
    <row r="1042" spans="2:3">
      <c r="B1042" s="102"/>
      <c r="C1042" s="102"/>
    </row>
    <row r="1043" spans="2:3">
      <c r="B1043" s="102"/>
      <c r="C1043" s="102"/>
    </row>
    <row r="1044" spans="2:3">
      <c r="B1044" s="102"/>
      <c r="C1044" s="102"/>
    </row>
    <row r="1045" spans="2:3">
      <c r="B1045" s="102"/>
      <c r="C1045" s="102"/>
    </row>
    <row r="1046" spans="2:3">
      <c r="B1046" s="102"/>
      <c r="C1046" s="102"/>
    </row>
    <row r="1047" spans="2:3">
      <c r="B1047" s="102"/>
      <c r="C1047" s="102"/>
    </row>
    <row r="1048" spans="2:3">
      <c r="B1048" s="102"/>
      <c r="C1048" s="102"/>
    </row>
    <row r="1049" spans="2:3">
      <c r="B1049" s="102"/>
      <c r="C1049" s="102"/>
    </row>
    <row r="1050" spans="2:3">
      <c r="B1050" s="102"/>
      <c r="C1050" s="102"/>
    </row>
    <row r="1051" spans="2:3">
      <c r="B1051" s="102"/>
      <c r="C1051" s="102"/>
    </row>
    <row r="1052" spans="2:3">
      <c r="B1052" s="102"/>
      <c r="C1052" s="102"/>
    </row>
    <row r="1053" spans="2:3">
      <c r="B1053" s="102"/>
      <c r="C1053" s="102"/>
    </row>
    <row r="1054" spans="2:3">
      <c r="B1054" s="102"/>
      <c r="C1054" s="102"/>
    </row>
    <row r="1055" spans="2:3">
      <c r="B1055" s="102"/>
      <c r="C1055" s="102"/>
    </row>
    <row r="1056" spans="2:3">
      <c r="B1056" s="102"/>
      <c r="C1056" s="102"/>
    </row>
    <row r="1057" spans="2:3">
      <c r="B1057" s="102"/>
      <c r="C1057" s="102"/>
    </row>
    <row r="1058" spans="2:3">
      <c r="B1058" s="102"/>
      <c r="C1058" s="102"/>
    </row>
    <row r="1059" spans="2:3">
      <c r="B1059" s="102"/>
      <c r="C1059" s="102"/>
    </row>
    <row r="1060" spans="2:3">
      <c r="B1060" s="102"/>
      <c r="C1060" s="102"/>
    </row>
    <row r="1061" spans="2:3">
      <c r="B1061" s="102"/>
      <c r="C1061" s="102"/>
    </row>
    <row r="1062" spans="2:3">
      <c r="B1062" s="102"/>
      <c r="C1062" s="102"/>
    </row>
    <row r="1063" spans="2:3">
      <c r="B1063" s="102"/>
      <c r="C1063" s="102"/>
    </row>
    <row r="1064" spans="2:3">
      <c r="B1064" s="102"/>
      <c r="C1064" s="102"/>
    </row>
    <row r="1065" spans="2:3">
      <c r="B1065" s="102"/>
      <c r="C1065" s="102"/>
    </row>
    <row r="1066" spans="2:3">
      <c r="B1066" s="102"/>
      <c r="C1066" s="102"/>
    </row>
    <row r="1067" spans="2:3">
      <c r="B1067" s="102"/>
      <c r="C1067" s="102"/>
    </row>
    <row r="1068" spans="2:3">
      <c r="B1068" s="102"/>
      <c r="C1068" s="102"/>
    </row>
    <row r="1069" spans="2:3">
      <c r="B1069" s="102"/>
      <c r="C1069" s="102"/>
    </row>
    <row r="1070" spans="2:3">
      <c r="B1070" s="102"/>
      <c r="C1070" s="102"/>
    </row>
    <row r="1071" spans="2:3">
      <c r="B1071" s="102"/>
      <c r="C1071" s="102"/>
    </row>
    <row r="1072" spans="2:3">
      <c r="B1072" s="102"/>
      <c r="C1072" s="102"/>
    </row>
    <row r="1073" spans="2:3">
      <c r="B1073" s="102"/>
      <c r="C1073" s="102"/>
    </row>
    <row r="1074" spans="2:3">
      <c r="B1074" s="102"/>
      <c r="C1074" s="102"/>
    </row>
    <row r="1075" spans="2:3">
      <c r="B1075" s="102"/>
      <c r="C1075" s="102"/>
    </row>
    <row r="1076" spans="2:3">
      <c r="B1076" s="102"/>
      <c r="C1076" s="102"/>
    </row>
    <row r="1077" spans="2:3">
      <c r="B1077" s="102"/>
      <c r="C1077" s="102"/>
    </row>
    <row r="1078" spans="2:3">
      <c r="B1078" s="102"/>
      <c r="C1078" s="102"/>
    </row>
    <row r="1079" spans="2:3">
      <c r="B1079" s="102"/>
      <c r="C1079" s="102"/>
    </row>
    <row r="1080" spans="2:3">
      <c r="B1080" s="102"/>
      <c r="C1080" s="102"/>
    </row>
    <row r="1081" spans="2:3">
      <c r="B1081" s="102"/>
      <c r="C1081" s="102"/>
    </row>
    <row r="1082" spans="2:3">
      <c r="B1082" s="102"/>
      <c r="C1082" s="102"/>
    </row>
    <row r="1083" spans="2:3">
      <c r="B1083" s="102"/>
      <c r="C1083" s="102"/>
    </row>
    <row r="1084" spans="2:3">
      <c r="B1084" s="102"/>
      <c r="C1084" s="102"/>
    </row>
    <row r="1085" spans="2:3">
      <c r="B1085" s="102"/>
      <c r="C1085" s="102"/>
    </row>
    <row r="1086" spans="2:3">
      <c r="B1086" s="102"/>
      <c r="C1086" s="102"/>
    </row>
    <row r="1087" spans="2:3">
      <c r="B1087" s="102"/>
      <c r="C1087" s="102"/>
    </row>
    <row r="1088" spans="2:3">
      <c r="B1088" s="102"/>
      <c r="C1088" s="102"/>
    </row>
    <row r="1089" spans="2:3">
      <c r="B1089" s="102"/>
      <c r="C1089" s="102"/>
    </row>
    <row r="1090" spans="2:3">
      <c r="B1090" s="102"/>
      <c r="C1090" s="102"/>
    </row>
    <row r="1091" spans="2:3">
      <c r="B1091" s="102"/>
      <c r="C1091" s="102"/>
    </row>
    <row r="1092" spans="2:3">
      <c r="B1092" s="102"/>
      <c r="C1092" s="102"/>
    </row>
    <row r="1093" spans="2:3">
      <c r="B1093" s="102"/>
      <c r="C1093" s="102"/>
    </row>
    <row r="1094" spans="2:3">
      <c r="B1094" s="102"/>
      <c r="C1094" s="102"/>
    </row>
    <row r="1095" spans="2:3">
      <c r="B1095" s="102"/>
      <c r="C1095" s="102"/>
    </row>
    <row r="1096" spans="2:3">
      <c r="B1096" s="102"/>
      <c r="C1096" s="102"/>
    </row>
    <row r="1097" spans="2:3">
      <c r="B1097" s="102"/>
      <c r="C1097" s="102"/>
    </row>
    <row r="1098" spans="2:3">
      <c r="B1098" s="102"/>
      <c r="C1098" s="102"/>
    </row>
    <row r="1099" spans="2:3">
      <c r="B1099" s="102"/>
      <c r="C1099" s="102"/>
    </row>
    <row r="1100" spans="2:3">
      <c r="B1100" s="102"/>
      <c r="C1100" s="102"/>
    </row>
    <row r="1101" spans="2:3">
      <c r="B1101" s="102"/>
      <c r="C1101" s="102"/>
    </row>
    <row r="1102" spans="2:3">
      <c r="B1102" s="102"/>
      <c r="C1102" s="102"/>
    </row>
    <row r="1103" spans="2:3">
      <c r="B1103" s="102"/>
      <c r="C1103" s="102"/>
    </row>
    <row r="1104" spans="2:3">
      <c r="B1104" s="102"/>
      <c r="C1104" s="102"/>
    </row>
    <row r="1105" spans="2:3">
      <c r="B1105" s="102"/>
      <c r="C1105" s="102"/>
    </row>
    <row r="1106" spans="2:3">
      <c r="B1106" s="102"/>
      <c r="C1106" s="102"/>
    </row>
    <row r="1107" spans="2:3">
      <c r="B1107" s="102"/>
      <c r="C1107" s="102"/>
    </row>
    <row r="1108" spans="2:3">
      <c r="B1108" s="102"/>
      <c r="C1108" s="102"/>
    </row>
    <row r="1109" spans="2:3">
      <c r="B1109" s="102"/>
      <c r="C1109" s="102"/>
    </row>
    <row r="1110" spans="2:3">
      <c r="B1110" s="102"/>
      <c r="C1110" s="102"/>
    </row>
    <row r="1111" spans="2:3">
      <c r="B1111" s="102"/>
      <c r="C1111" s="102"/>
    </row>
    <row r="1112" spans="2:3">
      <c r="B1112" s="102"/>
      <c r="C1112" s="102"/>
    </row>
    <row r="1113" spans="2:3">
      <c r="B1113" s="102"/>
      <c r="C1113" s="102"/>
    </row>
    <row r="1114" spans="2:3">
      <c r="B1114" s="102"/>
      <c r="C1114" s="102"/>
    </row>
    <row r="1115" spans="2:3">
      <c r="B1115" s="102"/>
      <c r="C1115" s="102"/>
    </row>
    <row r="1116" spans="2:3">
      <c r="B1116" s="102"/>
      <c r="C1116" s="102"/>
    </row>
    <row r="1117" spans="2:3">
      <c r="B1117" s="102"/>
      <c r="C1117" s="102"/>
    </row>
    <row r="1118" spans="2:3">
      <c r="B1118" s="102"/>
      <c r="C1118" s="102"/>
    </row>
    <row r="1119" spans="2:3">
      <c r="B1119" s="102"/>
      <c r="C1119" s="102"/>
    </row>
    <row r="1120" spans="2:3">
      <c r="B1120" s="102"/>
      <c r="C1120" s="102"/>
    </row>
    <row r="1121" spans="2:3">
      <c r="B1121" s="102"/>
      <c r="C1121" s="102"/>
    </row>
    <row r="1122" spans="2:3">
      <c r="B1122" s="102"/>
      <c r="C1122" s="102"/>
    </row>
    <row r="1123" spans="2:3">
      <c r="B1123" s="102"/>
      <c r="C1123" s="102"/>
    </row>
    <row r="1124" spans="2:3">
      <c r="B1124" s="102"/>
      <c r="C1124" s="102"/>
    </row>
    <row r="1125" spans="2:3">
      <c r="B1125" s="102"/>
      <c r="C1125" s="102"/>
    </row>
    <row r="1126" spans="2:3">
      <c r="B1126" s="102"/>
      <c r="C1126" s="102"/>
    </row>
    <row r="1127" spans="2:3">
      <c r="B1127" s="102"/>
      <c r="C1127" s="102"/>
    </row>
    <row r="1128" spans="2:3">
      <c r="B1128" s="102"/>
      <c r="C1128" s="102"/>
    </row>
    <row r="1129" spans="2:3">
      <c r="B1129" s="102"/>
      <c r="C1129" s="102"/>
    </row>
    <row r="1130" spans="2:3">
      <c r="B1130" s="102"/>
      <c r="C1130" s="102"/>
    </row>
    <row r="1131" spans="2:3">
      <c r="B1131" s="102"/>
      <c r="C1131" s="102"/>
    </row>
    <row r="1132" spans="2:3">
      <c r="B1132" s="102"/>
      <c r="C1132" s="102"/>
    </row>
    <row r="1133" spans="2:3">
      <c r="B1133" s="102"/>
      <c r="C1133" s="102"/>
    </row>
    <row r="1134" spans="2:3">
      <c r="B1134" s="102"/>
      <c r="C1134" s="102"/>
    </row>
    <row r="1135" spans="2:3">
      <c r="B1135" s="102"/>
      <c r="C1135" s="102"/>
    </row>
    <row r="1136" spans="2:3">
      <c r="B1136" s="102"/>
      <c r="C1136" s="102"/>
    </row>
    <row r="1137" spans="2:3">
      <c r="B1137" s="102"/>
      <c r="C1137" s="102"/>
    </row>
    <row r="1138" spans="2:3">
      <c r="B1138" s="102"/>
      <c r="C1138" s="102"/>
    </row>
    <row r="1139" spans="2:3">
      <c r="B1139" s="102"/>
      <c r="C1139" s="102"/>
    </row>
    <row r="1140" spans="2:3">
      <c r="B1140" s="102"/>
      <c r="C1140" s="102"/>
    </row>
    <row r="1141" spans="2:3">
      <c r="B1141" s="102"/>
      <c r="C1141" s="102"/>
    </row>
    <row r="1142" spans="2:3">
      <c r="B1142" s="102"/>
      <c r="C1142" s="102"/>
    </row>
    <row r="1143" spans="2:3">
      <c r="B1143" s="102"/>
      <c r="C1143" s="102"/>
    </row>
    <row r="1144" spans="2:3">
      <c r="B1144" s="102"/>
      <c r="C1144" s="102"/>
    </row>
    <row r="1145" spans="2:3">
      <c r="B1145" s="102"/>
      <c r="C1145" s="102"/>
    </row>
    <row r="1146" spans="2:3">
      <c r="B1146" s="102"/>
      <c r="C1146" s="102"/>
    </row>
    <row r="1147" spans="2:3">
      <c r="B1147" s="102"/>
      <c r="C1147" s="102"/>
    </row>
    <row r="1148" spans="2:3">
      <c r="B1148" s="102"/>
      <c r="C1148" s="102"/>
    </row>
    <row r="1149" spans="2:3">
      <c r="B1149" s="102"/>
      <c r="C1149" s="102"/>
    </row>
    <row r="1150" spans="2:3">
      <c r="B1150" s="102"/>
      <c r="C1150" s="102"/>
    </row>
    <row r="1151" spans="2:3">
      <c r="B1151" s="102"/>
      <c r="C1151" s="102"/>
    </row>
    <row r="1152" spans="2:3">
      <c r="B1152" s="102"/>
      <c r="C1152" s="102"/>
    </row>
    <row r="1153" spans="2:3">
      <c r="B1153" s="102"/>
      <c r="C1153" s="102"/>
    </row>
    <row r="1154" spans="2:3">
      <c r="B1154" s="102"/>
      <c r="C1154" s="102"/>
    </row>
    <row r="1155" spans="2:3">
      <c r="B1155" s="102"/>
      <c r="C1155" s="102"/>
    </row>
    <row r="1156" spans="2:3">
      <c r="B1156" s="102"/>
      <c r="C1156" s="102"/>
    </row>
    <row r="1157" spans="2:3">
      <c r="B1157" s="102"/>
      <c r="C1157" s="102"/>
    </row>
    <row r="1158" spans="2:3">
      <c r="B1158" s="102"/>
      <c r="C1158" s="102"/>
    </row>
    <row r="1159" spans="2:3">
      <c r="B1159" s="102"/>
      <c r="C1159" s="102"/>
    </row>
    <row r="1160" spans="2:3">
      <c r="B1160" s="102"/>
      <c r="C1160" s="102"/>
    </row>
    <row r="1161" spans="2:3">
      <c r="B1161" s="102"/>
      <c r="C1161" s="102"/>
    </row>
    <row r="1162" spans="2:3">
      <c r="B1162" s="102"/>
      <c r="C1162" s="102"/>
    </row>
    <row r="1163" spans="2:3">
      <c r="B1163" s="102"/>
      <c r="C1163" s="102"/>
    </row>
    <row r="1164" spans="2:3">
      <c r="B1164" s="102"/>
      <c r="C1164" s="102"/>
    </row>
    <row r="1165" spans="2:3">
      <c r="B1165" s="102"/>
      <c r="C1165" s="102"/>
    </row>
    <row r="1166" spans="2:3">
      <c r="B1166" s="102"/>
      <c r="C1166" s="102"/>
    </row>
    <row r="1167" spans="2:3">
      <c r="B1167" s="102"/>
      <c r="C1167" s="102"/>
    </row>
    <row r="1168" spans="2:3">
      <c r="B1168" s="102"/>
      <c r="C1168" s="102"/>
    </row>
    <row r="1169" spans="2:3">
      <c r="B1169" s="102"/>
      <c r="C1169" s="102"/>
    </row>
    <row r="1170" spans="2:3">
      <c r="B1170" s="102"/>
      <c r="C1170" s="102"/>
    </row>
    <row r="1171" spans="2:3">
      <c r="B1171" s="102"/>
      <c r="C1171" s="102"/>
    </row>
    <row r="1172" spans="2:3">
      <c r="B1172" s="102"/>
      <c r="C1172" s="102"/>
    </row>
    <row r="1173" spans="2:3">
      <c r="B1173" s="102"/>
      <c r="C1173" s="102"/>
    </row>
    <row r="1174" spans="2:3">
      <c r="B1174" s="102"/>
      <c r="C1174" s="102"/>
    </row>
    <row r="1175" spans="2:3">
      <c r="B1175" s="102"/>
      <c r="C1175" s="102"/>
    </row>
    <row r="1176" spans="2:3">
      <c r="B1176" s="102"/>
      <c r="C1176" s="102"/>
    </row>
    <row r="1177" spans="2:3">
      <c r="B1177" s="102"/>
      <c r="C1177" s="102"/>
    </row>
    <row r="1178" spans="2:3">
      <c r="B1178" s="102"/>
      <c r="C1178" s="102"/>
    </row>
    <row r="1179" spans="2:3">
      <c r="B1179" s="102"/>
      <c r="C1179" s="102"/>
    </row>
    <row r="1180" spans="2:3">
      <c r="B1180" s="102"/>
      <c r="C1180" s="102"/>
    </row>
    <row r="1181" spans="2:3">
      <c r="B1181" s="102"/>
      <c r="C1181" s="102"/>
    </row>
    <row r="1182" spans="2:3">
      <c r="B1182" s="102"/>
      <c r="C1182" s="102"/>
    </row>
    <row r="1183" spans="2:3">
      <c r="B1183" s="102"/>
      <c r="C1183" s="102"/>
    </row>
    <row r="1184" spans="2:3">
      <c r="B1184" s="102"/>
      <c r="C1184" s="102"/>
    </row>
    <row r="1185" spans="2:3">
      <c r="B1185" s="102"/>
      <c r="C1185" s="102"/>
    </row>
    <row r="1186" spans="2:3">
      <c r="B1186" s="102"/>
      <c r="C1186" s="102"/>
    </row>
    <row r="1187" spans="2:3">
      <c r="B1187" s="102"/>
      <c r="C1187" s="102"/>
    </row>
    <row r="1188" spans="2:3">
      <c r="B1188" s="102"/>
      <c r="C1188" s="102"/>
    </row>
    <row r="1189" spans="2:3">
      <c r="B1189" s="102"/>
      <c r="C1189" s="102"/>
    </row>
    <row r="1190" spans="2:3">
      <c r="B1190" s="102"/>
      <c r="C1190" s="102"/>
    </row>
    <row r="1191" spans="2:3">
      <c r="B1191" s="102"/>
      <c r="C1191" s="102"/>
    </row>
    <row r="1192" spans="2:3">
      <c r="B1192" s="102"/>
      <c r="C1192" s="102"/>
    </row>
    <row r="1193" spans="2:3">
      <c r="B1193" s="102"/>
      <c r="C1193" s="102"/>
    </row>
    <row r="1194" spans="2:3">
      <c r="B1194" s="102"/>
      <c r="C1194" s="102"/>
    </row>
    <row r="1195" spans="2:3">
      <c r="B1195" s="102"/>
      <c r="C1195" s="102"/>
    </row>
    <row r="1196" spans="2:3">
      <c r="B1196" s="102"/>
      <c r="C1196" s="102"/>
    </row>
    <row r="1197" spans="2:3">
      <c r="B1197" s="102"/>
      <c r="C1197" s="102"/>
    </row>
    <row r="1198" spans="2:3">
      <c r="B1198" s="102"/>
      <c r="C1198" s="102"/>
    </row>
    <row r="1199" spans="2:3">
      <c r="B1199" s="102"/>
      <c r="C1199" s="102"/>
    </row>
    <row r="1200" spans="2:3">
      <c r="B1200" s="102"/>
      <c r="C1200" s="102"/>
    </row>
    <row r="1201" spans="2:3">
      <c r="B1201" s="102"/>
      <c r="C1201" s="102"/>
    </row>
    <row r="1202" spans="2:3">
      <c r="B1202" s="102"/>
      <c r="C1202" s="102"/>
    </row>
    <row r="1203" spans="2:3">
      <c r="B1203" s="102"/>
      <c r="C1203" s="102"/>
    </row>
    <row r="1204" spans="2:3">
      <c r="B1204" s="102"/>
      <c r="C1204" s="102"/>
    </row>
    <row r="1205" spans="2:3">
      <c r="B1205" s="102"/>
      <c r="C1205" s="102"/>
    </row>
    <row r="1206" spans="2:3">
      <c r="B1206" s="102"/>
      <c r="C1206" s="102"/>
    </row>
    <row r="1207" spans="2:3">
      <c r="B1207" s="102"/>
      <c r="C1207" s="102"/>
    </row>
    <row r="1208" spans="2:3">
      <c r="B1208" s="102"/>
      <c r="C1208" s="102"/>
    </row>
    <row r="1209" spans="2:3">
      <c r="B1209" s="102"/>
      <c r="C1209" s="102"/>
    </row>
    <row r="1210" spans="2:3">
      <c r="B1210" s="102"/>
      <c r="C1210" s="102"/>
    </row>
    <row r="1211" spans="2:3">
      <c r="B1211" s="102"/>
      <c r="C1211" s="102"/>
    </row>
    <row r="1212" spans="2:3">
      <c r="B1212" s="102"/>
      <c r="C1212" s="102"/>
    </row>
    <row r="1213" spans="2:3">
      <c r="B1213" s="102"/>
      <c r="C1213" s="102"/>
    </row>
    <row r="1214" spans="2:3">
      <c r="B1214" s="102"/>
      <c r="C1214" s="102"/>
    </row>
    <row r="1215" spans="2:3">
      <c r="B1215" s="102"/>
      <c r="C1215" s="102"/>
    </row>
    <row r="1216" spans="2:3">
      <c r="B1216" s="102"/>
      <c r="C1216" s="102"/>
    </row>
    <row r="1217" spans="2:3">
      <c r="B1217" s="102"/>
      <c r="C1217" s="102"/>
    </row>
    <row r="1218" spans="2:3">
      <c r="B1218" s="102"/>
      <c r="C1218" s="102"/>
    </row>
    <row r="1219" spans="2:3">
      <c r="B1219" s="102"/>
      <c r="C1219" s="102"/>
    </row>
    <row r="1220" spans="2:3">
      <c r="B1220" s="102"/>
      <c r="C1220" s="102"/>
    </row>
    <row r="1221" spans="2:3">
      <c r="B1221" s="102"/>
      <c r="C1221" s="102"/>
    </row>
    <row r="1222" spans="2:3">
      <c r="B1222" s="102"/>
      <c r="C1222" s="102"/>
    </row>
    <row r="1223" spans="2:3">
      <c r="B1223" s="102"/>
      <c r="C1223" s="102"/>
    </row>
    <row r="1224" spans="2:3">
      <c r="B1224" s="102"/>
      <c r="C1224" s="102"/>
    </row>
    <row r="1225" spans="2:3">
      <c r="B1225" s="102"/>
      <c r="C1225" s="102"/>
    </row>
    <row r="1226" spans="2:3">
      <c r="B1226" s="102"/>
      <c r="C1226" s="102"/>
    </row>
    <row r="1227" spans="2:3">
      <c r="B1227" s="102"/>
      <c r="C1227" s="102"/>
    </row>
    <row r="1228" spans="2:3">
      <c r="B1228" s="102"/>
      <c r="C1228" s="102"/>
    </row>
    <row r="1229" spans="2:3">
      <c r="B1229" s="102"/>
      <c r="C1229" s="102"/>
    </row>
    <row r="1230" spans="2:3">
      <c r="B1230" s="102"/>
      <c r="C1230" s="102"/>
    </row>
    <row r="1231" spans="2:3">
      <c r="B1231" s="102"/>
      <c r="C1231" s="102"/>
    </row>
    <row r="1232" spans="2:3">
      <c r="B1232" s="102"/>
      <c r="C1232" s="102"/>
    </row>
    <row r="1233" spans="2:3">
      <c r="B1233" s="102"/>
      <c r="C1233" s="102"/>
    </row>
    <row r="1234" spans="2:3">
      <c r="B1234" s="102"/>
      <c r="C1234" s="102"/>
    </row>
    <row r="1235" spans="2:3">
      <c r="B1235" s="102"/>
      <c r="C1235" s="102"/>
    </row>
    <row r="1236" spans="2:3">
      <c r="B1236" s="102"/>
      <c r="C1236" s="102"/>
    </row>
    <row r="1237" spans="2:3">
      <c r="B1237" s="102"/>
      <c r="C1237" s="102"/>
    </row>
    <row r="1238" spans="2:3">
      <c r="B1238" s="102"/>
      <c r="C1238" s="102"/>
    </row>
    <row r="1239" spans="2:3">
      <c r="B1239" s="102"/>
      <c r="C1239" s="102"/>
    </row>
    <row r="1240" spans="2:3">
      <c r="B1240" s="102"/>
      <c r="C1240" s="102"/>
    </row>
    <row r="1241" spans="2:3">
      <c r="B1241" s="102"/>
      <c r="C1241" s="102"/>
    </row>
    <row r="1242" spans="2:3">
      <c r="B1242" s="102"/>
      <c r="C1242" s="102"/>
    </row>
    <row r="1243" spans="2:3">
      <c r="B1243" s="102"/>
      <c r="C1243" s="102"/>
    </row>
    <row r="1244" spans="2:3">
      <c r="B1244" s="102"/>
      <c r="C1244" s="102"/>
    </row>
    <row r="1245" spans="2:3">
      <c r="B1245" s="102"/>
      <c r="C1245" s="102"/>
    </row>
    <row r="1246" spans="2:3">
      <c r="B1246" s="102"/>
      <c r="C1246" s="102"/>
    </row>
    <row r="1247" spans="2:3">
      <c r="B1247" s="102"/>
      <c r="C1247" s="102"/>
    </row>
    <row r="1248" spans="2:3">
      <c r="B1248" s="102"/>
      <c r="C1248" s="102"/>
    </row>
    <row r="1249" spans="2:3">
      <c r="B1249" s="102"/>
      <c r="C1249" s="102"/>
    </row>
    <row r="1250" spans="2:3">
      <c r="B1250" s="102"/>
      <c r="C1250" s="102"/>
    </row>
    <row r="1251" spans="2:3">
      <c r="B1251" s="102"/>
      <c r="C1251" s="102"/>
    </row>
    <row r="1252" spans="2:3">
      <c r="B1252" s="102"/>
      <c r="C1252" s="102"/>
    </row>
    <row r="1253" spans="2:3">
      <c r="B1253" s="102"/>
      <c r="C1253" s="102"/>
    </row>
    <row r="1254" spans="2:3">
      <c r="B1254" s="102"/>
      <c r="C1254" s="102"/>
    </row>
    <row r="1255" spans="2:3">
      <c r="B1255" s="102"/>
      <c r="C1255" s="102"/>
    </row>
    <row r="1256" spans="2:3">
      <c r="B1256" s="102"/>
      <c r="C1256" s="102"/>
    </row>
    <row r="1257" spans="2:3">
      <c r="B1257" s="102"/>
      <c r="C1257" s="102"/>
    </row>
    <row r="1258" spans="2:3">
      <c r="B1258" s="102"/>
      <c r="C1258" s="102"/>
    </row>
    <row r="1259" spans="2:3">
      <c r="B1259" s="102"/>
      <c r="C1259" s="102"/>
    </row>
    <row r="1260" spans="2:3">
      <c r="B1260" s="102"/>
      <c r="C1260" s="102"/>
    </row>
    <row r="1261" spans="2:3">
      <c r="B1261" s="102"/>
      <c r="C1261" s="102"/>
    </row>
    <row r="1262" spans="2:3">
      <c r="B1262" s="102"/>
      <c r="C1262" s="102"/>
    </row>
    <row r="1263" spans="2:3">
      <c r="B1263" s="102"/>
      <c r="C1263" s="102"/>
    </row>
    <row r="1264" spans="2:3">
      <c r="B1264" s="102"/>
      <c r="C1264" s="102"/>
    </row>
    <row r="1265" spans="2:3">
      <c r="B1265" s="102"/>
      <c r="C1265" s="102"/>
    </row>
    <row r="1266" spans="2:3">
      <c r="B1266" s="102"/>
      <c r="C1266" s="102"/>
    </row>
    <row r="1267" spans="2:3">
      <c r="B1267" s="102"/>
      <c r="C1267" s="102"/>
    </row>
    <row r="1268" spans="2:3">
      <c r="B1268" s="102"/>
      <c r="C1268" s="102"/>
    </row>
    <row r="1269" spans="2:3">
      <c r="B1269" s="102"/>
      <c r="C1269" s="102"/>
    </row>
    <row r="1270" spans="2:3">
      <c r="B1270" s="102"/>
      <c r="C1270" s="102"/>
    </row>
    <row r="1271" spans="2:3">
      <c r="B1271" s="102"/>
      <c r="C1271" s="102"/>
    </row>
    <row r="1272" spans="2:3">
      <c r="B1272" s="102"/>
      <c r="C1272" s="102"/>
    </row>
    <row r="1273" spans="2:3">
      <c r="B1273" s="102"/>
      <c r="C1273" s="102"/>
    </row>
    <row r="1274" spans="2:3">
      <c r="B1274" s="102"/>
      <c r="C1274" s="102"/>
    </row>
    <row r="1275" spans="2:3">
      <c r="B1275" s="102"/>
      <c r="C1275" s="102"/>
    </row>
    <row r="1276" spans="2:3">
      <c r="B1276" s="102"/>
      <c r="C1276" s="102"/>
    </row>
    <row r="1277" spans="2:3">
      <c r="B1277" s="102"/>
      <c r="C1277" s="102"/>
    </row>
    <row r="1278" spans="2:3">
      <c r="B1278" s="102"/>
      <c r="C1278" s="102"/>
    </row>
    <row r="1279" spans="2:3">
      <c r="B1279" s="102"/>
      <c r="C1279" s="102"/>
    </row>
    <row r="1280" spans="2:3">
      <c r="B1280" s="102"/>
      <c r="C1280" s="102"/>
    </row>
    <row r="1281" spans="2:3">
      <c r="B1281" s="102"/>
      <c r="C1281" s="102"/>
    </row>
    <row r="1282" spans="2:3">
      <c r="B1282" s="102"/>
      <c r="C1282" s="102"/>
    </row>
    <row r="1283" spans="2:3">
      <c r="B1283" s="102"/>
      <c r="C1283" s="102"/>
    </row>
    <row r="1284" spans="2:3">
      <c r="B1284" s="102"/>
      <c r="C1284" s="102"/>
    </row>
    <row r="1285" spans="2:3">
      <c r="B1285" s="102"/>
      <c r="C1285" s="102"/>
    </row>
    <row r="1286" spans="2:3">
      <c r="B1286" s="102"/>
      <c r="C1286" s="102"/>
    </row>
    <row r="1287" spans="2:3">
      <c r="B1287" s="102"/>
      <c r="C1287" s="102"/>
    </row>
    <row r="1288" spans="2:3">
      <c r="B1288" s="102"/>
      <c r="C1288" s="102"/>
    </row>
    <row r="1289" spans="2:3">
      <c r="B1289" s="102"/>
      <c r="C1289" s="102"/>
    </row>
    <row r="1290" spans="2:3">
      <c r="B1290" s="102"/>
      <c r="C1290" s="102"/>
    </row>
    <row r="1291" spans="2:3">
      <c r="B1291" s="102"/>
      <c r="C1291" s="102"/>
    </row>
    <row r="1292" spans="2:3">
      <c r="B1292" s="102"/>
      <c r="C1292" s="102"/>
    </row>
    <row r="1293" spans="2:3">
      <c r="B1293" s="102"/>
      <c r="C1293" s="102"/>
    </row>
    <row r="1294" spans="2:3">
      <c r="B1294" s="102"/>
      <c r="C1294" s="102"/>
    </row>
    <row r="1295" spans="2:3">
      <c r="B1295" s="102"/>
      <c r="C1295" s="102"/>
    </row>
    <row r="1296" spans="2:3">
      <c r="B1296" s="102"/>
      <c r="C1296" s="102"/>
    </row>
    <row r="1297" spans="2:3">
      <c r="B1297" s="102"/>
      <c r="C1297" s="102"/>
    </row>
    <row r="1298" spans="2:3">
      <c r="B1298" s="102"/>
      <c r="C1298" s="102"/>
    </row>
    <row r="1299" spans="2:3">
      <c r="B1299" s="102"/>
      <c r="C1299" s="102"/>
    </row>
    <row r="1300" spans="2:3">
      <c r="B1300" s="102"/>
      <c r="C1300" s="102"/>
    </row>
    <row r="1301" spans="2:3">
      <c r="B1301" s="102"/>
      <c r="C1301" s="102"/>
    </row>
    <row r="1302" spans="2:3">
      <c r="B1302" s="102"/>
      <c r="C1302" s="102"/>
    </row>
    <row r="1303" spans="2:3">
      <c r="B1303" s="102"/>
      <c r="C1303" s="102"/>
    </row>
    <row r="1304" spans="2:3">
      <c r="B1304" s="102"/>
      <c r="C1304" s="102"/>
    </row>
    <row r="1305" spans="2:3">
      <c r="B1305" s="102"/>
      <c r="C1305" s="102"/>
    </row>
    <row r="1306" spans="2:3">
      <c r="B1306" s="102"/>
      <c r="C1306" s="102"/>
    </row>
    <row r="1307" spans="2:3">
      <c r="B1307" s="102"/>
      <c r="C1307" s="102"/>
    </row>
    <row r="1308" spans="2:3">
      <c r="B1308" s="102"/>
      <c r="C1308" s="102"/>
    </row>
    <row r="1309" spans="2:3">
      <c r="B1309" s="102"/>
      <c r="C1309" s="102"/>
    </row>
    <row r="1310" spans="2:3">
      <c r="B1310" s="102"/>
      <c r="C1310" s="102"/>
    </row>
    <row r="1311" spans="2:3">
      <c r="B1311" s="102"/>
      <c r="C1311" s="102"/>
    </row>
    <row r="1312" spans="2:3">
      <c r="B1312" s="102"/>
      <c r="C1312" s="102"/>
    </row>
    <row r="1313" spans="2:3">
      <c r="B1313" s="102"/>
      <c r="C1313" s="102"/>
    </row>
    <row r="1314" spans="2:3">
      <c r="B1314" s="102"/>
      <c r="C1314" s="102"/>
    </row>
    <row r="1315" spans="2:3">
      <c r="B1315" s="102"/>
      <c r="C1315" s="102"/>
    </row>
    <row r="1316" spans="2:3">
      <c r="B1316" s="102"/>
      <c r="C1316" s="102"/>
    </row>
    <row r="1317" spans="2:3">
      <c r="B1317" s="102"/>
      <c r="C1317" s="102"/>
    </row>
    <row r="1318" spans="2:3">
      <c r="B1318" s="102"/>
      <c r="C1318" s="102"/>
    </row>
    <row r="1319" spans="2:3">
      <c r="B1319" s="102"/>
      <c r="C1319" s="102"/>
    </row>
    <row r="1320" spans="2:3">
      <c r="B1320" s="102"/>
      <c r="C1320" s="102"/>
    </row>
    <row r="1321" spans="2:3">
      <c r="B1321" s="102"/>
      <c r="C1321" s="102"/>
    </row>
    <row r="1322" spans="2:3">
      <c r="B1322" s="102"/>
      <c r="C1322" s="102"/>
    </row>
    <row r="1323" spans="2:3">
      <c r="B1323" s="102"/>
      <c r="C1323" s="102"/>
    </row>
    <row r="1324" spans="2:3">
      <c r="B1324" s="102"/>
      <c r="C1324" s="102"/>
    </row>
    <row r="1325" spans="2:3">
      <c r="B1325" s="102"/>
      <c r="C1325" s="102"/>
    </row>
    <row r="1326" spans="2:3">
      <c r="B1326" s="102"/>
      <c r="C1326" s="102"/>
    </row>
    <row r="1327" spans="2:3">
      <c r="B1327" s="102"/>
      <c r="C1327" s="102"/>
    </row>
    <row r="1328" spans="2:3">
      <c r="B1328" s="102"/>
      <c r="C1328" s="102"/>
    </row>
    <row r="1329" spans="2:3">
      <c r="B1329" s="102"/>
      <c r="C1329" s="102"/>
    </row>
    <row r="1330" spans="2:3">
      <c r="B1330" s="102"/>
      <c r="C1330" s="102"/>
    </row>
    <row r="1331" spans="2:3">
      <c r="B1331" s="102"/>
      <c r="C1331" s="102"/>
    </row>
    <row r="1332" spans="2:3">
      <c r="B1332" s="102"/>
      <c r="C1332" s="102"/>
    </row>
    <row r="1333" spans="2:3">
      <c r="B1333" s="102"/>
      <c r="C1333" s="102"/>
    </row>
    <row r="1334" spans="2:3">
      <c r="B1334" s="102"/>
      <c r="C1334" s="102"/>
    </row>
    <row r="1335" spans="2:3">
      <c r="B1335" s="102"/>
      <c r="C1335" s="102"/>
    </row>
    <row r="1336" spans="2:3">
      <c r="B1336" s="102"/>
      <c r="C1336" s="102"/>
    </row>
    <row r="1337" spans="2:3">
      <c r="B1337" s="102"/>
      <c r="C1337" s="102"/>
    </row>
    <row r="1338" spans="2:3">
      <c r="B1338" s="102"/>
      <c r="C1338" s="102"/>
    </row>
    <row r="1339" spans="2:3">
      <c r="B1339" s="102"/>
      <c r="C1339" s="102"/>
    </row>
    <row r="1340" spans="2:3">
      <c r="B1340" s="102"/>
      <c r="C1340" s="102"/>
    </row>
    <row r="1341" spans="2:3">
      <c r="B1341" s="102"/>
      <c r="C1341" s="102"/>
    </row>
    <row r="1342" spans="2:3">
      <c r="B1342" s="102"/>
      <c r="C1342" s="102"/>
    </row>
    <row r="1343" spans="2:3">
      <c r="B1343" s="102"/>
      <c r="C1343" s="102"/>
    </row>
    <row r="1344" spans="2:3">
      <c r="B1344" s="102"/>
      <c r="C1344" s="102"/>
    </row>
    <row r="1345" spans="2:3">
      <c r="B1345" s="102"/>
      <c r="C1345" s="102"/>
    </row>
    <row r="1346" spans="2:3">
      <c r="B1346" s="102"/>
      <c r="C1346" s="102"/>
    </row>
    <row r="1347" spans="2:3">
      <c r="B1347" s="102"/>
      <c r="C1347" s="102"/>
    </row>
    <row r="1348" spans="2:3">
      <c r="B1348" s="102"/>
      <c r="C1348" s="102"/>
    </row>
    <row r="1349" spans="2:3">
      <c r="B1349" s="102"/>
      <c r="C1349" s="102"/>
    </row>
    <row r="1350" spans="2:3">
      <c r="B1350" s="102"/>
      <c r="C1350" s="102"/>
    </row>
    <row r="1351" spans="2:3">
      <c r="B1351" s="102"/>
      <c r="C1351" s="102"/>
    </row>
    <row r="1352" spans="2:3">
      <c r="B1352" s="102"/>
      <c r="C1352" s="102"/>
    </row>
    <row r="1353" spans="2:3">
      <c r="B1353" s="102"/>
      <c r="C1353" s="102"/>
    </row>
    <row r="1354" spans="2:3">
      <c r="B1354" s="102"/>
      <c r="C1354" s="102"/>
    </row>
    <row r="1355" spans="2:3">
      <c r="B1355" s="102"/>
      <c r="C1355" s="102"/>
    </row>
    <row r="1356" spans="2:3">
      <c r="B1356" s="102"/>
      <c r="C1356" s="102"/>
    </row>
    <row r="1357" spans="2:3">
      <c r="B1357" s="102"/>
      <c r="C1357" s="102"/>
    </row>
    <row r="1358" spans="2:3">
      <c r="B1358" s="102"/>
      <c r="C1358" s="102"/>
    </row>
    <row r="1359" spans="2:3">
      <c r="B1359" s="102"/>
      <c r="C1359" s="102"/>
    </row>
    <row r="1360" spans="2:3">
      <c r="B1360" s="102"/>
      <c r="C1360" s="102"/>
    </row>
    <row r="1361" spans="2:3">
      <c r="B1361" s="102"/>
      <c r="C1361" s="102"/>
    </row>
    <row r="1362" spans="2:3">
      <c r="B1362" s="102"/>
      <c r="C1362" s="102"/>
    </row>
    <row r="1363" spans="2:3">
      <c r="B1363" s="102"/>
      <c r="C1363" s="102"/>
    </row>
    <row r="1364" spans="2:3">
      <c r="B1364" s="102"/>
      <c r="C1364" s="102"/>
    </row>
    <row r="1365" spans="2:3">
      <c r="B1365" s="102"/>
      <c r="C1365" s="102"/>
    </row>
    <row r="1366" spans="2:3">
      <c r="B1366" s="102"/>
      <c r="C1366" s="102"/>
    </row>
    <row r="1367" spans="2:3">
      <c r="B1367" s="102"/>
      <c r="C1367" s="102"/>
    </row>
    <row r="1368" spans="2:3">
      <c r="B1368" s="102"/>
      <c r="C1368" s="102"/>
    </row>
    <row r="1369" spans="2:3">
      <c r="B1369" s="102"/>
      <c r="C1369" s="102"/>
    </row>
    <row r="1370" spans="2:3">
      <c r="B1370" s="102"/>
      <c r="C1370" s="102"/>
    </row>
    <row r="1371" spans="2:3">
      <c r="B1371" s="102"/>
      <c r="C1371" s="102"/>
    </row>
    <row r="1372" spans="2:3">
      <c r="B1372" s="102"/>
      <c r="C1372" s="102"/>
    </row>
    <row r="1373" spans="2:3">
      <c r="B1373" s="102"/>
      <c r="C1373" s="102"/>
    </row>
    <row r="1374" spans="2:3">
      <c r="B1374" s="102"/>
      <c r="C1374" s="102"/>
    </row>
    <row r="1375" spans="2:3">
      <c r="B1375" s="102"/>
      <c r="C1375" s="102"/>
    </row>
    <row r="1376" spans="2:3">
      <c r="B1376" s="102"/>
      <c r="C1376" s="102"/>
    </row>
    <row r="1377" spans="2:3">
      <c r="B1377" s="102"/>
      <c r="C1377" s="102"/>
    </row>
    <row r="1378" spans="2:3">
      <c r="B1378" s="102"/>
      <c r="C1378" s="102"/>
    </row>
    <row r="1379" spans="2:3">
      <c r="B1379" s="102"/>
      <c r="C1379" s="102"/>
    </row>
    <row r="1380" spans="2:3">
      <c r="B1380" s="102"/>
      <c r="C1380" s="102"/>
    </row>
    <row r="1381" spans="2:3">
      <c r="B1381" s="102"/>
      <c r="C1381" s="102"/>
    </row>
    <row r="1382" spans="2:3">
      <c r="B1382" s="102"/>
      <c r="C1382" s="102"/>
    </row>
    <row r="1383" spans="2:3">
      <c r="B1383" s="102"/>
      <c r="C1383" s="102"/>
    </row>
    <row r="1384" spans="2:3">
      <c r="B1384" s="102"/>
      <c r="C1384" s="102"/>
    </row>
    <row r="1385" spans="2:3">
      <c r="B1385" s="102"/>
      <c r="C1385" s="102"/>
    </row>
    <row r="1386" spans="2:3">
      <c r="B1386" s="102"/>
      <c r="C1386" s="102"/>
    </row>
    <row r="1387" spans="2:3">
      <c r="B1387" s="102"/>
      <c r="C1387" s="102"/>
    </row>
    <row r="1388" spans="2:3">
      <c r="B1388" s="102"/>
      <c r="C1388" s="102"/>
    </row>
    <row r="1389" spans="2:3">
      <c r="B1389" s="102"/>
      <c r="C1389" s="102"/>
    </row>
    <row r="1390" spans="2:3">
      <c r="B1390" s="102"/>
      <c r="C1390" s="102"/>
    </row>
    <row r="1391" spans="2:3">
      <c r="B1391" s="102"/>
      <c r="C1391" s="102"/>
    </row>
    <row r="1392" spans="2:3">
      <c r="B1392" s="102"/>
      <c r="C1392" s="102"/>
    </row>
    <row r="1393" spans="2:3">
      <c r="B1393" s="102"/>
      <c r="C1393" s="102"/>
    </row>
    <row r="1394" spans="2:3">
      <c r="B1394" s="102"/>
      <c r="C1394" s="102"/>
    </row>
    <row r="1395" spans="2:3">
      <c r="B1395" s="102"/>
      <c r="C1395" s="102"/>
    </row>
    <row r="1396" spans="2:3">
      <c r="B1396" s="102"/>
      <c r="C1396" s="102"/>
    </row>
    <row r="1397" spans="2:3">
      <c r="B1397" s="102"/>
      <c r="C1397" s="102"/>
    </row>
    <row r="1398" spans="2:3">
      <c r="B1398" s="102"/>
      <c r="C1398" s="102"/>
    </row>
    <row r="1399" spans="2:3">
      <c r="B1399" s="102"/>
      <c r="C1399" s="102"/>
    </row>
    <row r="1400" spans="2:3">
      <c r="B1400" s="102"/>
      <c r="C1400" s="102"/>
    </row>
    <row r="1401" spans="2:3">
      <c r="B1401" s="102"/>
      <c r="C1401" s="102"/>
    </row>
    <row r="1402" spans="2:3">
      <c r="B1402" s="102"/>
      <c r="C1402" s="102"/>
    </row>
    <row r="1403" spans="2:3">
      <c r="B1403" s="102"/>
      <c r="C1403" s="102"/>
    </row>
    <row r="1404" spans="2:3">
      <c r="B1404" s="102"/>
      <c r="C1404" s="102"/>
    </row>
    <row r="1405" spans="2:3">
      <c r="B1405" s="102"/>
      <c r="C1405" s="102"/>
    </row>
    <row r="1406" spans="2:3">
      <c r="B1406" s="102"/>
      <c r="C1406" s="102"/>
    </row>
    <row r="1407" spans="2:3">
      <c r="B1407" s="102"/>
      <c r="C1407" s="102"/>
    </row>
    <row r="1408" spans="2:3">
      <c r="B1408" s="102"/>
      <c r="C1408" s="102"/>
    </row>
    <row r="1409" spans="2:3">
      <c r="B1409" s="102"/>
      <c r="C1409" s="102"/>
    </row>
    <row r="1410" spans="2:3">
      <c r="B1410" s="102"/>
      <c r="C1410" s="102"/>
    </row>
    <row r="1411" spans="2:3">
      <c r="B1411" s="102"/>
      <c r="C1411" s="102"/>
    </row>
    <row r="1412" spans="2:3">
      <c r="B1412" s="102"/>
      <c r="C1412" s="102"/>
    </row>
    <row r="1413" spans="2:3">
      <c r="B1413" s="102"/>
      <c r="C1413" s="102"/>
    </row>
    <row r="1414" spans="2:3">
      <c r="B1414" s="102"/>
      <c r="C1414" s="102"/>
    </row>
    <row r="1415" spans="2:3">
      <c r="B1415" s="102"/>
      <c r="C1415" s="102"/>
    </row>
    <row r="1416" spans="2:3">
      <c r="B1416" s="102"/>
      <c r="C1416" s="102"/>
    </row>
    <row r="1417" spans="2:3">
      <c r="B1417" s="102"/>
      <c r="C1417" s="102"/>
    </row>
    <row r="1418" spans="2:3">
      <c r="B1418" s="102"/>
      <c r="C1418" s="102"/>
    </row>
    <row r="1419" spans="2:3">
      <c r="B1419" s="102"/>
      <c r="C1419" s="102"/>
    </row>
    <row r="1420" spans="2:3">
      <c r="B1420" s="102"/>
      <c r="C1420" s="102"/>
    </row>
    <row r="1421" spans="2:3">
      <c r="B1421" s="102"/>
      <c r="C1421" s="102"/>
    </row>
    <row r="1422" spans="2:3">
      <c r="B1422" s="102"/>
      <c r="C1422" s="102"/>
    </row>
    <row r="1423" spans="2:3">
      <c r="B1423" s="102"/>
      <c r="C1423" s="102"/>
    </row>
    <row r="1424" spans="2:3">
      <c r="B1424" s="102"/>
      <c r="C1424" s="102"/>
    </row>
    <row r="1425" spans="2:3">
      <c r="B1425" s="102"/>
      <c r="C1425" s="102"/>
    </row>
    <row r="1426" spans="2:3">
      <c r="B1426" s="102"/>
      <c r="C1426" s="102"/>
    </row>
    <row r="1427" spans="2:3">
      <c r="B1427" s="102"/>
      <c r="C1427" s="102"/>
    </row>
    <row r="1428" spans="2:3">
      <c r="B1428" s="102"/>
      <c r="C1428" s="102"/>
    </row>
    <row r="1429" spans="2:3">
      <c r="B1429" s="102"/>
      <c r="C1429" s="102"/>
    </row>
    <row r="1430" spans="2:3">
      <c r="B1430" s="102"/>
      <c r="C1430" s="102"/>
    </row>
    <row r="1431" spans="2:3">
      <c r="B1431" s="102"/>
      <c r="C1431" s="102"/>
    </row>
    <row r="1432" spans="2:3">
      <c r="B1432" s="102"/>
      <c r="C1432" s="102"/>
    </row>
    <row r="1433" spans="2:3">
      <c r="B1433" s="102"/>
      <c r="C1433" s="102"/>
    </row>
    <row r="1434" spans="2:3">
      <c r="B1434" s="102"/>
      <c r="C1434" s="102"/>
    </row>
    <row r="1435" spans="2:3">
      <c r="B1435" s="102"/>
      <c r="C1435" s="102"/>
    </row>
    <row r="1436" spans="2:3">
      <c r="B1436" s="102"/>
      <c r="C1436" s="102"/>
    </row>
    <row r="1437" spans="2:3">
      <c r="B1437" s="102"/>
      <c r="C1437" s="102"/>
    </row>
    <row r="1438" spans="2:3">
      <c r="B1438" s="102"/>
      <c r="C1438" s="102"/>
    </row>
    <row r="1439" spans="2:3">
      <c r="B1439" s="102"/>
      <c r="C1439" s="102"/>
    </row>
    <row r="1440" spans="2:3">
      <c r="B1440" s="102"/>
      <c r="C1440" s="102"/>
    </row>
    <row r="1441" spans="2:3">
      <c r="B1441" s="102"/>
      <c r="C1441" s="102"/>
    </row>
    <row r="1442" spans="2:3">
      <c r="B1442" s="102"/>
      <c r="C1442" s="102"/>
    </row>
    <row r="1443" spans="2:3">
      <c r="B1443" s="102"/>
      <c r="C1443" s="102"/>
    </row>
    <row r="1444" spans="2:3">
      <c r="B1444" s="102"/>
      <c r="C1444" s="102"/>
    </row>
    <row r="1445" spans="2:3">
      <c r="B1445" s="102"/>
      <c r="C1445" s="102"/>
    </row>
    <row r="1446" spans="2:3">
      <c r="B1446" s="102"/>
      <c r="C1446" s="102"/>
    </row>
    <row r="1447" spans="2:3">
      <c r="B1447" s="102"/>
      <c r="C1447" s="102"/>
    </row>
    <row r="1448" spans="2:3">
      <c r="B1448" s="102"/>
      <c r="C1448" s="102"/>
    </row>
    <row r="1449" spans="2:3">
      <c r="B1449" s="102"/>
      <c r="C1449" s="102"/>
    </row>
    <row r="1450" spans="2:3">
      <c r="B1450" s="102"/>
      <c r="C1450" s="102"/>
    </row>
    <row r="1451" spans="2:3">
      <c r="B1451" s="102"/>
      <c r="C1451" s="102"/>
    </row>
    <row r="1452" spans="2:3">
      <c r="B1452" s="102"/>
      <c r="C1452" s="102"/>
    </row>
    <row r="1453" spans="2:3">
      <c r="B1453" s="102"/>
      <c r="C1453" s="102"/>
    </row>
    <row r="1454" spans="2:3">
      <c r="B1454" s="102"/>
      <c r="C1454" s="102"/>
    </row>
    <row r="1455" spans="2:3">
      <c r="B1455" s="102"/>
      <c r="C1455" s="102"/>
    </row>
    <row r="1456" spans="2:3">
      <c r="B1456" s="102"/>
      <c r="C1456" s="102"/>
    </row>
    <row r="1457" spans="2:3">
      <c r="B1457" s="102"/>
      <c r="C1457" s="102"/>
    </row>
    <row r="1458" spans="2:3">
      <c r="B1458" s="102"/>
      <c r="C1458" s="102"/>
    </row>
    <row r="1459" spans="2:3">
      <c r="B1459" s="102"/>
      <c r="C1459" s="102"/>
    </row>
    <row r="1460" spans="2:3">
      <c r="B1460" s="102"/>
      <c r="C1460" s="102"/>
    </row>
    <row r="1461" spans="2:3">
      <c r="B1461" s="102"/>
      <c r="C1461" s="102"/>
    </row>
    <row r="1462" spans="2:3">
      <c r="B1462" s="102"/>
      <c r="C1462" s="102"/>
    </row>
    <row r="1463" spans="2:3">
      <c r="B1463" s="102"/>
      <c r="C1463" s="102"/>
    </row>
    <row r="1464" spans="2:3">
      <c r="B1464" s="102"/>
      <c r="C1464" s="102"/>
    </row>
    <row r="1465" spans="2:3">
      <c r="B1465" s="102"/>
      <c r="C1465" s="102"/>
    </row>
    <row r="1466" spans="2:3">
      <c r="B1466" s="102"/>
      <c r="C1466" s="102"/>
    </row>
    <row r="1467" spans="2:3">
      <c r="B1467" s="102"/>
      <c r="C1467" s="102"/>
    </row>
    <row r="1468" spans="2:3">
      <c r="B1468" s="102"/>
      <c r="C1468" s="102"/>
    </row>
    <row r="1469" spans="2:3">
      <c r="B1469" s="102"/>
      <c r="C1469" s="102"/>
    </row>
    <row r="1470" spans="2:3">
      <c r="B1470" s="102"/>
      <c r="C1470" s="102"/>
    </row>
    <row r="1471" spans="2:3">
      <c r="B1471" s="102"/>
      <c r="C1471" s="102"/>
    </row>
    <row r="1472" spans="2:3">
      <c r="B1472" s="102"/>
      <c r="C1472" s="102"/>
    </row>
    <row r="1473" spans="2:3">
      <c r="B1473" s="102"/>
      <c r="C1473" s="102"/>
    </row>
    <row r="1474" spans="2:3">
      <c r="B1474" s="102"/>
      <c r="C1474" s="102"/>
    </row>
    <row r="1475" spans="2:3">
      <c r="B1475" s="102"/>
      <c r="C1475" s="102"/>
    </row>
    <row r="1476" spans="2:3">
      <c r="B1476" s="102"/>
      <c r="C1476" s="102"/>
    </row>
    <row r="1477" spans="2:3">
      <c r="B1477" s="102"/>
      <c r="C1477" s="102"/>
    </row>
    <row r="1478" spans="2:3">
      <c r="B1478" s="102"/>
      <c r="C1478" s="102"/>
    </row>
    <row r="1479" spans="2:3">
      <c r="B1479" s="102"/>
      <c r="C1479" s="102"/>
    </row>
    <row r="1480" spans="2:3">
      <c r="B1480" s="102"/>
      <c r="C1480" s="102"/>
    </row>
    <row r="1481" spans="2:3">
      <c r="B1481" s="102"/>
      <c r="C1481" s="102"/>
    </row>
    <row r="1482" spans="2:3">
      <c r="B1482" s="102"/>
      <c r="C1482" s="102"/>
    </row>
    <row r="1483" spans="2:3">
      <c r="B1483" s="102"/>
      <c r="C1483" s="102"/>
    </row>
    <row r="1484" spans="2:3">
      <c r="B1484" s="102"/>
      <c r="C1484" s="102"/>
    </row>
    <row r="1485" spans="2:3">
      <c r="B1485" s="102"/>
      <c r="C1485" s="102"/>
    </row>
    <row r="1486" spans="2:3">
      <c r="B1486" s="102"/>
      <c r="C1486" s="102"/>
    </row>
    <row r="1487" spans="2:3">
      <c r="B1487" s="102"/>
      <c r="C1487" s="102"/>
    </row>
    <row r="1488" spans="2:3">
      <c r="B1488" s="102"/>
      <c r="C1488" s="102"/>
    </row>
    <row r="1489" spans="2:3">
      <c r="B1489" s="102"/>
      <c r="C1489" s="102"/>
    </row>
    <row r="1490" spans="2:3">
      <c r="B1490" s="102"/>
      <c r="C1490" s="102"/>
    </row>
    <row r="1491" spans="2:3">
      <c r="B1491" s="102"/>
      <c r="C1491" s="102"/>
    </row>
    <row r="1492" spans="2:3">
      <c r="B1492" s="102"/>
      <c r="C1492" s="102"/>
    </row>
    <row r="1493" spans="2:3">
      <c r="B1493" s="102"/>
      <c r="C1493" s="102"/>
    </row>
    <row r="1494" spans="2:3">
      <c r="B1494" s="102"/>
      <c r="C1494" s="102"/>
    </row>
    <row r="1495" spans="2:3">
      <c r="B1495" s="102"/>
      <c r="C1495" s="102"/>
    </row>
    <row r="1496" spans="2:3">
      <c r="B1496" s="102"/>
      <c r="C1496" s="102"/>
    </row>
    <row r="1497" spans="2:3">
      <c r="B1497" s="102"/>
      <c r="C1497" s="102"/>
    </row>
    <row r="1498" spans="2:3">
      <c r="B1498" s="102"/>
      <c r="C1498" s="102"/>
    </row>
    <row r="1499" spans="2:3">
      <c r="B1499" s="102"/>
      <c r="C1499" s="102"/>
    </row>
    <row r="1500" spans="2:3">
      <c r="B1500" s="102"/>
      <c r="C1500" s="102"/>
    </row>
    <row r="1501" spans="2:3">
      <c r="B1501" s="102"/>
      <c r="C1501" s="102"/>
    </row>
    <row r="1502" spans="2:3">
      <c r="B1502" s="102"/>
      <c r="C1502" s="102"/>
    </row>
    <row r="1503" spans="2:3">
      <c r="B1503" s="102"/>
      <c r="C1503" s="102"/>
    </row>
    <row r="1504" spans="2:3">
      <c r="B1504" s="102"/>
      <c r="C1504" s="102"/>
    </row>
    <row r="1505" spans="2:3">
      <c r="B1505" s="102"/>
      <c r="C1505" s="102"/>
    </row>
    <row r="1506" spans="2:3">
      <c r="B1506" s="102"/>
      <c r="C1506" s="102"/>
    </row>
    <row r="1507" spans="2:3">
      <c r="B1507" s="102"/>
      <c r="C1507" s="102"/>
    </row>
    <row r="1508" spans="2:3">
      <c r="B1508" s="102"/>
      <c r="C1508" s="102"/>
    </row>
    <row r="1509" spans="2:3">
      <c r="B1509" s="102"/>
      <c r="C1509" s="102"/>
    </row>
    <row r="1510" spans="2:3">
      <c r="B1510" s="102"/>
      <c r="C1510" s="102"/>
    </row>
    <row r="1511" spans="2:3">
      <c r="B1511" s="102"/>
      <c r="C1511" s="102"/>
    </row>
    <row r="1512" spans="2:3">
      <c r="B1512" s="102"/>
      <c r="C1512" s="102"/>
    </row>
    <row r="1513" spans="2:3">
      <c r="B1513" s="102"/>
      <c r="C1513" s="102"/>
    </row>
    <row r="1514" spans="2:3">
      <c r="B1514" s="102"/>
      <c r="C1514" s="102"/>
    </row>
    <row r="1515" spans="2:3">
      <c r="B1515" s="102"/>
      <c r="C1515" s="102"/>
    </row>
    <row r="1516" spans="2:3">
      <c r="B1516" s="102"/>
      <c r="C1516" s="102"/>
    </row>
    <row r="1517" spans="2:3">
      <c r="B1517" s="102"/>
      <c r="C1517" s="102"/>
    </row>
    <row r="1518" spans="2:3">
      <c r="B1518" s="102"/>
      <c r="C1518" s="102"/>
    </row>
    <row r="1519" spans="2:3">
      <c r="B1519" s="102"/>
      <c r="C1519" s="102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82C6F-52E7-46AE-9C90-64D890C2B0F9}">
  <dimension ref="A1:X366"/>
  <sheetViews>
    <sheetView zoomScaleNormal="100" workbookViewId="0">
      <pane ySplit="1" topLeftCell="A8" activePane="bottomLeft" state="frozen"/>
      <selection pane="bottomLeft" activeCell="C270" sqref="C270:C271"/>
    </sheetView>
  </sheetViews>
  <sheetFormatPr defaultColWidth="9" defaultRowHeight="12.75"/>
  <cols>
    <col min="1" max="1" width="11.5703125" style="71" bestFit="1" customWidth="1"/>
    <col min="2" max="2" width="12" style="104" customWidth="1"/>
    <col min="3" max="3" width="45.85546875" style="71" customWidth="1"/>
    <col min="4" max="4" width="7.5703125" style="71" bestFit="1" customWidth="1"/>
    <col min="5" max="5" width="9.85546875" style="71" bestFit="1" customWidth="1"/>
    <col min="6" max="6" width="12" style="71" bestFit="1" customWidth="1"/>
    <col min="7" max="7" width="8.85546875" style="71" bestFit="1" customWidth="1"/>
    <col min="8" max="8" width="7.85546875" style="71" bestFit="1" customWidth="1"/>
    <col min="9" max="9" width="11.28515625" style="71" bestFit="1" customWidth="1"/>
    <col min="10" max="10" width="7.85546875" style="71" bestFit="1" customWidth="1"/>
    <col min="11" max="17" width="7.5703125" style="71" bestFit="1" customWidth="1"/>
    <col min="18" max="18" width="8.140625" style="71" bestFit="1" customWidth="1"/>
    <col min="19" max="19" width="8" style="71" bestFit="1" customWidth="1"/>
    <col min="20" max="16384" width="9" style="71"/>
  </cols>
  <sheetData>
    <row r="1" spans="1:24">
      <c r="A1" s="142" t="s">
        <v>31</v>
      </c>
      <c r="B1" s="142" t="s">
        <v>15</v>
      </c>
      <c r="C1" s="142" t="s">
        <v>27</v>
      </c>
      <c r="D1" s="143">
        <v>2015</v>
      </c>
      <c r="E1" s="143">
        <v>2016</v>
      </c>
      <c r="F1" s="143">
        <v>2017</v>
      </c>
      <c r="G1" s="143">
        <v>2018</v>
      </c>
      <c r="H1" s="143">
        <v>2019</v>
      </c>
      <c r="I1" s="143">
        <v>2020</v>
      </c>
      <c r="J1" s="143" t="s">
        <v>30</v>
      </c>
      <c r="K1" s="143" t="s">
        <v>3</v>
      </c>
      <c r="L1" s="143" t="s">
        <v>4</v>
      </c>
      <c r="M1" s="143" t="s">
        <v>5</v>
      </c>
      <c r="N1" s="143" t="s">
        <v>6</v>
      </c>
      <c r="O1" s="143" t="s">
        <v>7</v>
      </c>
      <c r="P1" s="143" t="s">
        <v>8</v>
      </c>
      <c r="Q1" s="143" t="s">
        <v>9</v>
      </c>
      <c r="R1" s="143" t="s">
        <v>10</v>
      </c>
      <c r="S1" s="144" t="s">
        <v>16</v>
      </c>
    </row>
    <row r="2" spans="1:24">
      <c r="A2" s="99" t="s">
        <v>32</v>
      </c>
      <c r="B2" s="99" t="s">
        <v>33</v>
      </c>
      <c r="C2" s="137" t="s">
        <v>45</v>
      </c>
      <c r="D2" s="38">
        <f>' Capacity by Location'!E7</f>
        <v>74</v>
      </c>
      <c r="E2" s="38">
        <f>' Capacity by Location'!F7</f>
        <v>74</v>
      </c>
      <c r="F2" s="38">
        <f>' Capacity by Location'!G7</f>
        <v>74</v>
      </c>
      <c r="G2" s="38">
        <f>' Capacity by Location'!H7</f>
        <v>91</v>
      </c>
      <c r="H2" s="38">
        <f>' Capacity by Location'!I7</f>
        <v>91</v>
      </c>
      <c r="I2" s="38">
        <f>' Capacity by Location'!J7</f>
        <v>131</v>
      </c>
      <c r="J2" s="38">
        <f>' Capacity by Location'!K7</f>
        <v>141</v>
      </c>
      <c r="K2" s="38">
        <f>' Capacity by Location'!L7</f>
        <v>141</v>
      </c>
      <c r="L2" s="38">
        <f>' Capacity by Location'!M7</f>
        <v>141</v>
      </c>
      <c r="M2" s="38">
        <f>' Capacity by Location'!N7</f>
        <v>226</v>
      </c>
      <c r="N2" s="38">
        <f>' Capacity by Location'!O7</f>
        <v>226</v>
      </c>
      <c r="O2" s="38">
        <f>' Capacity by Location'!P7</f>
        <v>226</v>
      </c>
      <c r="P2" s="38">
        <f>' Capacity by Location'!Q7</f>
        <v>226</v>
      </c>
      <c r="Q2" s="38">
        <f>' Capacity by Location'!R7</f>
        <v>226</v>
      </c>
      <c r="R2" s="38">
        <f>' Capacity by Location'!S7</f>
        <v>226</v>
      </c>
      <c r="S2" s="38">
        <f>' Capacity by Location'!T7</f>
        <v>226</v>
      </c>
    </row>
    <row r="3" spans="1:24">
      <c r="A3" s="99" t="s">
        <v>32</v>
      </c>
      <c r="B3" s="99" t="s">
        <v>33</v>
      </c>
      <c r="C3" s="137" t="s">
        <v>46</v>
      </c>
      <c r="D3" s="38">
        <f>'Production by Company'!D7</f>
        <v>54.46</v>
      </c>
      <c r="E3" s="38">
        <f>'Production by Company'!E7</f>
        <v>56.38</v>
      </c>
      <c r="F3" s="38">
        <f>'Production by Company'!F7</f>
        <v>58.620000000000005</v>
      </c>
      <c r="G3" s="38">
        <f>'Production by Company'!G7</f>
        <v>68.53</v>
      </c>
      <c r="H3" s="38">
        <f>'Production by Company'!H7</f>
        <v>69.179999999999993</v>
      </c>
      <c r="I3" s="38">
        <f>'Production by Company'!I7</f>
        <v>84.6</v>
      </c>
      <c r="J3" s="38">
        <f>'Production by Company'!J7</f>
        <v>102.53872000000001</v>
      </c>
      <c r="K3" s="38">
        <f>'Production by Company'!K7</f>
        <v>105.05200000000001</v>
      </c>
      <c r="L3" s="38">
        <f>'Production by Company'!L7</f>
        <v>111.49400000000003</v>
      </c>
      <c r="M3" s="38">
        <f>'Production by Company'!M7</f>
        <v>169.03136000000001</v>
      </c>
      <c r="N3" s="38">
        <f>'Production by Company'!N7</f>
        <v>181.25943999999998</v>
      </c>
      <c r="O3" s="38">
        <f>'Production by Company'!O7</f>
        <v>188.28938000000002</v>
      </c>
      <c r="P3" s="38">
        <f>'Production by Company'!P7</f>
        <v>195.72000000000003</v>
      </c>
      <c r="Q3" s="38">
        <f>'Production by Company'!Q7</f>
        <v>208.66159999999999</v>
      </c>
      <c r="R3" s="38">
        <f>'Production by Company'!R7</f>
        <v>213.0471</v>
      </c>
      <c r="S3" s="38">
        <f>'Production by Company'!S7</f>
        <v>215.49</v>
      </c>
    </row>
    <row r="4" spans="1:24">
      <c r="A4" s="99" t="s">
        <v>32</v>
      </c>
      <c r="B4" s="99" t="s">
        <v>33</v>
      </c>
      <c r="C4" s="137" t="s">
        <v>47</v>
      </c>
      <c r="D4" s="37">
        <f>(D3/D2)</f>
        <v>0.73594594594594598</v>
      </c>
      <c r="E4" s="37">
        <f>(E3/E2)</f>
        <v>0.76189189189189188</v>
      </c>
      <c r="F4" s="37">
        <f t="shared" ref="F4:S4" si="0">(F3/F2)</f>
        <v>0.79216216216216218</v>
      </c>
      <c r="G4" s="37">
        <f t="shared" si="0"/>
        <v>0.75307692307692309</v>
      </c>
      <c r="H4" s="37">
        <f t="shared" si="0"/>
        <v>0.76021978021978009</v>
      </c>
      <c r="I4" s="37">
        <f t="shared" si="0"/>
        <v>0.64580152671755719</v>
      </c>
      <c r="J4" s="37">
        <f t="shared" si="0"/>
        <v>0.7272249645390072</v>
      </c>
      <c r="K4" s="37">
        <f t="shared" si="0"/>
        <v>0.74504964539007101</v>
      </c>
      <c r="L4" s="37">
        <f t="shared" si="0"/>
        <v>0.79073758865248245</v>
      </c>
      <c r="M4" s="37">
        <f t="shared" si="0"/>
        <v>0.74792637168141596</v>
      </c>
      <c r="N4" s="37">
        <f t="shared" si="0"/>
        <v>0.80203292035398221</v>
      </c>
      <c r="O4" s="37">
        <f t="shared" si="0"/>
        <v>0.83313884955752227</v>
      </c>
      <c r="P4" s="37">
        <f t="shared" si="0"/>
        <v>0.86601769911504434</v>
      </c>
      <c r="Q4" s="37">
        <f t="shared" si="0"/>
        <v>0.92328141592920354</v>
      </c>
      <c r="R4" s="37">
        <f t="shared" si="0"/>
        <v>0.94268628318584069</v>
      </c>
      <c r="S4" s="37">
        <f t="shared" si="0"/>
        <v>0.95349557522123896</v>
      </c>
    </row>
    <row r="5" spans="1:24">
      <c r="A5" s="99" t="s">
        <v>32</v>
      </c>
      <c r="B5" s="99" t="s">
        <v>33</v>
      </c>
      <c r="C5" s="137" t="s">
        <v>48</v>
      </c>
      <c r="D5" s="138">
        <v>51.4</v>
      </c>
      <c r="E5" s="138">
        <v>57.8</v>
      </c>
      <c r="F5" s="138">
        <v>59.4</v>
      </c>
      <c r="G5" s="138">
        <v>47.3</v>
      </c>
      <c r="H5" s="138">
        <v>55.2</v>
      </c>
      <c r="I5" s="138">
        <v>31.5</v>
      </c>
      <c r="J5" s="51"/>
      <c r="K5" s="51"/>
      <c r="L5" s="51"/>
      <c r="M5" s="51"/>
      <c r="N5" s="51"/>
      <c r="O5" s="51"/>
      <c r="P5" s="51"/>
      <c r="Q5" s="51"/>
      <c r="R5" s="51"/>
      <c r="S5" s="52"/>
    </row>
    <row r="6" spans="1:24">
      <c r="A6" s="99" t="s">
        <v>32</v>
      </c>
      <c r="B6" s="99" t="s">
        <v>33</v>
      </c>
      <c r="C6" s="137" t="s">
        <v>49</v>
      </c>
      <c r="D6" s="138">
        <f>'Foreign Trade'!AI2</f>
        <v>20.223814000000001</v>
      </c>
      <c r="E6" s="138">
        <f>'Foreign Trade'!AJ2</f>
        <v>26.366821000000002</v>
      </c>
      <c r="F6" s="138">
        <f>'Foreign Trade'!AK2</f>
        <v>29.087741999999999</v>
      </c>
      <c r="G6" s="138">
        <f>'Foreign Trade'!AL2</f>
        <v>30.808593999999999</v>
      </c>
      <c r="H6" s="138">
        <f>'Foreign Trade'!AM2</f>
        <v>29.921948</v>
      </c>
      <c r="I6" s="138">
        <v>22.45</v>
      </c>
      <c r="J6" s="205"/>
      <c r="K6" s="51"/>
      <c r="L6" s="51"/>
      <c r="M6" s="51"/>
      <c r="N6" s="51"/>
      <c r="O6" s="51"/>
      <c r="P6" s="51"/>
      <c r="Q6" s="51"/>
      <c r="R6" s="51"/>
      <c r="S6" s="52"/>
    </row>
    <row r="7" spans="1:24">
      <c r="A7" s="99" t="s">
        <v>32</v>
      </c>
      <c r="B7" s="99" t="s">
        <v>33</v>
      </c>
      <c r="C7" s="137" t="s">
        <v>25</v>
      </c>
      <c r="D7" s="38">
        <f>2%*D3</f>
        <v>1.0891999999999999</v>
      </c>
      <c r="E7" s="38">
        <f t="shared" ref="E7:S7" si="1">2%*E3</f>
        <v>1.1276000000000002</v>
      </c>
      <c r="F7" s="38">
        <f t="shared" si="1"/>
        <v>1.1724000000000001</v>
      </c>
      <c r="G7" s="38">
        <f t="shared" si="1"/>
        <v>1.3706</v>
      </c>
      <c r="H7" s="38">
        <f t="shared" si="1"/>
        <v>1.3835999999999999</v>
      </c>
      <c r="I7" s="38">
        <f t="shared" si="1"/>
        <v>1.6919999999999999</v>
      </c>
      <c r="J7" s="38">
        <f t="shared" si="1"/>
        <v>2.0507744000000003</v>
      </c>
      <c r="K7" s="38">
        <f t="shared" si="1"/>
        <v>2.1010400000000002</v>
      </c>
      <c r="L7" s="38">
        <f t="shared" si="1"/>
        <v>2.2298800000000005</v>
      </c>
      <c r="M7" s="38">
        <f t="shared" si="1"/>
        <v>3.3806272000000002</v>
      </c>
      <c r="N7" s="38">
        <f t="shared" si="1"/>
        <v>3.6251887999999997</v>
      </c>
      <c r="O7" s="38">
        <f t="shared" si="1"/>
        <v>3.7657876000000003</v>
      </c>
      <c r="P7" s="38">
        <f t="shared" si="1"/>
        <v>3.9144000000000005</v>
      </c>
      <c r="Q7" s="38">
        <f t="shared" si="1"/>
        <v>4.1732319999999996</v>
      </c>
      <c r="R7" s="38">
        <f t="shared" si="1"/>
        <v>4.260942</v>
      </c>
      <c r="S7" s="38">
        <f t="shared" si="1"/>
        <v>4.3098000000000001</v>
      </c>
      <c r="T7" s="293"/>
      <c r="U7" s="293"/>
    </row>
    <row r="8" spans="1:24">
      <c r="A8" s="99" t="s">
        <v>32</v>
      </c>
      <c r="B8" s="99" t="s">
        <v>33</v>
      </c>
      <c r="C8" s="137" t="s">
        <v>410</v>
      </c>
      <c r="D8" s="38">
        <f>D3+D5-D6-D7</f>
        <v>84.54698599999999</v>
      </c>
      <c r="E8" s="38">
        <f t="shared" ref="E8:I8" si="2">E3+E5-E6-E7</f>
        <v>86.685579000000004</v>
      </c>
      <c r="F8" s="38">
        <f t="shared" si="2"/>
        <v>87.759858000000023</v>
      </c>
      <c r="G8" s="38">
        <f t="shared" si="2"/>
        <v>83.650806000000003</v>
      </c>
      <c r="H8" s="38">
        <f t="shared" si="2"/>
        <v>93.074451999999994</v>
      </c>
      <c r="I8" s="38">
        <f t="shared" si="2"/>
        <v>91.957999999999998</v>
      </c>
      <c r="J8" s="38">
        <f t="shared" ref="J8:S8" si="3">I8+I8*J9</f>
        <v>97.668591800000002</v>
      </c>
      <c r="K8" s="38">
        <f>J8+J8*K9</f>
        <v>104.82769957894</v>
      </c>
      <c r="L8" s="38">
        <f t="shared" si="3"/>
        <v>112.78412197698154</v>
      </c>
      <c r="M8" s="38">
        <f t="shared" si="3"/>
        <v>120.57750480559096</v>
      </c>
      <c r="N8" s="38">
        <f t="shared" si="3"/>
        <v>128.59590887516276</v>
      </c>
      <c r="O8" s="38">
        <f t="shared" si="3"/>
        <v>136.96750254293585</v>
      </c>
      <c r="P8" s="38">
        <f t="shared" si="3"/>
        <v>145.51427470161505</v>
      </c>
      <c r="Q8" s="38">
        <f t="shared" si="3"/>
        <v>154.30333689359259</v>
      </c>
      <c r="R8" s="38">
        <f t="shared" si="3"/>
        <v>163.40723377031455</v>
      </c>
      <c r="S8" s="38">
        <f t="shared" si="3"/>
        <v>172.7868089887306</v>
      </c>
      <c r="T8" s="293">
        <f t="shared" ref="T8" si="4">(I8/D8)^(1/5)-1</f>
        <v>1.6946901492699951E-2</v>
      </c>
      <c r="U8" s="293">
        <f t="shared" ref="U8:U12" si="5">(S8/J8)^(1/9)-1</f>
        <v>6.5438549907114174E-2</v>
      </c>
      <c r="X8" s="90">
        <v>1.09E-2</v>
      </c>
    </row>
    <row r="9" spans="1:24">
      <c r="A9" s="99" t="s">
        <v>32</v>
      </c>
      <c r="B9" s="99" t="s">
        <v>33</v>
      </c>
      <c r="C9" s="139" t="s">
        <v>211</v>
      </c>
      <c r="D9" s="37"/>
      <c r="E9" s="37">
        <f>E8/D8-1</f>
        <v>2.5294727833349517E-2</v>
      </c>
      <c r="F9" s="37">
        <f>F8/E8-1</f>
        <v>1.2392822570868711E-2</v>
      </c>
      <c r="G9" s="37">
        <f t="shared" ref="G9" si="6">G8/F8-1</f>
        <v>-4.6821543398577692E-2</v>
      </c>
      <c r="H9" s="37">
        <f>H8/G8-1</f>
        <v>0.11265457501987486</v>
      </c>
      <c r="I9" s="37">
        <f>I8/H8-1</f>
        <v>-1.1995257302186424E-2</v>
      </c>
      <c r="J9" s="37">
        <v>6.2100000000000002E-2</v>
      </c>
      <c r="K9" s="37">
        <v>7.3300000000000004E-2</v>
      </c>
      <c r="L9" s="37">
        <v>7.5899999999999995E-2</v>
      </c>
      <c r="M9" s="37">
        <v>6.9099999999999995E-2</v>
      </c>
      <c r="N9" s="37">
        <v>6.6500000000000004E-2</v>
      </c>
      <c r="O9" s="37">
        <v>6.5099999999999991E-2</v>
      </c>
      <c r="P9" s="37">
        <v>6.2399999999999997E-2</v>
      </c>
      <c r="Q9" s="37">
        <v>6.0400000000000002E-2</v>
      </c>
      <c r="R9" s="37">
        <v>5.8999999999999997E-2</v>
      </c>
      <c r="S9" s="37">
        <v>5.74E-2</v>
      </c>
      <c r="T9" s="293"/>
      <c r="U9" s="293"/>
    </row>
    <row r="10" spans="1:24">
      <c r="A10" s="99"/>
      <c r="B10" s="99"/>
      <c r="C10" s="137" t="s">
        <v>411</v>
      </c>
      <c r="D10" s="380"/>
      <c r="E10" s="380"/>
      <c r="F10" s="380"/>
      <c r="G10" s="380"/>
      <c r="H10" s="380"/>
      <c r="I10" s="380"/>
      <c r="J10" s="381">
        <f>I8+I8*J11</f>
        <v>95.360445999999996</v>
      </c>
      <c r="K10" s="381">
        <f>J10+J10*K11</f>
        <v>99.956819497200001</v>
      </c>
      <c r="L10" s="381">
        <f t="shared" ref="L10:S10" si="7">K10+K10*L11</f>
        <v>105.03462592765776</v>
      </c>
      <c r="M10" s="381">
        <f t="shared" si="7"/>
        <v>109.65614946847469</v>
      </c>
      <c r="N10" s="381">
        <f t="shared" si="7"/>
        <v>114.19591405646955</v>
      </c>
      <c r="O10" s="381">
        <f t="shared" si="7"/>
        <v>118.76375061872832</v>
      </c>
      <c r="P10" s="381">
        <f t="shared" si="7"/>
        <v>123.19363851680689</v>
      </c>
      <c r="Q10" s="381">
        <f t="shared" si="7"/>
        <v>127.54237395645016</v>
      </c>
      <c r="R10" s="381">
        <f t="shared" si="7"/>
        <v>131.86606043357384</v>
      </c>
      <c r="S10" s="381">
        <f t="shared" si="7"/>
        <v>136.12533418557828</v>
      </c>
      <c r="T10" s="293"/>
      <c r="U10" s="293">
        <f t="shared" si="5"/>
        <v>4.0338140185678606E-2</v>
      </c>
    </row>
    <row r="11" spans="1:24">
      <c r="A11" s="99"/>
      <c r="B11" s="99"/>
      <c r="C11" s="139" t="s">
        <v>211</v>
      </c>
      <c r="D11" s="380"/>
      <c r="E11" s="380"/>
      <c r="F11" s="380"/>
      <c r="G11" s="380"/>
      <c r="H11" s="380"/>
      <c r="I11" s="380"/>
      <c r="J11" s="380">
        <f>J9-2.51%</f>
        <v>3.7000000000000005E-2</v>
      </c>
      <c r="K11" s="380">
        <f t="shared" ref="K11:S11" si="8">K9-2.51%</f>
        <v>4.8200000000000007E-2</v>
      </c>
      <c r="L11" s="380">
        <f t="shared" si="8"/>
        <v>5.0799999999999998E-2</v>
      </c>
      <c r="M11" s="380">
        <f t="shared" si="8"/>
        <v>4.3999999999999997E-2</v>
      </c>
      <c r="N11" s="380">
        <f t="shared" si="8"/>
        <v>4.1400000000000006E-2</v>
      </c>
      <c r="O11" s="380">
        <f t="shared" si="8"/>
        <v>3.9999999999999994E-2</v>
      </c>
      <c r="P11" s="380">
        <f t="shared" si="8"/>
        <v>3.73E-2</v>
      </c>
      <c r="Q11" s="380">
        <f t="shared" si="8"/>
        <v>3.5300000000000005E-2</v>
      </c>
      <c r="R11" s="380">
        <f t="shared" si="8"/>
        <v>3.39E-2</v>
      </c>
      <c r="S11" s="380">
        <f t="shared" si="8"/>
        <v>3.2300000000000002E-2</v>
      </c>
      <c r="T11" s="293"/>
      <c r="U11" s="293"/>
    </row>
    <row r="12" spans="1:24">
      <c r="A12" s="99"/>
      <c r="B12" s="99"/>
      <c r="C12" s="137" t="s">
        <v>412</v>
      </c>
      <c r="D12" s="380"/>
      <c r="E12" s="380"/>
      <c r="F12" s="380"/>
      <c r="G12" s="380"/>
      <c r="H12" s="380"/>
      <c r="I12" s="380"/>
      <c r="J12" s="381">
        <f>I8+I8*J13</f>
        <v>94.891460199999997</v>
      </c>
      <c r="K12" s="381">
        <f>J12+J12*K13</f>
        <v>98.981282134620002</v>
      </c>
      <c r="L12" s="381">
        <f t="shared" ref="L12:S12" si="9">K12+K12*L13</f>
        <v>103.50472672817213</v>
      </c>
      <c r="M12" s="381">
        <f t="shared" si="9"/>
        <v>107.53106059789802</v>
      </c>
      <c r="N12" s="381">
        <f t="shared" si="9"/>
        <v>111.43443809760171</v>
      </c>
      <c r="O12" s="381">
        <f t="shared" si="9"/>
        <v>115.32349998720801</v>
      </c>
      <c r="P12" s="381">
        <f t="shared" si="9"/>
        <v>119.0369166867961</v>
      </c>
      <c r="Q12" s="381">
        <f t="shared" si="9"/>
        <v>122.63183157073735</v>
      </c>
      <c r="R12" s="381">
        <f t="shared" si="9"/>
        <v>126.16362831997458</v>
      </c>
      <c r="S12" s="381">
        <f t="shared" si="9"/>
        <v>129.59527901027789</v>
      </c>
      <c r="T12" s="293"/>
      <c r="U12" s="293">
        <f t="shared" si="5"/>
        <v>3.5238054510267292E-2</v>
      </c>
    </row>
    <row r="13" spans="1:24">
      <c r="A13" s="99"/>
      <c r="B13" s="99"/>
      <c r="C13" s="139" t="s">
        <v>211</v>
      </c>
      <c r="D13" s="380"/>
      <c r="E13" s="380"/>
      <c r="F13" s="380"/>
      <c r="G13" s="380"/>
      <c r="H13" s="380"/>
      <c r="I13" s="380"/>
      <c r="J13" s="380">
        <f>J9-3.02%</f>
        <v>3.1899999999999998E-2</v>
      </c>
      <c r="K13" s="380">
        <f t="shared" ref="K13:S13" si="10">K9-3.02%</f>
        <v>4.3099999999999999E-2</v>
      </c>
      <c r="L13" s="380">
        <f t="shared" si="10"/>
        <v>4.5699999999999991E-2</v>
      </c>
      <c r="M13" s="380">
        <f t="shared" si="10"/>
        <v>3.889999999999999E-2</v>
      </c>
      <c r="N13" s="380">
        <f t="shared" si="10"/>
        <v>3.6299999999999999E-2</v>
      </c>
      <c r="O13" s="380">
        <f t="shared" si="10"/>
        <v>3.4899999999999987E-2</v>
      </c>
      <c r="P13" s="380">
        <f t="shared" si="10"/>
        <v>3.2199999999999993E-2</v>
      </c>
      <c r="Q13" s="380">
        <f t="shared" si="10"/>
        <v>3.0200000000000001E-2</v>
      </c>
      <c r="R13" s="380">
        <f t="shared" si="10"/>
        <v>2.8799999999999996E-2</v>
      </c>
      <c r="S13" s="380">
        <f t="shared" si="10"/>
        <v>2.7199999999999998E-2</v>
      </c>
      <c r="T13" s="293"/>
      <c r="U13" s="293"/>
    </row>
    <row r="14" spans="1:24" ht="13.5" thickBot="1">
      <c r="A14" s="99" t="s">
        <v>32</v>
      </c>
      <c r="B14" s="99" t="s">
        <v>33</v>
      </c>
      <c r="C14" s="140" t="s">
        <v>212</v>
      </c>
      <c r="D14" s="54">
        <v>0</v>
      </c>
      <c r="E14" s="54">
        <v>0</v>
      </c>
      <c r="F14" s="54">
        <v>0</v>
      </c>
      <c r="G14" s="54">
        <v>0</v>
      </c>
      <c r="H14" s="54">
        <v>0</v>
      </c>
      <c r="I14" s="54">
        <v>0</v>
      </c>
      <c r="J14" s="54">
        <f t="shared" ref="J14:S14" si="11">J3-J8</f>
        <v>4.8701282000000106</v>
      </c>
      <c r="K14" s="54">
        <f t="shared" si="11"/>
        <v>0.22430042106000769</v>
      </c>
      <c r="L14" s="54">
        <f t="shared" si="11"/>
        <v>-1.29012197698151</v>
      </c>
      <c r="M14" s="54">
        <f t="shared" si="11"/>
        <v>48.453855194409044</v>
      </c>
      <c r="N14" s="54">
        <f t="shared" si="11"/>
        <v>52.66353112483722</v>
      </c>
      <c r="O14" s="54">
        <f t="shared" si="11"/>
        <v>51.321877457064176</v>
      </c>
      <c r="P14" s="54">
        <f t="shared" si="11"/>
        <v>50.205725298384976</v>
      </c>
      <c r="Q14" s="54">
        <f t="shared" si="11"/>
        <v>54.358263106407406</v>
      </c>
      <c r="R14" s="54">
        <f t="shared" si="11"/>
        <v>49.639866229685452</v>
      </c>
      <c r="S14" s="54">
        <f t="shared" si="11"/>
        <v>42.703191011269411</v>
      </c>
      <c r="T14" s="293"/>
      <c r="U14" s="293"/>
    </row>
    <row r="15" spans="1:24">
      <c r="A15" s="99" t="s">
        <v>32</v>
      </c>
      <c r="B15" s="99" t="s">
        <v>35</v>
      </c>
      <c r="C15" s="137" t="s">
        <v>45</v>
      </c>
      <c r="D15" s="38">
        <f>' Capacity by Company'!D22</f>
        <v>1211</v>
      </c>
      <c r="E15" s="38">
        <f>' Capacity by Company'!E22</f>
        <v>1231</v>
      </c>
      <c r="F15" s="38">
        <f>' Capacity by Company'!F22</f>
        <v>1321</v>
      </c>
      <c r="G15" s="38">
        <f>' Capacity by Company'!G22</f>
        <v>1351</v>
      </c>
      <c r="H15" s="38">
        <f>' Capacity by Company'!H22</f>
        <v>1416</v>
      </c>
      <c r="I15" s="38">
        <f>' Capacity by Company'!I22</f>
        <v>1416</v>
      </c>
      <c r="J15" s="38">
        <f>' Capacity by Company'!J22</f>
        <v>1431</v>
      </c>
      <c r="K15" s="38">
        <f>' Capacity by Company'!K22</f>
        <v>1431</v>
      </c>
      <c r="L15" s="38">
        <f>' Capacity by Company'!L22</f>
        <v>1431</v>
      </c>
      <c r="M15" s="38">
        <f>' Capacity by Company'!M22</f>
        <v>1481</v>
      </c>
      <c r="N15" s="38">
        <f>' Capacity by Company'!N22</f>
        <v>1481</v>
      </c>
      <c r="O15" s="38">
        <f>' Capacity by Company'!O22</f>
        <v>1481</v>
      </c>
      <c r="P15" s="38">
        <f>' Capacity by Company'!P22</f>
        <v>1481</v>
      </c>
      <c r="Q15" s="38">
        <f>' Capacity by Company'!Q22</f>
        <v>1481</v>
      </c>
      <c r="R15" s="38">
        <f>' Capacity by Company'!R22</f>
        <v>1481</v>
      </c>
      <c r="S15" s="38">
        <f>' Capacity by Company'!S22</f>
        <v>1481</v>
      </c>
    </row>
    <row r="16" spans="1:24">
      <c r="A16" s="99" t="s">
        <v>32</v>
      </c>
      <c r="B16" s="99" t="s">
        <v>35</v>
      </c>
      <c r="C16" s="137" t="s">
        <v>46</v>
      </c>
      <c r="D16" s="38">
        <f>'Production by Company'!D22</f>
        <v>900.9148148148148</v>
      </c>
      <c r="E16" s="38">
        <f>'Production by Company'!E22</f>
        <v>950.71592592592594</v>
      </c>
      <c r="F16" s="38">
        <f>'Production by Company'!F22</f>
        <v>1005.061471012841</v>
      </c>
      <c r="G16" s="38">
        <f>'Production by Company'!G22</f>
        <v>1046.5473510288598</v>
      </c>
      <c r="H16" s="38">
        <f>'Production by Company'!H22</f>
        <v>1122.8587388895703</v>
      </c>
      <c r="I16" s="38">
        <f>'Production by Company'!I22</f>
        <v>1008.5649999999999</v>
      </c>
      <c r="J16" s="38">
        <f>'Production by Company'!J22</f>
        <v>1051.9796094589535</v>
      </c>
      <c r="K16" s="38">
        <f>'Production by Company'!K22</f>
        <v>1084.8120202275122</v>
      </c>
      <c r="L16" s="38">
        <f>'Production by Company'!L22</f>
        <v>1094.9361024048326</v>
      </c>
      <c r="M16" s="38">
        <f>'Production by Company'!M22</f>
        <v>1157.070975609756</v>
      </c>
      <c r="N16" s="38">
        <f>'Production by Company'!N22</f>
        <v>1232.0591158536586</v>
      </c>
      <c r="O16" s="38">
        <f>'Production by Company'!O22</f>
        <v>1255.8751219512194</v>
      </c>
      <c r="P16" s="38">
        <f>'Production by Company'!P22</f>
        <v>1285.4104268292683</v>
      </c>
      <c r="Q16" s="38">
        <f>'Production by Company'!Q22</f>
        <v>1323.7247865853658</v>
      </c>
      <c r="R16" s="38">
        <f>'Production by Company'!R22</f>
        <v>1348.2713414634145</v>
      </c>
      <c r="S16" s="38">
        <f>'Production by Company'!S22</f>
        <v>1371.0952439024393</v>
      </c>
    </row>
    <row r="17" spans="1:21">
      <c r="A17" s="99" t="s">
        <v>32</v>
      </c>
      <c r="B17" s="99" t="s">
        <v>35</v>
      </c>
      <c r="C17" s="137" t="s">
        <v>47</v>
      </c>
      <c r="D17" s="37">
        <f t="shared" ref="D17:S17" si="12">(D16/D15)</f>
        <v>0.74394286937639542</v>
      </c>
      <c r="E17" s="37">
        <f t="shared" si="12"/>
        <v>0.77231188133706408</v>
      </c>
      <c r="F17" s="37">
        <f t="shared" si="12"/>
        <v>0.7608338160581688</v>
      </c>
      <c r="G17" s="37">
        <f t="shared" si="12"/>
        <v>0.77464644783779413</v>
      </c>
      <c r="H17" s="37">
        <f t="shared" si="12"/>
        <v>0.79297933537399035</v>
      </c>
      <c r="I17" s="37">
        <f t="shared" si="12"/>
        <v>0.71226341807909599</v>
      </c>
      <c r="J17" s="37">
        <f t="shared" si="12"/>
        <v>0.73513599542903807</v>
      </c>
      <c r="K17" s="37">
        <f t="shared" si="12"/>
        <v>0.75807967870545923</v>
      </c>
      <c r="L17" s="37">
        <f t="shared" si="12"/>
        <v>0.76515450901805215</v>
      </c>
      <c r="M17" s="37">
        <f t="shared" si="12"/>
        <v>0.78127682350422423</v>
      </c>
      <c r="N17" s="37">
        <f t="shared" si="12"/>
        <v>0.83191027404028262</v>
      </c>
      <c r="O17" s="37">
        <f t="shared" si="12"/>
        <v>0.84799130449103266</v>
      </c>
      <c r="P17" s="37">
        <f t="shared" si="12"/>
        <v>0.86793411669768283</v>
      </c>
      <c r="Q17" s="37">
        <f t="shared" si="12"/>
        <v>0.89380471747830237</v>
      </c>
      <c r="R17" s="37">
        <f t="shared" si="12"/>
        <v>0.91037902867212328</v>
      </c>
      <c r="S17" s="37">
        <f t="shared" si="12"/>
        <v>0.92579017143986442</v>
      </c>
      <c r="T17" s="113"/>
    </row>
    <row r="18" spans="1:21">
      <c r="A18" s="99" t="s">
        <v>32</v>
      </c>
      <c r="B18" s="99" t="s">
        <v>35</v>
      </c>
      <c r="C18" s="137" t="s">
        <v>48</v>
      </c>
      <c r="D18" s="138">
        <v>270</v>
      </c>
      <c r="E18" s="138">
        <v>250</v>
      </c>
      <c r="F18" s="138">
        <f>'Foreign Trade'!K3</f>
        <v>220.76713000000001</v>
      </c>
      <c r="G18" s="138">
        <f>'Foreign Trade'!L3</f>
        <v>269.58244100000002</v>
      </c>
      <c r="H18" s="138">
        <v>289.33999999999997</v>
      </c>
      <c r="I18" s="138">
        <v>404.8</v>
      </c>
      <c r="J18" s="51"/>
      <c r="K18" s="51"/>
      <c r="L18" s="51"/>
      <c r="M18" s="51"/>
      <c r="N18" s="51"/>
      <c r="O18" s="51"/>
      <c r="P18" s="51"/>
      <c r="Q18" s="51"/>
      <c r="R18" s="51"/>
      <c r="S18" s="52"/>
      <c r="T18" s="105"/>
    </row>
    <row r="19" spans="1:21">
      <c r="A19" s="99" t="s">
        <v>32</v>
      </c>
      <c r="B19" s="99" t="s">
        <v>35</v>
      </c>
      <c r="C19" s="137" t="s">
        <v>49</v>
      </c>
      <c r="D19" s="138">
        <v>78</v>
      </c>
      <c r="E19" s="138">
        <f>'Foreign Trade'!AJ3</f>
        <v>67.357838999999998</v>
      </c>
      <c r="F19" s="138">
        <f>'Foreign Trade'!AK3</f>
        <v>71.525818000000001</v>
      </c>
      <c r="G19" s="138">
        <f>'Foreign Trade'!AL3</f>
        <v>57.763840000000002</v>
      </c>
      <c r="H19" s="138">
        <v>94.05</v>
      </c>
      <c r="I19" s="138">
        <v>112.3</v>
      </c>
      <c r="J19" s="51"/>
      <c r="K19" s="51"/>
      <c r="L19" s="51"/>
      <c r="M19" s="51"/>
      <c r="N19" s="51"/>
      <c r="O19" s="51"/>
      <c r="P19" s="51"/>
      <c r="Q19" s="51"/>
      <c r="R19" s="51"/>
      <c r="S19" s="52"/>
      <c r="T19" s="105"/>
    </row>
    <row r="20" spans="1:21">
      <c r="A20" s="99" t="s">
        <v>32</v>
      </c>
      <c r="B20" s="99" t="s">
        <v>35</v>
      </c>
      <c r="C20" s="137" t="s">
        <v>25</v>
      </c>
      <c r="D20" s="38">
        <f>2%*D16</f>
        <v>18.018296296296295</v>
      </c>
      <c r="E20" s="38">
        <f t="shared" ref="E20:S20" si="13">2%*E16</f>
        <v>19.014318518518518</v>
      </c>
      <c r="F20" s="38">
        <f t="shared" si="13"/>
        <v>20.101229420256821</v>
      </c>
      <c r="G20" s="38">
        <f t="shared" si="13"/>
        <v>20.930947020577197</v>
      </c>
      <c r="H20" s="38">
        <f t="shared" si="13"/>
        <v>22.457174777791405</v>
      </c>
      <c r="I20" s="38">
        <f t="shared" si="13"/>
        <v>20.171299999999999</v>
      </c>
      <c r="J20" s="38">
        <f t="shared" si="13"/>
        <v>21.039592189179071</v>
      </c>
      <c r="K20" s="38">
        <f t="shared" si="13"/>
        <v>21.696240404550245</v>
      </c>
      <c r="L20" s="38">
        <f t="shared" si="13"/>
        <v>21.898722048096651</v>
      </c>
      <c r="M20" s="38">
        <f t="shared" si="13"/>
        <v>23.141419512195121</v>
      </c>
      <c r="N20" s="38">
        <f t="shared" si="13"/>
        <v>24.641182317073174</v>
      </c>
      <c r="O20" s="38">
        <f t="shared" si="13"/>
        <v>25.117502439024388</v>
      </c>
      <c r="P20" s="38">
        <f t="shared" si="13"/>
        <v>25.708208536585367</v>
      </c>
      <c r="Q20" s="38">
        <f t="shared" si="13"/>
        <v>26.474495731707318</v>
      </c>
      <c r="R20" s="38">
        <f t="shared" si="13"/>
        <v>26.965426829268292</v>
      </c>
      <c r="S20" s="38">
        <f t="shared" si="13"/>
        <v>27.421904878048785</v>
      </c>
      <c r="T20" s="105"/>
    </row>
    <row r="21" spans="1:21">
      <c r="A21" s="99" t="s">
        <v>32</v>
      </c>
      <c r="B21" s="99" t="s">
        <v>35</v>
      </c>
      <c r="C21" s="137" t="s">
        <v>50</v>
      </c>
      <c r="D21" s="38">
        <f>D16+D18-D19-D20</f>
        <v>1074.8965185185184</v>
      </c>
      <c r="E21" s="38">
        <f>E16+E18-E19-E20</f>
        <v>1114.3437684074074</v>
      </c>
      <c r="F21" s="38">
        <f t="shared" ref="F21:I21" si="14">F16+F18-F19-F20</f>
        <v>1134.2015535925841</v>
      </c>
      <c r="G21" s="38">
        <f t="shared" si="14"/>
        <v>1237.4350050082826</v>
      </c>
      <c r="H21" s="38">
        <f t="shared" si="14"/>
        <v>1295.6915641117789</v>
      </c>
      <c r="I21" s="38">
        <f t="shared" si="14"/>
        <v>1280.8937000000001</v>
      </c>
      <c r="J21" s="38">
        <f t="shared" ref="J21" si="15">I21+I21*J22</f>
        <v>1383.3651960000002</v>
      </c>
      <c r="K21" s="38">
        <f t="shared" ref="K21" si="16">J21+J21*K22</f>
        <v>1507.0380445224002</v>
      </c>
      <c r="L21" s="38">
        <f t="shared" ref="L21" si="17">K21+K21*L22</f>
        <v>1617.6546369903444</v>
      </c>
      <c r="M21" s="38">
        <f t="shared" ref="M21" si="18">L21+L21*M22</f>
        <v>1735.7434254906395</v>
      </c>
      <c r="N21" s="38">
        <f t="shared" ref="N21" si="19">M21+M21*N22</f>
        <v>1854.6418501367484</v>
      </c>
      <c r="O21" s="38">
        <f t="shared" ref="O21" si="20">N21+N21*O22</f>
        <v>1977.4191406158011</v>
      </c>
      <c r="P21" s="38">
        <f t="shared" ref="P21" si="21">O21+O21*P22</f>
        <v>2104.171707529274</v>
      </c>
      <c r="Q21" s="38">
        <f t="shared" ref="Q21" si="22">P21+P21*Q22</f>
        <v>2237.7866109573829</v>
      </c>
      <c r="R21" s="38">
        <f t="shared" ref="R21" si="23">Q21+Q21*R22</f>
        <v>2374.7391515479749</v>
      </c>
      <c r="S21" s="38">
        <f t="shared" ref="S21" si="24">R21+R21*S22</f>
        <v>2513.6613919135316</v>
      </c>
      <c r="T21" s="293">
        <f t="shared" ref="T21" si="25">(I21/D21)^(1/5)-1</f>
        <v>3.5688816418439684E-2</v>
      </c>
      <c r="U21" s="293">
        <f t="shared" ref="U21" si="26">(S21/J21)^(1/9)-1</f>
        <v>6.8609131663466938E-2</v>
      </c>
    </row>
    <row r="22" spans="1:21">
      <c r="A22" s="99" t="s">
        <v>32</v>
      </c>
      <c r="B22" s="99" t="s">
        <v>35</v>
      </c>
      <c r="C22" s="139" t="s">
        <v>211</v>
      </c>
      <c r="D22" s="37"/>
      <c r="E22" s="37">
        <f>E21/D21-1</f>
        <v>3.6698648855293836E-2</v>
      </c>
      <c r="F22" s="37">
        <f>F21/E21-1</f>
        <v>1.7820160840991583E-2</v>
      </c>
      <c r="G22" s="37">
        <f t="shared" ref="G22" si="27">G21/F21-1</f>
        <v>9.1018612246391628E-2</v>
      </c>
      <c r="H22" s="37">
        <f t="shared" ref="H22" si="28">H21/G21-1</f>
        <v>4.7078479974878684E-2</v>
      </c>
      <c r="I22" s="37">
        <v>4.2000000000000003E-2</v>
      </c>
      <c r="J22" s="37">
        <v>0.08</v>
      </c>
      <c r="K22" s="37">
        <v>8.9399999999999993E-2</v>
      </c>
      <c r="L22" s="37">
        <v>7.3400000000000007E-2</v>
      </c>
      <c r="M22" s="37">
        <v>7.2999999999999995E-2</v>
      </c>
      <c r="N22" s="37">
        <v>6.8500000000000005E-2</v>
      </c>
      <c r="O22" s="37">
        <v>6.6199999999999995E-2</v>
      </c>
      <c r="P22" s="37">
        <v>6.4100000000000004E-2</v>
      </c>
      <c r="Q22" s="37">
        <v>6.3500000000000001E-2</v>
      </c>
      <c r="R22" s="37">
        <v>6.1199999999999997E-2</v>
      </c>
      <c r="S22" s="37">
        <v>5.8500000000000003E-2</v>
      </c>
    </row>
    <row r="23" spans="1:21" ht="13.5" thickBot="1">
      <c r="A23" s="99" t="s">
        <v>32</v>
      </c>
      <c r="B23" s="99" t="s">
        <v>35</v>
      </c>
      <c r="C23" s="140" t="s">
        <v>212</v>
      </c>
      <c r="D23" s="54">
        <f>D16-D21</f>
        <v>-173.9817037037036</v>
      </c>
      <c r="E23" s="54">
        <f t="shared" ref="E23:S23" si="29">E16-E21</f>
        <v>-163.62784248148148</v>
      </c>
      <c r="F23" s="54">
        <f t="shared" si="29"/>
        <v>-129.14008257974308</v>
      </c>
      <c r="G23" s="54">
        <f t="shared" si="29"/>
        <v>-190.88765397942279</v>
      </c>
      <c r="H23" s="54">
        <f t="shared" si="29"/>
        <v>-172.83282522220861</v>
      </c>
      <c r="I23" s="54">
        <f t="shared" si="29"/>
        <v>-272.32870000000014</v>
      </c>
      <c r="J23" s="54">
        <f t="shared" si="29"/>
        <v>-331.38558654104668</v>
      </c>
      <c r="K23" s="54">
        <f t="shared" si="29"/>
        <v>-422.22602429488802</v>
      </c>
      <c r="L23" s="54">
        <f t="shared" si="29"/>
        <v>-522.71853458551186</v>
      </c>
      <c r="M23" s="54">
        <f t="shared" si="29"/>
        <v>-578.67244988088351</v>
      </c>
      <c r="N23" s="54">
        <f t="shared" si="29"/>
        <v>-622.58273428308985</v>
      </c>
      <c r="O23" s="54">
        <f t="shared" si="29"/>
        <v>-721.5440186645817</v>
      </c>
      <c r="P23" s="54">
        <f t="shared" si="29"/>
        <v>-818.76128070000573</v>
      </c>
      <c r="Q23" s="54">
        <f t="shared" si="29"/>
        <v>-914.0618243720171</v>
      </c>
      <c r="R23" s="54">
        <f t="shared" si="29"/>
        <v>-1026.4678100845604</v>
      </c>
      <c r="S23" s="54">
        <f t="shared" si="29"/>
        <v>-1142.5661480110923</v>
      </c>
    </row>
    <row r="24" spans="1:21">
      <c r="A24" s="99" t="s">
        <v>32</v>
      </c>
      <c r="B24" s="99" t="s">
        <v>43</v>
      </c>
      <c r="C24" s="137" t="s">
        <v>45</v>
      </c>
      <c r="D24" s="36">
        <f>' Capacity by Company'!D26</f>
        <v>115</v>
      </c>
      <c r="E24" s="36">
        <f>' Capacity by Company'!E26</f>
        <v>115</v>
      </c>
      <c r="F24" s="36">
        <f>' Capacity by Company'!F26</f>
        <v>115</v>
      </c>
      <c r="G24" s="36">
        <f>' Capacity by Company'!G26</f>
        <v>115</v>
      </c>
      <c r="H24" s="36">
        <f>' Capacity by Company'!H26</f>
        <v>115</v>
      </c>
      <c r="I24" s="36">
        <f>' Capacity by Company'!I26</f>
        <v>115</v>
      </c>
      <c r="J24" s="36">
        <f>' Capacity by Company'!J26</f>
        <v>115</v>
      </c>
      <c r="K24" s="36">
        <f>' Capacity by Company'!K26</f>
        <v>115</v>
      </c>
      <c r="L24" s="36">
        <f>' Capacity by Company'!L26</f>
        <v>115</v>
      </c>
      <c r="M24" s="36">
        <f>' Capacity by Company'!M26</f>
        <v>115</v>
      </c>
      <c r="N24" s="36">
        <f>' Capacity by Company'!N26</f>
        <v>115</v>
      </c>
      <c r="O24" s="36">
        <f>' Capacity by Company'!O26</f>
        <v>115</v>
      </c>
      <c r="P24" s="36">
        <f>' Capacity by Company'!P26</f>
        <v>115</v>
      </c>
      <c r="Q24" s="36">
        <f>' Capacity by Company'!Q26</f>
        <v>115</v>
      </c>
      <c r="R24" s="36">
        <f>' Capacity by Company'!R26</f>
        <v>115</v>
      </c>
      <c r="S24" s="36">
        <f>' Capacity by Company'!S26</f>
        <v>115</v>
      </c>
    </row>
    <row r="25" spans="1:21">
      <c r="A25" s="99" t="s">
        <v>32</v>
      </c>
      <c r="B25" s="99" t="s">
        <v>43</v>
      </c>
      <c r="C25" s="137" t="s">
        <v>46</v>
      </c>
      <c r="D25" s="38">
        <f>'Production by Company'!D26</f>
        <v>87.1</v>
      </c>
      <c r="E25" s="38">
        <f>'Production by Company'!E26</f>
        <v>89.89200000000001</v>
      </c>
      <c r="F25" s="38">
        <f>'Production by Company'!F26</f>
        <v>89.8</v>
      </c>
      <c r="G25" s="38">
        <f>'Production by Company'!G26</f>
        <v>89.945999999999998</v>
      </c>
      <c r="H25" s="38">
        <f>'Production by Company'!H26</f>
        <v>89.426999999999992</v>
      </c>
      <c r="I25" s="38">
        <f>'Production by Company'!I26</f>
        <v>85.5</v>
      </c>
      <c r="J25" s="38">
        <f>'Production by Company'!J26</f>
        <v>85.300000000000011</v>
      </c>
      <c r="K25" s="38">
        <f>'Production by Company'!K26</f>
        <v>84.77000000000001</v>
      </c>
      <c r="L25" s="38">
        <f>'Production by Company'!L26</f>
        <v>88.15</v>
      </c>
      <c r="M25" s="38">
        <f>'Production by Company'!M26</f>
        <v>89.75</v>
      </c>
      <c r="N25" s="38">
        <f>'Production by Company'!N26</f>
        <v>90.95</v>
      </c>
      <c r="O25" s="38">
        <f>'Production by Company'!O26</f>
        <v>92.55</v>
      </c>
      <c r="P25" s="38">
        <f>'Production by Company'!P26</f>
        <v>93.75</v>
      </c>
      <c r="Q25" s="38">
        <f>'Production by Company'!Q26</f>
        <v>93.75</v>
      </c>
      <c r="R25" s="38">
        <f>'Production by Company'!R26</f>
        <v>93.75</v>
      </c>
      <c r="S25" s="38">
        <f>'Production by Company'!S26</f>
        <v>93.75</v>
      </c>
    </row>
    <row r="26" spans="1:21">
      <c r="A26" s="99" t="s">
        <v>32</v>
      </c>
      <c r="B26" s="99" t="s">
        <v>43</v>
      </c>
      <c r="C26" s="137" t="s">
        <v>47</v>
      </c>
      <c r="D26" s="37">
        <f t="shared" ref="D26:S26" si="30">(D25/D24)</f>
        <v>0.75739130434782609</v>
      </c>
      <c r="E26" s="37">
        <f t="shared" si="30"/>
        <v>0.78166956521739139</v>
      </c>
      <c r="F26" s="37">
        <f t="shared" si="30"/>
        <v>0.78086956521739126</v>
      </c>
      <c r="G26" s="37">
        <f t="shared" si="30"/>
        <v>0.78213913043478256</v>
      </c>
      <c r="H26" s="37">
        <f t="shared" si="30"/>
        <v>0.77762608695652169</v>
      </c>
      <c r="I26" s="37">
        <f t="shared" si="30"/>
        <v>0.74347826086956526</v>
      </c>
      <c r="J26" s="37">
        <f t="shared" si="30"/>
        <v>0.74173913043478268</v>
      </c>
      <c r="K26" s="37">
        <f t="shared" si="30"/>
        <v>0.73713043478260876</v>
      </c>
      <c r="L26" s="37">
        <f t="shared" si="30"/>
        <v>0.76652173913043486</v>
      </c>
      <c r="M26" s="37">
        <f t="shared" si="30"/>
        <v>0.7804347826086957</v>
      </c>
      <c r="N26" s="37">
        <f t="shared" si="30"/>
        <v>0.79086956521739138</v>
      </c>
      <c r="O26" s="37">
        <f t="shared" si="30"/>
        <v>0.8047826086956521</v>
      </c>
      <c r="P26" s="37">
        <f t="shared" si="30"/>
        <v>0.81521739130434778</v>
      </c>
      <c r="Q26" s="37">
        <f t="shared" si="30"/>
        <v>0.81521739130434778</v>
      </c>
      <c r="R26" s="37">
        <f t="shared" si="30"/>
        <v>0.81521739130434778</v>
      </c>
      <c r="S26" s="37">
        <f t="shared" si="30"/>
        <v>0.81521739130434778</v>
      </c>
    </row>
    <row r="27" spans="1:21">
      <c r="A27" s="99" t="s">
        <v>32</v>
      </c>
      <c r="B27" s="99" t="s">
        <v>43</v>
      </c>
      <c r="C27" s="137" t="s">
        <v>48</v>
      </c>
      <c r="D27" s="138">
        <f>'Foreign Trade'!I4</f>
        <v>46.176234000000001</v>
      </c>
      <c r="E27" s="138">
        <f>'Foreign Trade'!J4</f>
        <v>48.405828</v>
      </c>
      <c r="F27" s="138">
        <f>'Foreign Trade'!K4</f>
        <v>51.983522000000001</v>
      </c>
      <c r="G27" s="138">
        <f>'Foreign Trade'!L4</f>
        <v>52.310464000000003</v>
      </c>
      <c r="H27" s="138">
        <v>51.23</v>
      </c>
      <c r="I27" s="138">
        <v>44.34</v>
      </c>
      <c r="J27" s="51"/>
      <c r="K27" s="51"/>
      <c r="L27" s="51"/>
      <c r="M27" s="51"/>
      <c r="N27" s="51"/>
      <c r="O27" s="51"/>
      <c r="P27" s="51"/>
      <c r="Q27" s="51"/>
      <c r="R27" s="51"/>
      <c r="S27" s="52"/>
    </row>
    <row r="28" spans="1:21">
      <c r="A28" s="99" t="s">
        <v>32</v>
      </c>
      <c r="B28" s="99" t="s">
        <v>43</v>
      </c>
      <c r="C28" s="137" t="s">
        <v>49</v>
      </c>
      <c r="D28" s="138">
        <f>'Foreign Trade'!AI4</f>
        <v>40.746769</v>
      </c>
      <c r="E28" s="138">
        <f>'Foreign Trade'!AJ4</f>
        <v>43.859521999999998</v>
      </c>
      <c r="F28" s="138">
        <f>'Foreign Trade'!AK4</f>
        <v>46.760345999999998</v>
      </c>
      <c r="G28" s="138">
        <f>'Foreign Trade'!AL4</f>
        <v>49.401547999999998</v>
      </c>
      <c r="H28" s="138">
        <f>'Foreign Trade'!AM4</f>
        <v>44.463265999999997</v>
      </c>
      <c r="I28" s="138">
        <v>41.34</v>
      </c>
      <c r="J28" s="51"/>
      <c r="K28" s="51"/>
      <c r="L28" s="51"/>
      <c r="M28" s="51"/>
      <c r="N28" s="51"/>
      <c r="O28" s="51"/>
      <c r="P28" s="51"/>
      <c r="Q28" s="51"/>
      <c r="R28" s="51"/>
      <c r="S28" s="52"/>
    </row>
    <row r="29" spans="1:21">
      <c r="A29" s="99" t="s">
        <v>32</v>
      </c>
      <c r="B29" s="99" t="s">
        <v>43</v>
      </c>
      <c r="C29" s="137" t="s">
        <v>25</v>
      </c>
      <c r="D29" s="38">
        <f>2%*D25</f>
        <v>1.742</v>
      </c>
      <c r="E29" s="38">
        <f t="shared" ref="E29:S29" si="31">2%*E25</f>
        <v>1.7978400000000003</v>
      </c>
      <c r="F29" s="38">
        <f t="shared" si="31"/>
        <v>1.796</v>
      </c>
      <c r="G29" s="38">
        <f t="shared" si="31"/>
        <v>1.7989200000000001</v>
      </c>
      <c r="H29" s="38">
        <f t="shared" si="31"/>
        <v>1.7885399999999998</v>
      </c>
      <c r="I29" s="38">
        <f t="shared" si="31"/>
        <v>1.71</v>
      </c>
      <c r="J29" s="38">
        <f t="shared" si="31"/>
        <v>1.7060000000000002</v>
      </c>
      <c r="K29" s="38">
        <f t="shared" si="31"/>
        <v>1.6954000000000002</v>
      </c>
      <c r="L29" s="38">
        <f t="shared" si="31"/>
        <v>1.7630000000000001</v>
      </c>
      <c r="M29" s="38">
        <f t="shared" si="31"/>
        <v>1.7949999999999999</v>
      </c>
      <c r="N29" s="38">
        <f t="shared" si="31"/>
        <v>1.8190000000000002</v>
      </c>
      <c r="O29" s="38">
        <f t="shared" si="31"/>
        <v>1.851</v>
      </c>
      <c r="P29" s="38">
        <f t="shared" si="31"/>
        <v>1.875</v>
      </c>
      <c r="Q29" s="38">
        <f t="shared" si="31"/>
        <v>1.875</v>
      </c>
      <c r="R29" s="38">
        <f t="shared" si="31"/>
        <v>1.875</v>
      </c>
      <c r="S29" s="38">
        <f t="shared" si="31"/>
        <v>1.875</v>
      </c>
    </row>
    <row r="30" spans="1:21">
      <c r="A30" s="99" t="s">
        <v>32</v>
      </c>
      <c r="B30" s="99" t="s">
        <v>43</v>
      </c>
      <c r="C30" s="137" t="s">
        <v>50</v>
      </c>
      <c r="D30" s="38">
        <f>D25+D27-D28-D29</f>
        <v>90.787464999999983</v>
      </c>
      <c r="E30" s="38">
        <f t="shared" ref="E30" si="32">E25+E27-E28-E29</f>
        <v>92.640466000000018</v>
      </c>
      <c r="F30" s="38">
        <f t="shared" ref="F30:I30" si="33">F25+F27-F28-F29</f>
        <v>93.227176</v>
      </c>
      <c r="G30" s="38">
        <f t="shared" si="33"/>
        <v>91.055996000000007</v>
      </c>
      <c r="H30" s="38">
        <f t="shared" si="33"/>
        <v>94.40519399999998</v>
      </c>
      <c r="I30" s="38">
        <f t="shared" si="33"/>
        <v>86.79</v>
      </c>
      <c r="J30" s="38">
        <f t="shared" ref="J30" si="34">I30+I30*J31</f>
        <v>89.914440000000013</v>
      </c>
      <c r="K30" s="38">
        <f t="shared" ref="K30" si="35">J30+J30*K31</f>
        <v>93.340180164000017</v>
      </c>
      <c r="L30" s="38">
        <f t="shared" ref="L30" si="36">K30+K30*L31</f>
        <v>97.727168631708025</v>
      </c>
      <c r="M30" s="38">
        <f t="shared" ref="M30" si="37">L30+L30*M31</f>
        <v>103.49307158097879</v>
      </c>
      <c r="N30" s="38">
        <f t="shared" ref="N30" si="38">M30+M30*N31</f>
        <v>107.41306831168122</v>
      </c>
      <c r="O30" s="38">
        <f t="shared" ref="O30" si="39">N30+N30*O31</f>
        <v>111.82774541929132</v>
      </c>
      <c r="P30" s="38">
        <f t="shared" ref="P30" si="40">O30+O30*P31</f>
        <v>116.63633847232084</v>
      </c>
      <c r="Q30" s="38">
        <f t="shared" ref="Q30" si="41">P30+P30*Q31</f>
        <v>121.84998280203358</v>
      </c>
      <c r="R30" s="38">
        <f t="shared" ref="R30" si="42">Q30+Q30*R31</f>
        <v>127.57693199372916</v>
      </c>
      <c r="S30" s="38">
        <f t="shared" ref="S30" si="43">R30+R30*S31</f>
        <v>133.81544396822252</v>
      </c>
      <c r="T30" s="293">
        <f t="shared" ref="T30" si="44">(I30/D30)^(1/5)-1</f>
        <v>-8.9655313304121131E-3</v>
      </c>
      <c r="U30" s="293">
        <f t="shared" ref="U30" si="45">(S30/J30)^(1/9)-1</f>
        <v>4.5168496211109632E-2</v>
      </c>
    </row>
    <row r="31" spans="1:21">
      <c r="A31" s="99" t="s">
        <v>32</v>
      </c>
      <c r="B31" s="99" t="s">
        <v>43</v>
      </c>
      <c r="C31" s="139" t="s">
        <v>211</v>
      </c>
      <c r="D31" s="37"/>
      <c r="E31" s="37">
        <f>E30/D30-1</f>
        <v>2.0410317657840071E-2</v>
      </c>
      <c r="F31" s="37">
        <f>F30/E30-1</f>
        <v>6.3331935312154197E-3</v>
      </c>
      <c r="G31" s="37">
        <f t="shared" ref="G31" si="46">G30/F30-1</f>
        <v>-2.3289131915783745E-2</v>
      </c>
      <c r="H31" s="37">
        <f t="shared" ref="H31" si="47">H30/G30-1</f>
        <v>3.6781740326029322E-2</v>
      </c>
      <c r="I31" s="37">
        <v>-1.7299999999999999E-2</v>
      </c>
      <c r="J31" s="37">
        <v>3.5999999999999997E-2</v>
      </c>
      <c r="K31" s="37">
        <v>3.8100000000000002E-2</v>
      </c>
      <c r="L31" s="37">
        <v>4.7E-2</v>
      </c>
      <c r="M31" s="37">
        <v>5.8999999999999997E-2</v>
      </c>
      <c r="N31" s="37">
        <v>3.7876900074757192E-2</v>
      </c>
      <c r="O31" s="37">
        <v>4.1099999999999998E-2</v>
      </c>
      <c r="P31" s="37">
        <v>4.2999999999999997E-2</v>
      </c>
      <c r="Q31" s="37">
        <v>4.4699999999999997E-2</v>
      </c>
      <c r="R31" s="37">
        <v>4.7E-2</v>
      </c>
      <c r="S31" s="37">
        <v>4.8899999999999999E-2</v>
      </c>
    </row>
    <row r="32" spans="1:21" ht="13.5" thickBot="1">
      <c r="A32" s="99" t="s">
        <v>32</v>
      </c>
      <c r="B32" s="99" t="s">
        <v>43</v>
      </c>
      <c r="C32" s="140" t="s">
        <v>212</v>
      </c>
      <c r="D32" s="54">
        <f>D25-D30</f>
        <v>-3.6874649999999889</v>
      </c>
      <c r="E32" s="54">
        <f t="shared" ref="E32:S32" si="48">E25-E30</f>
        <v>-2.7484660000000076</v>
      </c>
      <c r="F32" s="54">
        <f t="shared" si="48"/>
        <v>-3.4271760000000029</v>
      </c>
      <c r="G32" s="54">
        <f t="shared" si="48"/>
        <v>-1.1099960000000095</v>
      </c>
      <c r="H32" s="54">
        <f t="shared" si="48"/>
        <v>-4.9781939999999878</v>
      </c>
      <c r="I32" s="54">
        <f t="shared" si="48"/>
        <v>-1.2900000000000063</v>
      </c>
      <c r="J32" s="54">
        <f t="shared" si="48"/>
        <v>-4.6144400000000019</v>
      </c>
      <c r="K32" s="54">
        <f t="shared" si="48"/>
        <v>-8.570180164000007</v>
      </c>
      <c r="L32" s="54">
        <f t="shared" si="48"/>
        <v>-9.5771686317080196</v>
      </c>
      <c r="M32" s="54">
        <f t="shared" si="48"/>
        <v>-13.743071580978793</v>
      </c>
      <c r="N32" s="54">
        <f t="shared" si="48"/>
        <v>-16.463068311681212</v>
      </c>
      <c r="O32" s="54">
        <f t="shared" si="48"/>
        <v>-19.277745419291321</v>
      </c>
      <c r="P32" s="54">
        <f t="shared" si="48"/>
        <v>-22.886338472320844</v>
      </c>
      <c r="Q32" s="54">
        <f t="shared" si="48"/>
        <v>-28.09998280203358</v>
      </c>
      <c r="R32" s="54">
        <f t="shared" si="48"/>
        <v>-33.826931993729161</v>
      </c>
      <c r="S32" s="54">
        <f t="shared" si="48"/>
        <v>-40.065443968222525</v>
      </c>
    </row>
    <row r="33" spans="1:21">
      <c r="A33" s="99" t="s">
        <v>32</v>
      </c>
      <c r="B33" s="99" t="s">
        <v>51</v>
      </c>
      <c r="C33" s="137" t="s">
        <v>45</v>
      </c>
      <c r="D33" s="36">
        <f>' Capacity by Company'!D31</f>
        <v>285</v>
      </c>
      <c r="E33" s="36">
        <f>' Capacity by Company'!E31</f>
        <v>285</v>
      </c>
      <c r="F33" s="36">
        <f>' Capacity by Company'!F31</f>
        <v>285</v>
      </c>
      <c r="G33" s="36">
        <f>' Capacity by Company'!G31</f>
        <v>307</v>
      </c>
      <c r="H33" s="36">
        <f>' Capacity by Company'!H31</f>
        <v>307</v>
      </c>
      <c r="I33" s="36">
        <f>' Capacity by Company'!I31</f>
        <v>307</v>
      </c>
      <c r="J33" s="36">
        <f>' Capacity by Company'!J31</f>
        <v>307</v>
      </c>
      <c r="K33" s="36">
        <f>' Capacity by Company'!K31</f>
        <v>317</v>
      </c>
      <c r="L33" s="36">
        <f>' Capacity by Company'!L31</f>
        <v>317</v>
      </c>
      <c r="M33" s="36">
        <f>' Capacity by Company'!M31</f>
        <v>317</v>
      </c>
      <c r="N33" s="36">
        <f>' Capacity by Company'!N31</f>
        <v>317</v>
      </c>
      <c r="O33" s="36">
        <f>' Capacity by Company'!O31</f>
        <v>317</v>
      </c>
      <c r="P33" s="36">
        <f>' Capacity by Company'!P31</f>
        <v>317</v>
      </c>
      <c r="Q33" s="36">
        <f>' Capacity by Company'!Q31</f>
        <v>317</v>
      </c>
      <c r="R33" s="36">
        <f>' Capacity by Company'!R31</f>
        <v>317</v>
      </c>
      <c r="S33" s="36">
        <f>' Capacity by Company'!S31</f>
        <v>317</v>
      </c>
    </row>
    <row r="34" spans="1:21">
      <c r="A34" s="99" t="s">
        <v>32</v>
      </c>
      <c r="B34" s="99" t="s">
        <v>51</v>
      </c>
      <c r="C34" s="137" t="s">
        <v>46</v>
      </c>
      <c r="D34" s="38">
        <f>'Production by Company'!D32</f>
        <v>230.46250000000001</v>
      </c>
      <c r="E34" s="38">
        <f>'Production by Company'!E32</f>
        <v>239.29999999999998</v>
      </c>
      <c r="F34" s="38">
        <f>'Production by Company'!F32</f>
        <v>232.81311526479749</v>
      </c>
      <c r="G34" s="38">
        <f>'Production by Company'!G32</f>
        <v>222.91514018691586</v>
      </c>
      <c r="H34" s="38">
        <f>'Production by Company'!H32</f>
        <v>261.43</v>
      </c>
      <c r="I34" s="38">
        <f>'Production by Company'!I32</f>
        <v>215.00842852197994</v>
      </c>
      <c r="J34" s="38">
        <f>'Production by Company'!J32</f>
        <v>234.53956732433372</v>
      </c>
      <c r="K34" s="38">
        <f>'Production by Company'!K32</f>
        <v>242.83043613707167</v>
      </c>
      <c r="L34" s="38">
        <f>'Production by Company'!L32</f>
        <v>245.38</v>
      </c>
      <c r="M34" s="38">
        <f>'Production by Company'!M32</f>
        <v>250.78000000000003</v>
      </c>
      <c r="N34" s="38">
        <f>'Production by Company'!N32</f>
        <v>263.14999999999998</v>
      </c>
      <c r="O34" s="38">
        <f>'Production by Company'!O32</f>
        <v>273.13</v>
      </c>
      <c r="P34" s="38">
        <f>'Production by Company'!P32</f>
        <v>274.45</v>
      </c>
      <c r="Q34" s="38">
        <f>'Production by Company'!Q32</f>
        <v>274.90999999999997</v>
      </c>
      <c r="R34" s="38">
        <f>'Production by Company'!R32</f>
        <v>276.25</v>
      </c>
      <c r="S34" s="38">
        <f>'Production by Company'!S32</f>
        <v>278.02999999999997</v>
      </c>
    </row>
    <row r="35" spans="1:21">
      <c r="A35" s="99" t="s">
        <v>32</v>
      </c>
      <c r="B35" s="99" t="s">
        <v>51</v>
      </c>
      <c r="C35" s="137" t="s">
        <v>47</v>
      </c>
      <c r="D35" s="37">
        <f>(D34/D33)</f>
        <v>0.80864035087719299</v>
      </c>
      <c r="E35" s="37">
        <f t="shared" ref="E35:S35" si="49">(E34/E33)</f>
        <v>0.83964912280701753</v>
      </c>
      <c r="F35" s="37">
        <f t="shared" si="49"/>
        <v>0.81688812373613151</v>
      </c>
      <c r="G35" s="37">
        <f t="shared" si="49"/>
        <v>0.72610794849158267</v>
      </c>
      <c r="H35" s="37">
        <f t="shared" si="49"/>
        <v>0.85156351791530949</v>
      </c>
      <c r="I35" s="37">
        <f t="shared" si="49"/>
        <v>0.70035318736801278</v>
      </c>
      <c r="J35" s="37">
        <f t="shared" si="49"/>
        <v>0.76397253200108706</v>
      </c>
      <c r="K35" s="37">
        <f t="shared" si="49"/>
        <v>0.76602661241978443</v>
      </c>
      <c r="L35" s="37">
        <f t="shared" si="49"/>
        <v>0.77406940063091478</v>
      </c>
      <c r="M35" s="37">
        <f t="shared" si="49"/>
        <v>0.79110410094637229</v>
      </c>
      <c r="N35" s="37">
        <f t="shared" si="49"/>
        <v>0.83012618296529961</v>
      </c>
      <c r="O35" s="37">
        <f t="shared" si="49"/>
        <v>0.86160883280757095</v>
      </c>
      <c r="P35" s="37">
        <f t="shared" si="49"/>
        <v>0.86577287066246056</v>
      </c>
      <c r="Q35" s="37">
        <f t="shared" si="49"/>
        <v>0.86722397476340685</v>
      </c>
      <c r="R35" s="37">
        <f t="shared" si="49"/>
        <v>0.87145110410094639</v>
      </c>
      <c r="S35" s="37">
        <f t="shared" si="49"/>
        <v>0.87706624605678229</v>
      </c>
    </row>
    <row r="36" spans="1:21">
      <c r="A36" s="99" t="s">
        <v>32</v>
      </c>
      <c r="B36" s="99" t="s">
        <v>51</v>
      </c>
      <c r="C36" s="137" t="s">
        <v>48</v>
      </c>
      <c r="D36" s="138">
        <f>'Foreign Trade'!I5</f>
        <v>22.278219</v>
      </c>
      <c r="E36" s="138">
        <f>'Foreign Trade'!J5</f>
        <v>29.930499999999999</v>
      </c>
      <c r="F36" s="138">
        <v>33</v>
      </c>
      <c r="G36" s="138">
        <f>'Foreign Trade'!L5</f>
        <v>19.55592</v>
      </c>
      <c r="H36" s="138">
        <v>20.329999999999998</v>
      </c>
      <c r="I36" s="138">
        <v>18.75</v>
      </c>
      <c r="J36" s="51"/>
      <c r="K36" s="51"/>
      <c r="L36" s="51"/>
      <c r="M36" s="51"/>
      <c r="N36" s="51"/>
      <c r="O36" s="51"/>
      <c r="P36" s="51"/>
      <c r="Q36" s="51"/>
      <c r="R36" s="51"/>
      <c r="S36" s="52"/>
    </row>
    <row r="37" spans="1:21">
      <c r="A37" s="99" t="s">
        <v>32</v>
      </c>
      <c r="B37" s="99" t="s">
        <v>51</v>
      </c>
      <c r="C37" s="137" t="s">
        <v>49</v>
      </c>
      <c r="D37" s="138">
        <f>'Foreign Trade'!AI5</f>
        <v>247.25950800000001</v>
      </c>
      <c r="E37" s="138">
        <f>'Foreign Trade'!AJ5</f>
        <v>278.51124900000002</v>
      </c>
      <c r="F37" s="138">
        <v>289.55</v>
      </c>
      <c r="G37" s="138">
        <v>302</v>
      </c>
      <c r="H37" s="138">
        <f>'Foreign Trade'!AM5</f>
        <v>321.19788</v>
      </c>
      <c r="I37" s="138">
        <v>301.33</v>
      </c>
      <c r="J37" s="51"/>
      <c r="K37" s="51"/>
      <c r="L37" s="51"/>
      <c r="M37" s="51"/>
      <c r="N37" s="51"/>
      <c r="O37" s="51"/>
      <c r="P37" s="51"/>
      <c r="Q37" s="51"/>
      <c r="R37" s="51"/>
      <c r="S37" s="52"/>
    </row>
    <row r="38" spans="1:21">
      <c r="A38" s="99" t="s">
        <v>32</v>
      </c>
      <c r="B38" s="99" t="s">
        <v>51</v>
      </c>
      <c r="C38" s="137" t="s">
        <v>25</v>
      </c>
      <c r="D38" s="38">
        <f>2%*D34</f>
        <v>4.6092500000000003</v>
      </c>
      <c r="E38" s="38">
        <f t="shared" ref="E38:S38" si="50">2%*E34</f>
        <v>4.7859999999999996</v>
      </c>
      <c r="F38" s="38">
        <f t="shared" si="50"/>
        <v>4.6562623052959502</v>
      </c>
      <c r="G38" s="38">
        <v>6.32</v>
      </c>
      <c r="H38" s="38">
        <f t="shared" si="50"/>
        <v>5.2286000000000001</v>
      </c>
      <c r="I38" s="38">
        <f t="shared" si="50"/>
        <v>4.3001685704395989</v>
      </c>
      <c r="J38" s="38">
        <f t="shared" si="50"/>
        <v>4.6907913464866748</v>
      </c>
      <c r="K38" s="38">
        <f t="shared" si="50"/>
        <v>4.8566087227414334</v>
      </c>
      <c r="L38" s="38">
        <f t="shared" si="50"/>
        <v>4.9076000000000004</v>
      </c>
      <c r="M38" s="38">
        <f t="shared" si="50"/>
        <v>5.0156000000000009</v>
      </c>
      <c r="N38" s="38">
        <f t="shared" si="50"/>
        <v>5.2629999999999999</v>
      </c>
      <c r="O38" s="38">
        <f t="shared" si="50"/>
        <v>5.4626000000000001</v>
      </c>
      <c r="P38" s="38">
        <f t="shared" si="50"/>
        <v>5.4889999999999999</v>
      </c>
      <c r="Q38" s="38">
        <f t="shared" si="50"/>
        <v>5.4981999999999998</v>
      </c>
      <c r="R38" s="38">
        <f t="shared" si="50"/>
        <v>5.5250000000000004</v>
      </c>
      <c r="S38" s="38">
        <f t="shared" si="50"/>
        <v>5.5606</v>
      </c>
    </row>
    <row r="39" spans="1:21">
      <c r="A39" s="99" t="s">
        <v>32</v>
      </c>
      <c r="B39" s="99" t="s">
        <v>51</v>
      </c>
      <c r="C39" s="137" t="s">
        <v>50</v>
      </c>
      <c r="D39" s="38">
        <f>D34+D36-D37-D38</f>
        <v>0.87196100000000154</v>
      </c>
      <c r="E39" s="38">
        <f t="shared" ref="E39" si="51">E34+E36-E37-E38</f>
        <v>-14.066749000000014</v>
      </c>
      <c r="F39" s="38">
        <f t="shared" ref="F39:G39" si="52">F34+F36-F37-F38</f>
        <v>-28.393147040498473</v>
      </c>
      <c r="G39" s="38">
        <f t="shared" si="52"/>
        <v>-65.848939813084144</v>
      </c>
      <c r="H39" s="38">
        <f t="shared" ref="H39:I39" si="53">H34+H36-H37-H38</f>
        <v>-44.666480000000007</v>
      </c>
      <c r="I39" s="38">
        <f t="shared" si="53"/>
        <v>-71.871740048459642</v>
      </c>
      <c r="J39" s="38">
        <f t="shared" ref="J39" si="54">I39+I39*J40</f>
        <v>-75.968429231221847</v>
      </c>
      <c r="K39" s="38">
        <f t="shared" ref="K39" si="55">J39+J39*K40</f>
        <v>-80.291032854478374</v>
      </c>
      <c r="L39" s="38">
        <f t="shared" ref="L39" si="56">K39+K39*L40</f>
        <v>-86.071987220000821</v>
      </c>
      <c r="M39" s="38">
        <f t="shared" ref="M39" si="57">L39+L39*M40</f>
        <v>-92.52738626150088</v>
      </c>
      <c r="N39" s="38">
        <f t="shared" ref="N39" si="58">M39+M39*N40</f>
        <v>-99.864807992037896</v>
      </c>
      <c r="O39" s="38">
        <f t="shared" ref="O39" si="59">N39+N39*O40</f>
        <v>-107.35466859144074</v>
      </c>
      <c r="P39" s="38">
        <f t="shared" ref="P39" si="60">O39+O39*P40</f>
        <v>-115.47068153695366</v>
      </c>
      <c r="Q39" s="38">
        <f t="shared" ref="Q39" si="61">P39+P39*Q40</f>
        <v>-124.47739469683604</v>
      </c>
      <c r="R39" s="38">
        <f t="shared" ref="R39" si="62">Q39+Q39*R40</f>
        <v>-132.44394795743355</v>
      </c>
      <c r="S39" s="38">
        <f t="shared" ref="S39" si="63">R39+R39*S40</f>
        <v>-141.18524852262416</v>
      </c>
      <c r="T39" s="301">
        <f>(I39/D39)^(1/5)-1</f>
        <v>-3.4166414474765392</v>
      </c>
      <c r="U39" s="301">
        <f t="shared" ref="U39" si="64">(S39/J39)^(1/9)-1</f>
        <v>7.1288003849181436E-2</v>
      </c>
    </row>
    <row r="40" spans="1:21">
      <c r="A40" s="99" t="s">
        <v>32</v>
      </c>
      <c r="B40" s="99" t="s">
        <v>51</v>
      </c>
      <c r="C40" s="139" t="s">
        <v>211</v>
      </c>
      <c r="D40" s="37"/>
      <c r="E40" s="37">
        <f>E39/D39-1</f>
        <v>-17.13231440396989</v>
      </c>
      <c r="F40" s="37">
        <f>F39/E39-1</f>
        <v>1.0184583545564396</v>
      </c>
      <c r="G40" s="37">
        <f t="shared" ref="G40" si="65">G39/F39-1</f>
        <v>1.31918426369436</v>
      </c>
      <c r="H40" s="37">
        <f t="shared" ref="H40" si="66">H39/G39-1</f>
        <v>-0.32168262500826472</v>
      </c>
      <c r="I40" s="37">
        <v>3.4286858551406896E-2</v>
      </c>
      <c r="J40" s="37">
        <v>5.7000000000000002E-2</v>
      </c>
      <c r="K40" s="37">
        <v>5.6899999999999999E-2</v>
      </c>
      <c r="L40" s="37">
        <v>7.1999999999999995E-2</v>
      </c>
      <c r="M40" s="37">
        <v>7.4999999999999997E-2</v>
      </c>
      <c r="N40" s="37">
        <v>7.9299999999999995E-2</v>
      </c>
      <c r="O40" s="37">
        <v>7.4999999999999997E-2</v>
      </c>
      <c r="P40" s="37">
        <v>7.5600000000000001E-2</v>
      </c>
      <c r="Q40" s="37">
        <v>7.8E-2</v>
      </c>
      <c r="R40" s="37">
        <v>6.4000000000000001E-2</v>
      </c>
      <c r="S40" s="37">
        <v>6.6000000000000003E-2</v>
      </c>
    </row>
    <row r="41" spans="1:21" ht="13.5" thickBot="1">
      <c r="A41" s="99" t="s">
        <v>32</v>
      </c>
      <c r="B41" s="99" t="s">
        <v>51</v>
      </c>
      <c r="C41" s="140" t="s">
        <v>212</v>
      </c>
      <c r="D41" s="54">
        <f>D34-D39</f>
        <v>229.59053900000001</v>
      </c>
      <c r="E41" s="54">
        <f t="shared" ref="E41:S41" si="67">E34-E39</f>
        <v>253.366749</v>
      </c>
      <c r="F41" s="54">
        <f t="shared" si="67"/>
        <v>261.20626230529598</v>
      </c>
      <c r="G41" s="54">
        <f t="shared" si="67"/>
        <v>288.76408000000004</v>
      </c>
      <c r="H41" s="54">
        <f t="shared" si="67"/>
        <v>306.09648000000004</v>
      </c>
      <c r="I41" s="54">
        <f t="shared" si="67"/>
        <v>286.88016857043959</v>
      </c>
      <c r="J41" s="54">
        <f t="shared" si="67"/>
        <v>310.50799655555556</v>
      </c>
      <c r="K41" s="54">
        <f t="shared" si="67"/>
        <v>323.12146899155005</v>
      </c>
      <c r="L41" s="54">
        <f t="shared" si="67"/>
        <v>331.45198722000083</v>
      </c>
      <c r="M41" s="54">
        <f t="shared" si="67"/>
        <v>343.30738626150094</v>
      </c>
      <c r="N41" s="54">
        <f t="shared" si="67"/>
        <v>363.01480799203784</v>
      </c>
      <c r="O41" s="54">
        <f t="shared" si="67"/>
        <v>380.48466859144071</v>
      </c>
      <c r="P41" s="54">
        <f t="shared" si="67"/>
        <v>389.92068153695368</v>
      </c>
      <c r="Q41" s="54">
        <f t="shared" si="67"/>
        <v>399.387394696836</v>
      </c>
      <c r="R41" s="54">
        <f t="shared" si="67"/>
        <v>408.69394795743358</v>
      </c>
      <c r="S41" s="54">
        <f t="shared" si="67"/>
        <v>419.21524852262417</v>
      </c>
    </row>
    <row r="42" spans="1:21">
      <c r="A42" s="99" t="s">
        <v>32</v>
      </c>
      <c r="B42" s="99" t="s">
        <v>108</v>
      </c>
      <c r="C42" s="137" t="s">
        <v>45</v>
      </c>
      <c r="D42" s="36">
        <f>' Capacity by Company'!D32</f>
        <v>0</v>
      </c>
      <c r="E42" s="36">
        <f>' Capacity by Company'!E32</f>
        <v>0</v>
      </c>
      <c r="F42" s="36">
        <f>' Capacity by Company'!F32</f>
        <v>0</v>
      </c>
      <c r="G42" s="36">
        <f>' Capacity by Company'!G32</f>
        <v>0</v>
      </c>
      <c r="H42" s="36">
        <f>' Capacity by Company'!H32</f>
        <v>0</v>
      </c>
      <c r="I42" s="36">
        <f>' Capacity by Company'!I32</f>
        <v>0</v>
      </c>
      <c r="J42" s="36">
        <f>' Capacity by Company'!J32</f>
        <v>0</v>
      </c>
      <c r="K42" s="36">
        <f>' Capacity by Company'!K32</f>
        <v>0</v>
      </c>
      <c r="L42" s="36">
        <f>' Capacity by Company'!L32</f>
        <v>0</v>
      </c>
      <c r="M42" s="36">
        <f>' Capacity by Company'!M32</f>
        <v>0</v>
      </c>
      <c r="N42" s="36">
        <f>' Capacity by Company'!N32</f>
        <v>0</v>
      </c>
      <c r="O42" s="36">
        <f>' Capacity by Company'!O32</f>
        <v>0</v>
      </c>
      <c r="P42" s="36">
        <f>' Capacity by Company'!P32</f>
        <v>0</v>
      </c>
      <c r="Q42" s="36">
        <f>' Capacity by Company'!Q32</f>
        <v>0</v>
      </c>
      <c r="R42" s="36">
        <f>' Capacity by Company'!R32</f>
        <v>0</v>
      </c>
      <c r="S42" s="36">
        <f>' Capacity by Company'!S32</f>
        <v>0</v>
      </c>
    </row>
    <row r="43" spans="1:21">
      <c r="A43" s="99" t="s">
        <v>32</v>
      </c>
      <c r="B43" s="99" t="s">
        <v>108</v>
      </c>
      <c r="C43" s="137" t="s">
        <v>46</v>
      </c>
      <c r="D43" s="38">
        <f>'Production by Company'!D33</f>
        <v>0</v>
      </c>
      <c r="E43" s="38">
        <f>'Production by Company'!E33</f>
        <v>0</v>
      </c>
      <c r="F43" s="38">
        <f>'Production by Company'!F33</f>
        <v>0</v>
      </c>
      <c r="G43" s="38">
        <f>'Production by Company'!G33</f>
        <v>0</v>
      </c>
      <c r="H43" s="38">
        <f>'Production by Company'!H33</f>
        <v>0</v>
      </c>
      <c r="I43" s="38">
        <f>'Production by Company'!I33</f>
        <v>0</v>
      </c>
      <c r="J43" s="38">
        <f>'Production by Company'!J33</f>
        <v>0</v>
      </c>
      <c r="K43" s="38">
        <f>'Production by Company'!K33</f>
        <v>0</v>
      </c>
      <c r="L43" s="38">
        <f>'Production by Company'!L33</f>
        <v>0</v>
      </c>
      <c r="M43" s="38">
        <f>'Production by Company'!M33</f>
        <v>0</v>
      </c>
      <c r="N43" s="38">
        <f>'Production by Company'!N33</f>
        <v>0</v>
      </c>
      <c r="O43" s="38">
        <f>'Production by Company'!O33</f>
        <v>0</v>
      </c>
      <c r="P43" s="38">
        <f>'Production by Company'!P33</f>
        <v>0</v>
      </c>
      <c r="Q43" s="38">
        <f>'Production by Company'!Q33</f>
        <v>0</v>
      </c>
      <c r="R43" s="38">
        <f>'Production by Company'!R33</f>
        <v>0</v>
      </c>
      <c r="S43" s="38">
        <f>'Production by Company'!S33</f>
        <v>0</v>
      </c>
      <c r="T43" s="36"/>
    </row>
    <row r="44" spans="1:21">
      <c r="A44" s="99" t="s">
        <v>32</v>
      </c>
      <c r="B44" s="99" t="s">
        <v>108</v>
      </c>
      <c r="C44" s="137" t="s">
        <v>47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</row>
    <row r="45" spans="1:21">
      <c r="A45" s="99" t="s">
        <v>32</v>
      </c>
      <c r="B45" s="99" t="s">
        <v>108</v>
      </c>
      <c r="C45" s="137" t="s">
        <v>48</v>
      </c>
      <c r="D45" s="138">
        <v>39.44</v>
      </c>
      <c r="E45" s="138">
        <v>35</v>
      </c>
      <c r="F45" s="138">
        <f>'Foreign Trade'!K6</f>
        <v>28.23</v>
      </c>
      <c r="G45" s="138">
        <v>20</v>
      </c>
      <c r="H45" s="138">
        <v>18.23</v>
      </c>
      <c r="I45" s="138">
        <v>13.44</v>
      </c>
      <c r="J45" s="51"/>
      <c r="K45" s="51"/>
      <c r="L45" s="51"/>
      <c r="M45" s="51"/>
      <c r="N45" s="51"/>
      <c r="O45" s="51"/>
      <c r="P45" s="51"/>
      <c r="Q45" s="51"/>
      <c r="R45" s="51"/>
      <c r="S45" s="52"/>
    </row>
    <row r="46" spans="1:21">
      <c r="A46" s="99" t="s">
        <v>32</v>
      </c>
      <c r="B46" s="99" t="s">
        <v>108</v>
      </c>
      <c r="C46" s="137" t="s">
        <v>49</v>
      </c>
      <c r="D46" s="138">
        <v>32</v>
      </c>
      <c r="E46" s="138">
        <v>28.33</v>
      </c>
      <c r="F46" s="138">
        <v>22.45</v>
      </c>
      <c r="G46" s="138">
        <v>15</v>
      </c>
      <c r="H46" s="138">
        <v>11</v>
      </c>
      <c r="I46" s="138">
        <v>7.1</v>
      </c>
      <c r="J46" s="51"/>
      <c r="K46" s="51"/>
      <c r="L46" s="51"/>
      <c r="M46" s="51"/>
      <c r="N46" s="51"/>
      <c r="O46" s="51"/>
      <c r="P46" s="51"/>
      <c r="Q46" s="51"/>
      <c r="R46" s="51"/>
      <c r="S46" s="52"/>
    </row>
    <row r="47" spans="1:21">
      <c r="A47" s="99" t="s">
        <v>32</v>
      </c>
      <c r="B47" s="99" t="s">
        <v>108</v>
      </c>
      <c r="C47" s="137" t="s">
        <v>25</v>
      </c>
      <c r="D47" s="38">
        <f>2%*D43</f>
        <v>0</v>
      </c>
      <c r="E47" s="38">
        <f t="shared" ref="E47:S47" si="68">2%*E43</f>
        <v>0</v>
      </c>
      <c r="F47" s="38">
        <f t="shared" si="68"/>
        <v>0</v>
      </c>
      <c r="G47" s="38">
        <f t="shared" si="68"/>
        <v>0</v>
      </c>
      <c r="H47" s="38">
        <f t="shared" si="68"/>
        <v>0</v>
      </c>
      <c r="I47" s="38">
        <f t="shared" si="68"/>
        <v>0</v>
      </c>
      <c r="J47" s="38">
        <f t="shared" si="68"/>
        <v>0</v>
      </c>
      <c r="K47" s="38">
        <f t="shared" si="68"/>
        <v>0</v>
      </c>
      <c r="L47" s="38">
        <f t="shared" si="68"/>
        <v>0</v>
      </c>
      <c r="M47" s="38">
        <f t="shared" si="68"/>
        <v>0</v>
      </c>
      <c r="N47" s="38">
        <f t="shared" si="68"/>
        <v>0</v>
      </c>
      <c r="O47" s="38">
        <f t="shared" si="68"/>
        <v>0</v>
      </c>
      <c r="P47" s="38">
        <f t="shared" si="68"/>
        <v>0</v>
      </c>
      <c r="Q47" s="38">
        <f t="shared" si="68"/>
        <v>0</v>
      </c>
      <c r="R47" s="38">
        <f t="shared" si="68"/>
        <v>0</v>
      </c>
      <c r="S47" s="38">
        <f t="shared" si="68"/>
        <v>0</v>
      </c>
    </row>
    <row r="48" spans="1:21">
      <c r="A48" s="99" t="s">
        <v>32</v>
      </c>
      <c r="B48" s="99" t="s">
        <v>108</v>
      </c>
      <c r="C48" s="137" t="s">
        <v>50</v>
      </c>
      <c r="D48" s="38">
        <f>D43+D45-D46-D47</f>
        <v>7.4399999999999977</v>
      </c>
      <c r="E48" s="38">
        <f t="shared" ref="E48" si="69">E43+E45-E46-E47</f>
        <v>6.6700000000000017</v>
      </c>
      <c r="F48" s="38">
        <f t="shared" ref="F48:G48" si="70">F43+F45-F46-F47</f>
        <v>5.7800000000000011</v>
      </c>
      <c r="G48" s="38">
        <f t="shared" si="70"/>
        <v>5</v>
      </c>
      <c r="H48" s="38">
        <f t="shared" ref="H48:I48" si="71">H43+H45-H46-H47</f>
        <v>7.23</v>
      </c>
      <c r="I48" s="38">
        <f t="shared" si="71"/>
        <v>6.34</v>
      </c>
      <c r="J48" s="38">
        <f t="shared" ref="J48" si="72">I48+I48*J49</f>
        <v>6.7559040000000001</v>
      </c>
      <c r="K48" s="38">
        <f t="shared" ref="K48" si="73">J48+J48*K49</f>
        <v>7.3098881279999999</v>
      </c>
      <c r="L48" s="38">
        <f t="shared" ref="L48" si="74">K48+K48*L49</f>
        <v>7.8508198494719998</v>
      </c>
      <c r="M48" s="38">
        <f t="shared" ref="M48" si="75">L48+L48*M49</f>
        <v>8.4364910102426105</v>
      </c>
      <c r="N48" s="38">
        <f t="shared" ref="N48" si="76">M48+M48*N49</f>
        <v>9.1114102910620201</v>
      </c>
      <c r="O48" s="38">
        <f t="shared" ref="O48" si="77">N48+N48*O49</f>
        <v>9.8767687555112289</v>
      </c>
      <c r="P48" s="38">
        <f t="shared" ref="P48" si="78">O48+O48*P49</f>
        <v>10.587896105908037</v>
      </c>
      <c r="Q48" s="38">
        <f t="shared" ref="Q48" si="79">P48+P48*Q49</f>
        <v>11.36928283852405</v>
      </c>
      <c r="R48" s="38">
        <f t="shared" ref="R48" si="80">Q48+Q48*R49</f>
        <v>12.216294409994092</v>
      </c>
      <c r="S48" s="38">
        <f t="shared" ref="S48" si="81">R48+R48*S49</f>
        <v>13.164278856209632</v>
      </c>
      <c r="T48" s="293">
        <f t="shared" ref="T48" si="82">(I48/D48)^(1/5)-1</f>
        <v>-3.1491883881841209E-2</v>
      </c>
      <c r="U48" s="293">
        <f t="shared" ref="U48" si="83">(S48/J48)^(1/9)-1</f>
        <v>7.6937253567517461E-2</v>
      </c>
    </row>
    <row r="49" spans="1:21">
      <c r="A49" s="99" t="s">
        <v>32</v>
      </c>
      <c r="B49" s="99" t="s">
        <v>108</v>
      </c>
      <c r="C49" s="139" t="s">
        <v>211</v>
      </c>
      <c r="D49" s="37"/>
      <c r="E49" s="37">
        <f>E48/D48-1</f>
        <v>-0.10349462365591344</v>
      </c>
      <c r="F49" s="37">
        <f>F48/E48-1</f>
        <v>-0.13343328335832094</v>
      </c>
      <c r="G49" s="37">
        <f t="shared" ref="G49" si="84">G48/F48-1</f>
        <v>-0.13494809688581333</v>
      </c>
      <c r="H49" s="37">
        <f t="shared" ref="H49" si="85">H48/G48-1</f>
        <v>0.44600000000000017</v>
      </c>
      <c r="I49" s="37">
        <v>-0.113</v>
      </c>
      <c r="J49" s="37">
        <v>6.5600000000000006E-2</v>
      </c>
      <c r="K49" s="37">
        <v>8.2000000000000003E-2</v>
      </c>
      <c r="L49" s="37">
        <v>7.3999999999999996E-2</v>
      </c>
      <c r="M49" s="37">
        <v>7.46E-2</v>
      </c>
      <c r="N49" s="37">
        <v>0.08</v>
      </c>
      <c r="O49" s="37">
        <v>8.4000000000000005E-2</v>
      </c>
      <c r="P49" s="37">
        <v>7.1999999999999995E-2</v>
      </c>
      <c r="Q49" s="37">
        <v>7.3800000000000004E-2</v>
      </c>
      <c r="R49" s="37">
        <v>7.4499999999999997E-2</v>
      </c>
      <c r="S49" s="37">
        <v>7.7600000000000002E-2</v>
      </c>
    </row>
    <row r="50" spans="1:21" ht="13.5" thickBot="1">
      <c r="A50" s="99" t="s">
        <v>32</v>
      </c>
      <c r="B50" s="99" t="s">
        <v>108</v>
      </c>
      <c r="C50" s="140" t="s">
        <v>212</v>
      </c>
      <c r="D50" s="54">
        <f>D43-D48</f>
        <v>-7.4399999999999977</v>
      </c>
      <c r="E50" s="54">
        <f t="shared" ref="E50:S50" si="86">E43-E48</f>
        <v>-6.6700000000000017</v>
      </c>
      <c r="F50" s="54">
        <f t="shared" si="86"/>
        <v>-5.7800000000000011</v>
      </c>
      <c r="G50" s="54">
        <f t="shared" si="86"/>
        <v>-5</v>
      </c>
      <c r="H50" s="54">
        <f t="shared" si="86"/>
        <v>-7.23</v>
      </c>
      <c r="I50" s="54">
        <f t="shared" si="86"/>
        <v>-6.34</v>
      </c>
      <c r="J50" s="54">
        <f t="shared" si="86"/>
        <v>-6.7559040000000001</v>
      </c>
      <c r="K50" s="54">
        <f t="shared" si="86"/>
        <v>-7.3098881279999999</v>
      </c>
      <c r="L50" s="54">
        <f t="shared" si="86"/>
        <v>-7.8508198494719998</v>
      </c>
      <c r="M50" s="54">
        <f t="shared" si="86"/>
        <v>-8.4364910102426105</v>
      </c>
      <c r="N50" s="54">
        <f t="shared" si="86"/>
        <v>-9.1114102910620201</v>
      </c>
      <c r="O50" s="54">
        <f t="shared" si="86"/>
        <v>-9.8767687555112289</v>
      </c>
      <c r="P50" s="54">
        <f t="shared" si="86"/>
        <v>-10.587896105908037</v>
      </c>
      <c r="Q50" s="54">
        <f t="shared" si="86"/>
        <v>-11.36928283852405</v>
      </c>
      <c r="R50" s="54">
        <f t="shared" si="86"/>
        <v>-12.216294409994092</v>
      </c>
      <c r="S50" s="54">
        <f t="shared" si="86"/>
        <v>-13.164278856209632</v>
      </c>
    </row>
    <row r="51" spans="1:21">
      <c r="A51" s="99" t="s">
        <v>32</v>
      </c>
      <c r="B51" s="99" t="s">
        <v>53</v>
      </c>
      <c r="C51" s="137" t="s">
        <v>45</v>
      </c>
      <c r="D51" s="36">
        <f>' Capacity by Company'!D36</f>
        <v>160</v>
      </c>
      <c r="E51" s="36">
        <f>' Capacity by Company'!E36</f>
        <v>160</v>
      </c>
      <c r="F51" s="36">
        <f>' Capacity by Company'!F36</f>
        <v>160</v>
      </c>
      <c r="G51" s="36">
        <f>' Capacity by Company'!G36</f>
        <v>180</v>
      </c>
      <c r="H51" s="36">
        <f>' Capacity by Company'!H36</f>
        <v>210</v>
      </c>
      <c r="I51" s="36">
        <f>' Capacity by Company'!I36</f>
        <v>210</v>
      </c>
      <c r="J51" s="36">
        <f>' Capacity by Company'!J36</f>
        <v>230</v>
      </c>
      <c r="K51" s="36">
        <f>' Capacity by Company'!K36</f>
        <v>230</v>
      </c>
      <c r="L51" s="36">
        <f>' Capacity by Company'!L36</f>
        <v>230</v>
      </c>
      <c r="M51" s="36">
        <f>' Capacity by Company'!M36</f>
        <v>230</v>
      </c>
      <c r="N51" s="36">
        <f>' Capacity by Company'!N36</f>
        <v>230</v>
      </c>
      <c r="O51" s="36">
        <f>' Capacity by Company'!O36</f>
        <v>230</v>
      </c>
      <c r="P51" s="36">
        <f>' Capacity by Company'!P36</f>
        <v>230</v>
      </c>
      <c r="Q51" s="36">
        <f>' Capacity by Company'!Q36</f>
        <v>230</v>
      </c>
      <c r="R51" s="36">
        <f>' Capacity by Company'!R36</f>
        <v>230</v>
      </c>
      <c r="S51" s="36">
        <f>' Capacity by Company'!S36</f>
        <v>230</v>
      </c>
    </row>
    <row r="52" spans="1:21">
      <c r="A52" s="99" t="s">
        <v>32</v>
      </c>
      <c r="B52" s="99" t="s">
        <v>53</v>
      </c>
      <c r="C52" s="137" t="s">
        <v>46</v>
      </c>
      <c r="D52" s="38">
        <f>'Production by Company'!D37</f>
        <v>119</v>
      </c>
      <c r="E52" s="38">
        <f>'Production by Company'!E37</f>
        <v>122.7</v>
      </c>
      <c r="F52" s="38">
        <f>'Production by Company'!F37</f>
        <v>127.25</v>
      </c>
      <c r="G52" s="38">
        <f>'Production by Company'!G37</f>
        <v>136.4</v>
      </c>
      <c r="H52" s="38">
        <f>'Production by Company'!H37</f>
        <v>169.39999999999998</v>
      </c>
      <c r="I52" s="38">
        <f>'Production by Company'!I37</f>
        <v>152.60000000000002</v>
      </c>
      <c r="J52" s="38">
        <f>'Production by Company'!J37</f>
        <v>184.9</v>
      </c>
      <c r="K52" s="38">
        <f>'Production by Company'!K37</f>
        <v>184.22857142857143</v>
      </c>
      <c r="L52" s="38">
        <f>'Production by Company'!L37</f>
        <v>175.90476190476193</v>
      </c>
      <c r="M52" s="38">
        <f>'Production by Company'!M37</f>
        <v>171.5</v>
      </c>
      <c r="N52" s="38">
        <f>'Production by Company'!N37</f>
        <v>180</v>
      </c>
      <c r="O52" s="38">
        <f>'Production by Company'!O37</f>
        <v>186.9</v>
      </c>
      <c r="P52" s="38">
        <f>'Production by Company'!P37</f>
        <v>195.8</v>
      </c>
      <c r="Q52" s="38">
        <f>'Production by Company'!Q37</f>
        <v>203.39999999999998</v>
      </c>
      <c r="R52" s="38">
        <f>'Production by Company'!R37</f>
        <v>211</v>
      </c>
      <c r="S52" s="38">
        <f>'Production by Company'!S37</f>
        <v>215.38</v>
      </c>
    </row>
    <row r="53" spans="1:21">
      <c r="A53" s="99" t="s">
        <v>32</v>
      </c>
      <c r="B53" s="99" t="s">
        <v>53</v>
      </c>
      <c r="C53" s="137" t="s">
        <v>47</v>
      </c>
      <c r="D53" s="37">
        <f t="shared" ref="D53:S53" si="87">(D52/D51)</f>
        <v>0.74375000000000002</v>
      </c>
      <c r="E53" s="37">
        <f t="shared" si="87"/>
        <v>0.76687499999999997</v>
      </c>
      <c r="F53" s="37">
        <f t="shared" si="87"/>
        <v>0.79531249999999998</v>
      </c>
      <c r="G53" s="37">
        <f t="shared" si="87"/>
        <v>0.75777777777777777</v>
      </c>
      <c r="H53" s="37">
        <f t="shared" si="87"/>
        <v>0.80666666666666653</v>
      </c>
      <c r="I53" s="37">
        <f t="shared" si="87"/>
        <v>0.72666666666666679</v>
      </c>
      <c r="J53" s="37">
        <f t="shared" si="87"/>
        <v>0.80391304347826087</v>
      </c>
      <c r="K53" s="37">
        <f t="shared" si="87"/>
        <v>0.80099378881987582</v>
      </c>
      <c r="L53" s="37">
        <f t="shared" si="87"/>
        <v>0.76480331262939971</v>
      </c>
      <c r="M53" s="37">
        <f t="shared" si="87"/>
        <v>0.7456521739130435</v>
      </c>
      <c r="N53" s="37">
        <f t="shared" si="87"/>
        <v>0.78260869565217395</v>
      </c>
      <c r="O53" s="37">
        <f t="shared" si="87"/>
        <v>0.81260869565217397</v>
      </c>
      <c r="P53" s="37">
        <f t="shared" si="87"/>
        <v>0.85130434782608699</v>
      </c>
      <c r="Q53" s="37">
        <f t="shared" si="87"/>
        <v>0.88434782608695639</v>
      </c>
      <c r="R53" s="37">
        <f t="shared" si="87"/>
        <v>0.91739130434782612</v>
      </c>
      <c r="S53" s="37">
        <f t="shared" si="87"/>
        <v>0.93643478260869562</v>
      </c>
    </row>
    <row r="54" spans="1:21">
      <c r="A54" s="99" t="s">
        <v>32</v>
      </c>
      <c r="B54" s="99" t="s">
        <v>53</v>
      </c>
      <c r="C54" s="137" t="s">
        <v>48</v>
      </c>
      <c r="D54" s="138">
        <f>'Foreign Trade'!I7</f>
        <v>19</v>
      </c>
      <c r="E54" s="138">
        <f>'Foreign Trade'!J7</f>
        <v>22</v>
      </c>
      <c r="F54" s="138">
        <f>'Foreign Trade'!K7</f>
        <v>19.45</v>
      </c>
      <c r="G54" s="138">
        <f>'Foreign Trade'!L7</f>
        <v>20.11</v>
      </c>
      <c r="H54" s="138">
        <v>18.899999999999999</v>
      </c>
      <c r="I54" s="138">
        <v>15.34</v>
      </c>
      <c r="J54" s="51"/>
      <c r="K54" s="51"/>
      <c r="L54" s="51"/>
      <c r="M54" s="51"/>
      <c r="N54" s="51"/>
      <c r="O54" s="51"/>
      <c r="P54" s="51"/>
      <c r="Q54" s="51"/>
      <c r="R54" s="51"/>
      <c r="S54" s="52"/>
    </row>
    <row r="55" spans="1:21">
      <c r="A55" s="99" t="s">
        <v>32</v>
      </c>
      <c r="B55" s="99" t="s">
        <v>53</v>
      </c>
      <c r="C55" s="137" t="s">
        <v>49</v>
      </c>
      <c r="D55" s="138">
        <v>137</v>
      </c>
      <c r="E55" s="138">
        <f>'Foreign Trade'!AJ7</f>
        <v>145.83642546447501</v>
      </c>
      <c r="F55" s="138">
        <f>'Foreign Trade'!AK7</f>
        <v>136.70605672374327</v>
      </c>
      <c r="G55" s="138">
        <v>131</v>
      </c>
      <c r="H55" s="138">
        <f>'Foreign Trade'!AM7</f>
        <v>140.49114466515636</v>
      </c>
      <c r="I55" s="138">
        <v>147.88999999999999</v>
      </c>
      <c r="J55" s="51"/>
      <c r="K55" s="51"/>
      <c r="L55" s="51"/>
      <c r="M55" s="51"/>
      <c r="N55" s="51"/>
      <c r="O55" s="51"/>
      <c r="P55" s="51"/>
      <c r="Q55" s="51"/>
      <c r="R55" s="51"/>
      <c r="S55" s="52"/>
    </row>
    <row r="56" spans="1:21">
      <c r="A56" s="99" t="s">
        <v>32</v>
      </c>
      <c r="B56" s="99" t="s">
        <v>53</v>
      </c>
      <c r="C56" s="137" t="s">
        <v>25</v>
      </c>
      <c r="D56" s="38">
        <f>2%*D52</f>
        <v>2.38</v>
      </c>
      <c r="E56" s="38">
        <f t="shared" ref="E56:S56" si="88">2%*E52</f>
        <v>2.4540000000000002</v>
      </c>
      <c r="F56" s="38">
        <f t="shared" si="88"/>
        <v>2.5449999999999999</v>
      </c>
      <c r="G56" s="38">
        <f t="shared" si="88"/>
        <v>2.7280000000000002</v>
      </c>
      <c r="H56" s="38">
        <f t="shared" si="88"/>
        <v>3.3879999999999995</v>
      </c>
      <c r="I56" s="38">
        <f t="shared" si="88"/>
        <v>3.0520000000000005</v>
      </c>
      <c r="J56" s="38">
        <f t="shared" si="88"/>
        <v>3.6980000000000004</v>
      </c>
      <c r="K56" s="38">
        <f t="shared" si="88"/>
        <v>3.6845714285714286</v>
      </c>
      <c r="L56" s="38">
        <f t="shared" si="88"/>
        <v>3.5180952380952384</v>
      </c>
      <c r="M56" s="38">
        <f t="shared" si="88"/>
        <v>3.43</v>
      </c>
      <c r="N56" s="38">
        <f t="shared" si="88"/>
        <v>3.6</v>
      </c>
      <c r="O56" s="38">
        <f t="shared" si="88"/>
        <v>3.738</v>
      </c>
      <c r="P56" s="38">
        <f t="shared" si="88"/>
        <v>3.9160000000000004</v>
      </c>
      <c r="Q56" s="38">
        <f t="shared" si="88"/>
        <v>4.0679999999999996</v>
      </c>
      <c r="R56" s="38">
        <f t="shared" si="88"/>
        <v>4.22</v>
      </c>
      <c r="S56" s="38">
        <f t="shared" si="88"/>
        <v>4.3075999999999999</v>
      </c>
    </row>
    <row r="57" spans="1:21">
      <c r="A57" s="99" t="s">
        <v>32</v>
      </c>
      <c r="B57" s="99" t="s">
        <v>53</v>
      </c>
      <c r="C57" s="137" t="s">
        <v>50</v>
      </c>
      <c r="D57" s="38">
        <f>D52+D54-D55-D56</f>
        <v>-1.38</v>
      </c>
      <c r="E57" s="38">
        <f t="shared" ref="E57" si="89">E52+E54-E55-E56</f>
        <v>-3.5904254644750249</v>
      </c>
      <c r="F57" s="38">
        <f t="shared" ref="F57:G57" si="90">F52+F54-F55-F56</f>
        <v>7.4489432762567152</v>
      </c>
      <c r="G57" s="38">
        <f t="shared" si="90"/>
        <v>22.781999999999989</v>
      </c>
      <c r="H57" s="38">
        <f t="shared" ref="H57:I57" si="91">H52+H54-H55-H56</f>
        <v>44.42085533484363</v>
      </c>
      <c r="I57" s="38">
        <f t="shared" si="91"/>
        <v>16.99800000000004</v>
      </c>
      <c r="J57" s="38">
        <f t="shared" ref="J57" si="92">I57+I57*J58</f>
        <v>17.834301600000042</v>
      </c>
      <c r="K57" s="38">
        <f t="shared" ref="K57" si="93">J57+J57*K58</f>
        <v>18.745634411760044</v>
      </c>
      <c r="L57" s="38">
        <f t="shared" ref="L57" si="94">K57+K57*L58</f>
        <v>20.224664966847911</v>
      </c>
      <c r="M57" s="38">
        <f t="shared" ref="M57" si="95">L57+L57*M58</f>
        <v>21.955896288010091</v>
      </c>
      <c r="N57" s="38">
        <f t="shared" ref="N57" si="96">M57+M57*N58</f>
        <v>23.916557826529392</v>
      </c>
      <c r="O57" s="38">
        <f t="shared" ref="O57" si="97">N57+N57*O58</f>
        <v>26.121664458135402</v>
      </c>
      <c r="P57" s="38">
        <f t="shared" ref="P57" si="98">O57+O57*P58</f>
        <v>28.480450758705029</v>
      </c>
      <c r="Q57" s="38">
        <f t="shared" ref="Q57" si="99">P57+P57*Q58</f>
        <v>30.981034335319329</v>
      </c>
      <c r="R57" s="38">
        <f t="shared" ref="R57" si="100">Q57+Q57*R58</f>
        <v>33.493596219913726</v>
      </c>
      <c r="S57" s="38">
        <f t="shared" ref="S57" si="101">R57+R57*S58</f>
        <v>36.360648056338341</v>
      </c>
      <c r="T57" s="293">
        <f t="shared" ref="T57" si="102">(I57/D57)^(1/5)-1</f>
        <v>-2.6523564790687133</v>
      </c>
      <c r="U57" s="293">
        <f t="shared" ref="U57" si="103">(S57/J57)^(1/9)-1</f>
        <v>8.2368280435128671E-2</v>
      </c>
    </row>
    <row r="58" spans="1:21">
      <c r="A58" s="99" t="s">
        <v>32</v>
      </c>
      <c r="B58" s="99" t="s">
        <v>53</v>
      </c>
      <c r="C58" s="139" t="s">
        <v>211</v>
      </c>
      <c r="D58" s="37"/>
      <c r="E58" s="37">
        <f>E57/D57-1</f>
        <v>1.6017575829529167</v>
      </c>
      <c r="F58" s="37">
        <f>F57/E57-1</f>
        <v>-3.0746686848005251</v>
      </c>
      <c r="G58" s="37">
        <f t="shared" ref="G58" si="104">G57/F57-1</f>
        <v>2.0584203899923543</v>
      </c>
      <c r="H58" s="37">
        <f t="shared" ref="H58" si="105">H57/G57-1</f>
        <v>0.94982246224403699</v>
      </c>
      <c r="I58" s="37">
        <v>-0.14000000000000001</v>
      </c>
      <c r="J58" s="37">
        <v>4.9200000000000001E-2</v>
      </c>
      <c r="K58" s="37">
        <v>5.11E-2</v>
      </c>
      <c r="L58" s="37">
        <v>7.8899999999999998E-2</v>
      </c>
      <c r="M58" s="37">
        <v>8.5599999999999996E-2</v>
      </c>
      <c r="N58" s="37">
        <v>8.9300000000000004E-2</v>
      </c>
      <c r="O58" s="37">
        <v>9.2200000000000004E-2</v>
      </c>
      <c r="P58" s="37">
        <v>9.0300000000000005E-2</v>
      </c>
      <c r="Q58" s="37">
        <v>8.7800000000000003E-2</v>
      </c>
      <c r="R58" s="37">
        <v>8.1100000000000005E-2</v>
      </c>
      <c r="S58" s="37">
        <v>8.5599999999999996E-2</v>
      </c>
    </row>
    <row r="59" spans="1:21" ht="13.5" thickBot="1">
      <c r="A59" s="99" t="s">
        <v>32</v>
      </c>
      <c r="B59" s="99" t="s">
        <v>53</v>
      </c>
      <c r="C59" s="140" t="s">
        <v>212</v>
      </c>
      <c r="D59" s="54">
        <f>D52-D57</f>
        <v>120.38</v>
      </c>
      <c r="E59" s="54">
        <f t="shared" ref="E59:S59" si="106">E52-E57</f>
        <v>126.29042546447502</v>
      </c>
      <c r="F59" s="54">
        <f t="shared" si="106"/>
        <v>119.80105672374329</v>
      </c>
      <c r="G59" s="54">
        <f t="shared" si="106"/>
        <v>113.61800000000002</v>
      </c>
      <c r="H59" s="54">
        <f t="shared" si="106"/>
        <v>124.97914466515635</v>
      </c>
      <c r="I59" s="54">
        <f t="shared" si="106"/>
        <v>135.60199999999998</v>
      </c>
      <c r="J59" s="54">
        <f t="shared" si="106"/>
        <v>167.06569839999997</v>
      </c>
      <c r="K59" s="54">
        <f t="shared" si="106"/>
        <v>165.48293701681138</v>
      </c>
      <c r="L59" s="54">
        <f t="shared" si="106"/>
        <v>155.68009693791402</v>
      </c>
      <c r="M59" s="54">
        <f t="shared" si="106"/>
        <v>149.54410371198992</v>
      </c>
      <c r="N59" s="54">
        <f t="shared" si="106"/>
        <v>156.08344217347062</v>
      </c>
      <c r="O59" s="54">
        <f t="shared" si="106"/>
        <v>160.77833554186461</v>
      </c>
      <c r="P59" s="54">
        <f t="shared" si="106"/>
        <v>167.31954924129499</v>
      </c>
      <c r="Q59" s="54">
        <f t="shared" si="106"/>
        <v>172.41896566468066</v>
      </c>
      <c r="R59" s="54">
        <f t="shared" si="106"/>
        <v>177.50640378008626</v>
      </c>
      <c r="S59" s="54">
        <f t="shared" si="106"/>
        <v>179.01935194366166</v>
      </c>
    </row>
    <row r="60" spans="1:21">
      <c r="A60" s="99" t="s">
        <v>32</v>
      </c>
      <c r="B60" s="99" t="s">
        <v>17</v>
      </c>
      <c r="C60" s="137" t="s">
        <v>45</v>
      </c>
      <c r="D60" s="36">
        <f>' Capacity by Company'!D37</f>
        <v>0</v>
      </c>
      <c r="E60" s="36">
        <f>' Capacity by Company'!E37</f>
        <v>0</v>
      </c>
      <c r="F60" s="36">
        <f>' Capacity by Company'!F37</f>
        <v>0</v>
      </c>
      <c r="G60" s="36">
        <f>' Capacity by Company'!G37</f>
        <v>0</v>
      </c>
      <c r="H60" s="36">
        <f>' Capacity by Company'!H37</f>
        <v>0</v>
      </c>
      <c r="I60" s="36">
        <f>' Capacity by Company'!I37</f>
        <v>0</v>
      </c>
      <c r="J60" s="36">
        <f>' Capacity by Company'!J37</f>
        <v>0</v>
      </c>
      <c r="K60" s="36">
        <f>' Capacity by Company'!K37</f>
        <v>0</v>
      </c>
      <c r="L60" s="36">
        <f>' Capacity by Company'!L37</f>
        <v>0</v>
      </c>
      <c r="M60" s="36">
        <f>' Capacity by Company'!M37</f>
        <v>0</v>
      </c>
      <c r="N60" s="36">
        <f>' Capacity by Company'!N37</f>
        <v>0</v>
      </c>
      <c r="O60" s="36">
        <f>' Capacity by Company'!O37</f>
        <v>0</v>
      </c>
      <c r="P60" s="36">
        <f>' Capacity by Company'!P37</f>
        <v>0</v>
      </c>
      <c r="Q60" s="36">
        <f>' Capacity by Company'!Q37</f>
        <v>0</v>
      </c>
      <c r="R60" s="36">
        <f>' Capacity by Company'!R37</f>
        <v>0</v>
      </c>
      <c r="S60" s="36">
        <f>' Capacity by Company'!S37</f>
        <v>0</v>
      </c>
    </row>
    <row r="61" spans="1:21">
      <c r="A61" s="99" t="s">
        <v>32</v>
      </c>
      <c r="B61" s="99" t="s">
        <v>17</v>
      </c>
      <c r="C61" s="137" t="s">
        <v>46</v>
      </c>
      <c r="D61" s="38">
        <f>'Production by Company'!D38</f>
        <v>0</v>
      </c>
      <c r="E61" s="38">
        <f>'Production by Company'!E38</f>
        <v>0</v>
      </c>
      <c r="F61" s="38">
        <f>'Production by Company'!F38</f>
        <v>0</v>
      </c>
      <c r="G61" s="38">
        <f>'Production by Company'!G38</f>
        <v>0</v>
      </c>
      <c r="H61" s="38">
        <f>'Production by Company'!H38</f>
        <v>0</v>
      </c>
      <c r="I61" s="38">
        <f>'Production by Company'!I38</f>
        <v>0</v>
      </c>
      <c r="J61" s="38">
        <f>'Production by Company'!J38</f>
        <v>0</v>
      </c>
      <c r="K61" s="38">
        <f>'Production by Company'!K38</f>
        <v>0</v>
      </c>
      <c r="L61" s="38">
        <f>'Production by Company'!L38</f>
        <v>0</v>
      </c>
      <c r="M61" s="38">
        <f>'Production by Company'!M38</f>
        <v>0</v>
      </c>
      <c r="N61" s="38">
        <f>'Production by Company'!N38</f>
        <v>0</v>
      </c>
      <c r="O61" s="38">
        <f>'Production by Company'!O38</f>
        <v>0</v>
      </c>
      <c r="P61" s="38">
        <f>'Production by Company'!P38</f>
        <v>0</v>
      </c>
      <c r="Q61" s="38">
        <f>'Production by Company'!Q38</f>
        <v>0</v>
      </c>
      <c r="R61" s="38">
        <f>'Production by Company'!R38</f>
        <v>0</v>
      </c>
      <c r="S61" s="38">
        <f>'Production by Company'!S38</f>
        <v>0</v>
      </c>
    </row>
    <row r="62" spans="1:21">
      <c r="A62" s="99" t="s">
        <v>32</v>
      </c>
      <c r="B62" s="99" t="s">
        <v>17</v>
      </c>
      <c r="C62" s="137" t="s">
        <v>47</v>
      </c>
      <c r="D62" s="37" t="e">
        <f t="shared" ref="D62:S62" si="107">(D61/D60)</f>
        <v>#DIV/0!</v>
      </c>
      <c r="E62" s="37" t="e">
        <f t="shared" si="107"/>
        <v>#DIV/0!</v>
      </c>
      <c r="F62" s="37" t="e">
        <f t="shared" si="107"/>
        <v>#DIV/0!</v>
      </c>
      <c r="G62" s="37" t="e">
        <f t="shared" si="107"/>
        <v>#DIV/0!</v>
      </c>
      <c r="H62" s="37" t="e">
        <f t="shared" si="107"/>
        <v>#DIV/0!</v>
      </c>
      <c r="I62" s="37" t="e">
        <f t="shared" si="107"/>
        <v>#DIV/0!</v>
      </c>
      <c r="J62" s="37" t="e">
        <f t="shared" si="107"/>
        <v>#DIV/0!</v>
      </c>
      <c r="K62" s="37" t="e">
        <f t="shared" si="107"/>
        <v>#DIV/0!</v>
      </c>
      <c r="L62" s="37" t="e">
        <f t="shared" si="107"/>
        <v>#DIV/0!</v>
      </c>
      <c r="M62" s="37" t="e">
        <f t="shared" si="107"/>
        <v>#DIV/0!</v>
      </c>
      <c r="N62" s="37" t="e">
        <f t="shared" si="107"/>
        <v>#DIV/0!</v>
      </c>
      <c r="O62" s="37" t="e">
        <f t="shared" si="107"/>
        <v>#DIV/0!</v>
      </c>
      <c r="P62" s="37" t="e">
        <f t="shared" si="107"/>
        <v>#DIV/0!</v>
      </c>
      <c r="Q62" s="37" t="e">
        <f t="shared" si="107"/>
        <v>#DIV/0!</v>
      </c>
      <c r="R62" s="37" t="e">
        <f t="shared" si="107"/>
        <v>#DIV/0!</v>
      </c>
      <c r="S62" s="37" t="e">
        <f t="shared" si="107"/>
        <v>#DIV/0!</v>
      </c>
    </row>
    <row r="63" spans="1:21">
      <c r="A63" s="99" t="s">
        <v>32</v>
      </c>
      <c r="B63" s="99" t="s">
        <v>17</v>
      </c>
      <c r="C63" s="137" t="s">
        <v>48</v>
      </c>
      <c r="D63" s="138">
        <f>'Foreign Trade'!I8</f>
        <v>14.411253</v>
      </c>
      <c r="E63" s="138">
        <f>'Foreign Trade'!J8</f>
        <v>11.555057</v>
      </c>
      <c r="F63" s="138">
        <f>'Foreign Trade'!K8</f>
        <v>10.466407999999999</v>
      </c>
      <c r="G63" s="138">
        <f>'Foreign Trade'!L8</f>
        <v>10.800535999999999</v>
      </c>
      <c r="H63" s="138">
        <v>10.5</v>
      </c>
      <c r="I63" s="138">
        <v>10.1</v>
      </c>
      <c r="J63" s="51"/>
      <c r="K63" s="51"/>
      <c r="L63" s="51"/>
      <c r="M63" s="51"/>
      <c r="N63" s="51"/>
      <c r="O63" s="51"/>
      <c r="P63" s="51"/>
      <c r="Q63" s="51"/>
      <c r="R63" s="51"/>
      <c r="S63" s="52"/>
    </row>
    <row r="64" spans="1:21">
      <c r="A64" s="99" t="s">
        <v>32</v>
      </c>
      <c r="B64" s="99" t="s">
        <v>17</v>
      </c>
      <c r="C64" s="137" t="s">
        <v>49</v>
      </c>
      <c r="D64" s="138">
        <f>'Foreign Trade'!AI8</f>
        <v>3.1300050000000001</v>
      </c>
      <c r="E64" s="138">
        <f>'Foreign Trade'!AJ8</f>
        <v>4.6810099999999997</v>
      </c>
      <c r="F64" s="138">
        <f>'Foreign Trade'!AK8</f>
        <v>3.6908560000000001</v>
      </c>
      <c r="G64" s="138">
        <f>'Foreign Trade'!AL8</f>
        <v>1.2870349999999999</v>
      </c>
      <c r="H64" s="138">
        <f>'Foreign Trade'!AM8</f>
        <v>1.4035010000000001</v>
      </c>
      <c r="I64" s="138">
        <v>1.5</v>
      </c>
      <c r="J64" s="51"/>
      <c r="K64" s="51"/>
      <c r="L64" s="51"/>
      <c r="M64" s="51"/>
      <c r="N64" s="51"/>
      <c r="O64" s="51"/>
      <c r="P64" s="51"/>
      <c r="Q64" s="51"/>
      <c r="R64" s="51"/>
      <c r="S64" s="52"/>
    </row>
    <row r="65" spans="1:21">
      <c r="A65" s="99" t="s">
        <v>32</v>
      </c>
      <c r="B65" s="99" t="s">
        <v>17</v>
      </c>
      <c r="C65" s="137" t="s">
        <v>25</v>
      </c>
      <c r="D65" s="38">
        <f>2%*D61</f>
        <v>0</v>
      </c>
      <c r="E65" s="38">
        <f t="shared" ref="E65:S65" si="108">2%*E61</f>
        <v>0</v>
      </c>
      <c r="F65" s="38">
        <f t="shared" si="108"/>
        <v>0</v>
      </c>
      <c r="G65" s="38">
        <f t="shared" si="108"/>
        <v>0</v>
      </c>
      <c r="H65" s="38">
        <f t="shared" si="108"/>
        <v>0</v>
      </c>
      <c r="I65" s="38">
        <f t="shared" si="108"/>
        <v>0</v>
      </c>
      <c r="J65" s="38">
        <f t="shared" si="108"/>
        <v>0</v>
      </c>
      <c r="K65" s="38">
        <f t="shared" si="108"/>
        <v>0</v>
      </c>
      <c r="L65" s="38">
        <f t="shared" si="108"/>
        <v>0</v>
      </c>
      <c r="M65" s="38">
        <f t="shared" si="108"/>
        <v>0</v>
      </c>
      <c r="N65" s="38">
        <f t="shared" si="108"/>
        <v>0</v>
      </c>
      <c r="O65" s="38">
        <f t="shared" si="108"/>
        <v>0</v>
      </c>
      <c r="P65" s="38">
        <f t="shared" si="108"/>
        <v>0</v>
      </c>
      <c r="Q65" s="38">
        <f t="shared" si="108"/>
        <v>0</v>
      </c>
      <c r="R65" s="38">
        <f t="shared" si="108"/>
        <v>0</v>
      </c>
      <c r="S65" s="38">
        <f t="shared" si="108"/>
        <v>0</v>
      </c>
    </row>
    <row r="66" spans="1:21">
      <c r="A66" s="99" t="s">
        <v>32</v>
      </c>
      <c r="B66" s="99" t="s">
        <v>17</v>
      </c>
      <c r="C66" s="137" t="s">
        <v>50</v>
      </c>
      <c r="D66" s="38">
        <f>D61+D63-D64-D65</f>
        <v>11.281248</v>
      </c>
      <c r="E66" s="38">
        <f t="shared" ref="E66" si="109">E61+E63-E64-E65</f>
        <v>6.874047</v>
      </c>
      <c r="F66" s="38">
        <f t="shared" ref="F66:G66" si="110">F61+F63-F64-F65</f>
        <v>6.7755519999999994</v>
      </c>
      <c r="G66" s="38">
        <f t="shared" si="110"/>
        <v>9.5135009999999998</v>
      </c>
      <c r="H66" s="38">
        <f t="shared" ref="H66:I66" si="111">H61+H63-H64-H65</f>
        <v>9.0964989999999997</v>
      </c>
      <c r="I66" s="38">
        <f t="shared" si="111"/>
        <v>8.6</v>
      </c>
      <c r="J66" s="38">
        <f t="shared" ref="J66" si="112">I66+I66*J67</f>
        <v>8.9259399999999989</v>
      </c>
      <c r="K66" s="38">
        <f t="shared" ref="K66" si="113">J66+J66*K67</f>
        <v>9.2829775999999988</v>
      </c>
      <c r="L66" s="38">
        <f t="shared" ref="L66" si="114">K66+K66*L67</f>
        <v>9.6821456367999978</v>
      </c>
      <c r="M66" s="38">
        <f t="shared" ref="M66" si="115">L66+L66*M67</f>
        <v>10.175935064276798</v>
      </c>
      <c r="N66" s="38">
        <f t="shared" ref="N66" si="116">M66+M66*N67</f>
        <v>10.66234476034923</v>
      </c>
      <c r="O66" s="38">
        <f t="shared" ref="O66" si="117">N66+N66*O67</f>
        <v>11.184799653606342</v>
      </c>
      <c r="P66" s="38">
        <f t="shared" ref="P66" si="118">O66+O66*P67</f>
        <v>11.665746038711415</v>
      </c>
      <c r="Q66" s="38">
        <f t="shared" ref="Q66" si="119">P66+P66*Q67</f>
        <v>12.190704610453428</v>
      </c>
      <c r="R66" s="38">
        <f t="shared" ref="R66" si="120">Q66+Q66*R67</f>
        <v>12.760010515761604</v>
      </c>
      <c r="S66" s="38">
        <f t="shared" ref="S66" si="121">R66+R66*S67</f>
        <v>13.371215019466584</v>
      </c>
      <c r="T66" s="293">
        <f t="shared" ref="T66" si="122">(I66/D66)^(1/5)-1</f>
        <v>-5.2829287108822065E-2</v>
      </c>
      <c r="U66" s="293">
        <f t="shared" ref="U66" si="123">(S66/J66)^(1/9)-1</f>
        <v>4.5928215309127607E-2</v>
      </c>
    </row>
    <row r="67" spans="1:21">
      <c r="A67" s="99" t="s">
        <v>32</v>
      </c>
      <c r="B67" s="99" t="s">
        <v>17</v>
      </c>
      <c r="C67" s="139" t="s">
        <v>211</v>
      </c>
      <c r="D67" s="37"/>
      <c r="E67" s="37">
        <f>E66/D66-1</f>
        <v>-0.39066608587986007</v>
      </c>
      <c r="F67" s="37">
        <f>F66/E66-1</f>
        <v>-1.4328531649550946E-2</v>
      </c>
      <c r="G67" s="37">
        <f t="shared" ref="G67" si="124">G66/F66-1</f>
        <v>0.40409238981561946</v>
      </c>
      <c r="H67" s="37">
        <f t="shared" ref="H67" si="125">H66/G66-1</f>
        <v>-4.3832654245792413E-2</v>
      </c>
      <c r="I67" s="37">
        <v>-0.21</v>
      </c>
      <c r="J67" s="37">
        <v>3.7900000000000003E-2</v>
      </c>
      <c r="K67" s="37">
        <v>0.04</v>
      </c>
      <c r="L67" s="37">
        <v>4.2999999999999997E-2</v>
      </c>
      <c r="M67" s="37">
        <v>5.0999999999999997E-2</v>
      </c>
      <c r="N67" s="37">
        <v>4.7800000000000002E-2</v>
      </c>
      <c r="O67" s="37">
        <v>4.9000000000000002E-2</v>
      </c>
      <c r="P67" s="37">
        <v>4.2999999999999997E-2</v>
      </c>
      <c r="Q67" s="37">
        <v>4.4999999999999998E-2</v>
      </c>
      <c r="R67" s="37">
        <v>4.6699999999999998E-2</v>
      </c>
      <c r="S67" s="37">
        <v>4.7899999999999998E-2</v>
      </c>
    </row>
    <row r="68" spans="1:21" ht="13.5" thickBot="1">
      <c r="A68" s="99" t="s">
        <v>32</v>
      </c>
      <c r="B68" s="99" t="s">
        <v>17</v>
      </c>
      <c r="C68" s="140" t="s">
        <v>212</v>
      </c>
      <c r="D68" s="54">
        <f>D61-D66</f>
        <v>-11.281248</v>
      </c>
      <c r="E68" s="54">
        <f t="shared" ref="E68:S68" si="126">E61-E66</f>
        <v>-6.874047</v>
      </c>
      <c r="F68" s="54">
        <f t="shared" si="126"/>
        <v>-6.7755519999999994</v>
      </c>
      <c r="G68" s="54">
        <f t="shared" si="126"/>
        <v>-9.5135009999999998</v>
      </c>
      <c r="H68" s="54">
        <f t="shared" si="126"/>
        <v>-9.0964989999999997</v>
      </c>
      <c r="I68" s="54">
        <f t="shared" si="126"/>
        <v>-8.6</v>
      </c>
      <c r="J68" s="54">
        <f t="shared" si="126"/>
        <v>-8.9259399999999989</v>
      </c>
      <c r="K68" s="54">
        <f t="shared" si="126"/>
        <v>-9.2829775999999988</v>
      </c>
      <c r="L68" s="54">
        <f t="shared" si="126"/>
        <v>-9.6821456367999978</v>
      </c>
      <c r="M68" s="54">
        <f t="shared" si="126"/>
        <v>-10.175935064276798</v>
      </c>
      <c r="N68" s="54">
        <f t="shared" si="126"/>
        <v>-10.66234476034923</v>
      </c>
      <c r="O68" s="54">
        <f t="shared" si="126"/>
        <v>-11.184799653606342</v>
      </c>
      <c r="P68" s="54">
        <f t="shared" si="126"/>
        <v>-11.665746038711415</v>
      </c>
      <c r="Q68" s="54">
        <f t="shared" si="126"/>
        <v>-12.190704610453428</v>
      </c>
      <c r="R68" s="54">
        <f t="shared" si="126"/>
        <v>-12.760010515761604</v>
      </c>
      <c r="S68" s="54">
        <f t="shared" si="126"/>
        <v>-13.371215019466584</v>
      </c>
    </row>
    <row r="69" spans="1:21">
      <c r="A69" s="99" t="s">
        <v>32</v>
      </c>
      <c r="B69" s="99" t="s">
        <v>52</v>
      </c>
      <c r="C69" s="137" t="s">
        <v>45</v>
      </c>
      <c r="D69" s="36">
        <f>' Capacity by Company'!D40</f>
        <v>37.5</v>
      </c>
      <c r="E69" s="36">
        <f>' Capacity by Company'!E40</f>
        <v>37.5</v>
      </c>
      <c r="F69" s="36">
        <f>' Capacity by Company'!F40</f>
        <v>100</v>
      </c>
      <c r="G69" s="36">
        <f>' Capacity by Company'!G40</f>
        <v>100</v>
      </c>
      <c r="H69" s="36">
        <f>' Capacity by Company'!H40</f>
        <v>100</v>
      </c>
      <c r="I69" s="36">
        <f>' Capacity by Company'!I40</f>
        <v>100</v>
      </c>
      <c r="J69" s="36">
        <f>' Capacity by Company'!J40</f>
        <v>100</v>
      </c>
      <c r="K69" s="36">
        <f>' Capacity by Company'!K40</f>
        <v>100</v>
      </c>
      <c r="L69" s="36">
        <f>' Capacity by Company'!L40</f>
        <v>100</v>
      </c>
      <c r="M69" s="36">
        <f>' Capacity by Company'!M40</f>
        <v>100</v>
      </c>
      <c r="N69" s="36">
        <f>' Capacity by Company'!N40</f>
        <v>100</v>
      </c>
      <c r="O69" s="36">
        <f>' Capacity by Company'!O40</f>
        <v>100</v>
      </c>
      <c r="P69" s="36">
        <f>' Capacity by Company'!P40</f>
        <v>100</v>
      </c>
      <c r="Q69" s="36">
        <f>' Capacity by Company'!Q40</f>
        <v>100</v>
      </c>
      <c r="R69" s="36">
        <f>' Capacity by Company'!R40</f>
        <v>100</v>
      </c>
      <c r="S69" s="36">
        <f>' Capacity by Company'!S40</f>
        <v>100</v>
      </c>
      <c r="T69" s="36"/>
    </row>
    <row r="70" spans="1:21">
      <c r="A70" s="99" t="s">
        <v>32</v>
      </c>
      <c r="B70" s="99" t="s">
        <v>52</v>
      </c>
      <c r="C70" s="137" t="s">
        <v>46</v>
      </c>
      <c r="D70" s="38">
        <f>'Production by Company'!D41</f>
        <v>29.25</v>
      </c>
      <c r="E70" s="38">
        <f>'Production by Company'!E41</f>
        <v>30.375000000000004</v>
      </c>
      <c r="F70" s="38">
        <f>'Production by Company'!F41</f>
        <v>84</v>
      </c>
      <c r="G70" s="38">
        <f>'Production by Company'!G41</f>
        <v>80</v>
      </c>
      <c r="H70" s="38">
        <f>'Production by Company'!H41</f>
        <v>80.099999999999994</v>
      </c>
      <c r="I70" s="38">
        <f>'Production by Company'!I41</f>
        <v>72.000000000000014</v>
      </c>
      <c r="J70" s="38">
        <f>'Production by Company'!J41</f>
        <v>80</v>
      </c>
      <c r="K70" s="38">
        <f>'Production by Company'!K41</f>
        <v>94.000000000000014</v>
      </c>
      <c r="L70" s="38">
        <f>'Production by Company'!L41</f>
        <v>89.000000000000014</v>
      </c>
      <c r="M70" s="38">
        <f>'Production by Company'!M41</f>
        <v>87.999999999999986</v>
      </c>
      <c r="N70" s="38">
        <f>'Production by Company'!N41</f>
        <v>90.999999999999986</v>
      </c>
      <c r="O70" s="38">
        <f>'Production by Company'!O41</f>
        <v>95</v>
      </c>
      <c r="P70" s="38">
        <f>'Production by Company'!P41</f>
        <v>97</v>
      </c>
      <c r="Q70" s="38">
        <f>'Production by Company'!Q41</f>
        <v>97.11</v>
      </c>
      <c r="R70" s="38">
        <f>'Production by Company'!R41</f>
        <v>97.56</v>
      </c>
      <c r="S70" s="38">
        <f>'Production by Company'!S41</f>
        <v>98</v>
      </c>
    </row>
    <row r="71" spans="1:21">
      <c r="A71" s="99" t="s">
        <v>32</v>
      </c>
      <c r="B71" s="99" t="s">
        <v>52</v>
      </c>
      <c r="C71" s="137" t="s">
        <v>47</v>
      </c>
      <c r="D71" s="37">
        <f t="shared" ref="D71:S71" si="127">(D70/D69)</f>
        <v>0.78</v>
      </c>
      <c r="E71" s="37">
        <f t="shared" si="127"/>
        <v>0.81</v>
      </c>
      <c r="F71" s="37">
        <f t="shared" si="127"/>
        <v>0.84</v>
      </c>
      <c r="G71" s="37">
        <f t="shared" si="127"/>
        <v>0.8</v>
      </c>
      <c r="H71" s="37">
        <f t="shared" si="127"/>
        <v>0.80099999999999993</v>
      </c>
      <c r="I71" s="37">
        <f t="shared" si="127"/>
        <v>0.7200000000000002</v>
      </c>
      <c r="J71" s="37">
        <f t="shared" si="127"/>
        <v>0.8</v>
      </c>
      <c r="K71" s="37">
        <f t="shared" si="127"/>
        <v>0.94000000000000017</v>
      </c>
      <c r="L71" s="37">
        <f t="shared" si="127"/>
        <v>0.89000000000000012</v>
      </c>
      <c r="M71" s="37">
        <f t="shared" si="127"/>
        <v>0.87999999999999989</v>
      </c>
      <c r="N71" s="37">
        <f t="shared" si="127"/>
        <v>0.90999999999999981</v>
      </c>
      <c r="O71" s="37">
        <f t="shared" si="127"/>
        <v>0.95</v>
      </c>
      <c r="P71" s="37">
        <f t="shared" si="127"/>
        <v>0.97</v>
      </c>
      <c r="Q71" s="37">
        <f t="shared" si="127"/>
        <v>0.97109999999999996</v>
      </c>
      <c r="R71" s="37">
        <f t="shared" si="127"/>
        <v>0.97560000000000002</v>
      </c>
      <c r="S71" s="37">
        <f t="shared" si="127"/>
        <v>0.98</v>
      </c>
    </row>
    <row r="72" spans="1:21">
      <c r="A72" s="99" t="s">
        <v>32</v>
      </c>
      <c r="B72" s="99" t="s">
        <v>52</v>
      </c>
      <c r="C72" s="137" t="s">
        <v>48</v>
      </c>
      <c r="D72" s="138">
        <f>'Foreign Trade'!I9</f>
        <v>19</v>
      </c>
      <c r="E72" s="138">
        <v>21</v>
      </c>
      <c r="F72" s="138">
        <v>24.78</v>
      </c>
      <c r="G72" s="138">
        <v>28.9</v>
      </c>
      <c r="H72" s="138">
        <v>32</v>
      </c>
      <c r="I72" s="51">
        <v>32.67</v>
      </c>
      <c r="J72" s="51"/>
      <c r="K72" s="51"/>
      <c r="L72" s="51"/>
      <c r="M72" s="51"/>
      <c r="N72" s="51"/>
      <c r="O72" s="51"/>
      <c r="P72" s="51"/>
      <c r="Q72" s="51"/>
      <c r="R72" s="51"/>
      <c r="S72" s="52"/>
    </row>
    <row r="73" spans="1:21">
      <c r="A73" s="99" t="s">
        <v>32</v>
      </c>
      <c r="B73" s="99" t="s">
        <v>52</v>
      </c>
      <c r="C73" s="137" t="s">
        <v>49</v>
      </c>
      <c r="D73" s="138">
        <f>'Foreign Trade'!AI9</f>
        <v>38.340000000000003</v>
      </c>
      <c r="E73" s="138">
        <v>35.450000000000003</v>
      </c>
      <c r="F73" s="138">
        <v>43</v>
      </c>
      <c r="G73" s="138">
        <v>55.7</v>
      </c>
      <c r="H73" s="138">
        <v>52</v>
      </c>
      <c r="I73" s="53">
        <v>43.44</v>
      </c>
      <c r="J73" s="51"/>
      <c r="K73" s="51"/>
      <c r="L73" s="51"/>
      <c r="M73" s="51"/>
      <c r="N73" s="51"/>
      <c r="O73" s="51"/>
      <c r="P73" s="51"/>
      <c r="Q73" s="51"/>
      <c r="R73" s="51"/>
      <c r="S73" s="52"/>
    </row>
    <row r="74" spans="1:21">
      <c r="A74" s="99" t="s">
        <v>32</v>
      </c>
      <c r="B74" s="99" t="s">
        <v>52</v>
      </c>
      <c r="C74" s="137" t="s">
        <v>25</v>
      </c>
      <c r="D74" s="38">
        <f>2%*D70</f>
        <v>0.58499999999999996</v>
      </c>
      <c r="E74" s="38">
        <f t="shared" ref="E74:S74" si="128">2%*E70</f>
        <v>0.60750000000000004</v>
      </c>
      <c r="F74" s="38">
        <f t="shared" si="128"/>
        <v>1.68</v>
      </c>
      <c r="G74" s="38">
        <f t="shared" si="128"/>
        <v>1.6</v>
      </c>
      <c r="H74" s="38">
        <f t="shared" si="128"/>
        <v>1.6019999999999999</v>
      </c>
      <c r="I74" s="38">
        <f t="shared" si="128"/>
        <v>1.4400000000000004</v>
      </c>
      <c r="J74" s="38">
        <f t="shared" si="128"/>
        <v>1.6</v>
      </c>
      <c r="K74" s="38">
        <f t="shared" si="128"/>
        <v>1.8800000000000003</v>
      </c>
      <c r="L74" s="38">
        <f t="shared" si="128"/>
        <v>1.7800000000000002</v>
      </c>
      <c r="M74" s="38">
        <f t="shared" si="128"/>
        <v>1.7599999999999998</v>
      </c>
      <c r="N74" s="38">
        <f t="shared" si="128"/>
        <v>1.8199999999999998</v>
      </c>
      <c r="O74" s="38">
        <f t="shared" si="128"/>
        <v>1.9000000000000001</v>
      </c>
      <c r="P74" s="38">
        <f t="shared" si="128"/>
        <v>1.94</v>
      </c>
      <c r="Q74" s="38">
        <f t="shared" si="128"/>
        <v>1.9421999999999999</v>
      </c>
      <c r="R74" s="38">
        <f t="shared" si="128"/>
        <v>1.9512</v>
      </c>
      <c r="S74" s="38">
        <f t="shared" si="128"/>
        <v>1.96</v>
      </c>
    </row>
    <row r="75" spans="1:21">
      <c r="A75" s="99" t="s">
        <v>32</v>
      </c>
      <c r="B75" s="99" t="s">
        <v>52</v>
      </c>
      <c r="C75" s="137" t="s">
        <v>50</v>
      </c>
      <c r="D75" s="38">
        <f>D70+D72-D73-D74</f>
        <v>9.3249999999999957</v>
      </c>
      <c r="E75" s="38">
        <f t="shared" ref="E75:G75" si="129">E70+E72-E73-E74</f>
        <v>15.317499999999997</v>
      </c>
      <c r="F75" s="38">
        <f t="shared" si="129"/>
        <v>64.099999999999994</v>
      </c>
      <c r="G75" s="38">
        <f t="shared" si="129"/>
        <v>51.6</v>
      </c>
      <c r="H75" s="38">
        <f t="shared" ref="H75:I75" si="130">H70+H72-H73-H74</f>
        <v>58.497999999999998</v>
      </c>
      <c r="I75" s="38">
        <f t="shared" si="130"/>
        <v>59.79000000000002</v>
      </c>
      <c r="J75" s="38">
        <f t="shared" ref="J75" si="131">I75+I75*J76</f>
        <v>61.25485500000002</v>
      </c>
      <c r="K75" s="38">
        <f t="shared" ref="K75" si="132">J75+J75*K76</f>
        <v>62.957739969000023</v>
      </c>
      <c r="L75" s="38">
        <f t="shared" ref="L75" si="133">K75+K75*L76</f>
        <v>65.098303127946025</v>
      </c>
      <c r="M75" s="38">
        <f t="shared" ref="M75" si="134">L75+L75*M76</f>
        <v>67.572038646807968</v>
      </c>
      <c r="N75" s="38">
        <f t="shared" ref="N75" si="135">M75+M75*N76</f>
        <v>70.274920192680284</v>
      </c>
      <c r="O75" s="38">
        <f t="shared" ref="O75" si="136">N75+N75*O76</f>
        <v>73.163219412599446</v>
      </c>
      <c r="P75" s="38">
        <f t="shared" ref="P75" si="137">O75+O75*P76</f>
        <v>76.016584969690825</v>
      </c>
      <c r="Q75" s="38">
        <f t="shared" ref="Q75" si="138">P75+P75*Q76</f>
        <v>79.148468270442081</v>
      </c>
      <c r="R75" s="38">
        <f t="shared" ref="R75" si="139">Q75+Q75*R76</f>
        <v>82.583511793379273</v>
      </c>
      <c r="S75" s="38">
        <f t="shared" ref="S75" si="140">R75+R75*S76</f>
        <v>86.349319931157368</v>
      </c>
      <c r="T75" s="301">
        <f t="shared" ref="T75" si="141">(I75/D75)^(1/5)-1</f>
        <v>0.45009328880898813</v>
      </c>
      <c r="U75" s="301">
        <f t="shared" ref="U75" si="142">(S75/J75)^(1/9)-1</f>
        <v>3.8887956609786167E-2</v>
      </c>
    </row>
    <row r="76" spans="1:21">
      <c r="A76" s="99" t="s">
        <v>32</v>
      </c>
      <c r="B76" s="99" t="s">
        <v>52</v>
      </c>
      <c r="C76" s="139" t="s">
        <v>211</v>
      </c>
      <c r="D76" s="37"/>
      <c r="E76" s="37">
        <f>E75/D75-1</f>
        <v>0.64262734584450443</v>
      </c>
      <c r="F76" s="37">
        <f>F75/E75-1</f>
        <v>3.1847559980414566</v>
      </c>
      <c r="G76" s="37">
        <f t="shared" ref="G76" si="143">G75/F75-1</f>
        <v>-0.19500780031201237</v>
      </c>
      <c r="H76" s="37">
        <f t="shared" ref="H76" si="144">H75/G75-1</f>
        <v>0.13368217054263565</v>
      </c>
      <c r="I76" s="37">
        <v>-0.19700000000000001</v>
      </c>
      <c r="J76" s="37">
        <v>2.4500000000000001E-2</v>
      </c>
      <c r="K76" s="37">
        <v>2.7799999999999998E-2</v>
      </c>
      <c r="L76" s="37">
        <v>3.4000000000000002E-2</v>
      </c>
      <c r="M76" s="37">
        <v>3.7999999999999999E-2</v>
      </c>
      <c r="N76" s="37">
        <v>0.04</v>
      </c>
      <c r="O76" s="37">
        <v>4.1099999999999998E-2</v>
      </c>
      <c r="P76" s="37">
        <v>3.9E-2</v>
      </c>
      <c r="Q76" s="37">
        <v>4.1200000000000001E-2</v>
      </c>
      <c r="R76" s="37">
        <v>4.3400000000000001E-2</v>
      </c>
      <c r="S76" s="37">
        <v>4.5600000000000002E-2</v>
      </c>
    </row>
    <row r="77" spans="1:21" ht="13.5" thickBot="1">
      <c r="A77" s="99" t="s">
        <v>32</v>
      </c>
      <c r="B77" s="99" t="s">
        <v>52</v>
      </c>
      <c r="C77" s="140" t="s">
        <v>212</v>
      </c>
      <c r="D77" s="54">
        <f>D70-D75</f>
        <v>19.925000000000004</v>
      </c>
      <c r="E77" s="54">
        <f t="shared" ref="E77:S77" si="145">E70-E75</f>
        <v>15.057500000000006</v>
      </c>
      <c r="F77" s="54">
        <f t="shared" si="145"/>
        <v>19.900000000000006</v>
      </c>
      <c r="G77" s="54">
        <f t="shared" si="145"/>
        <v>28.4</v>
      </c>
      <c r="H77" s="54">
        <f t="shared" si="145"/>
        <v>21.601999999999997</v>
      </c>
      <c r="I77" s="54">
        <f t="shared" si="145"/>
        <v>12.209999999999994</v>
      </c>
      <c r="J77" s="54">
        <f t="shared" si="145"/>
        <v>18.74514499999998</v>
      </c>
      <c r="K77" s="54">
        <f t="shared" si="145"/>
        <v>31.042260030999991</v>
      </c>
      <c r="L77" s="54">
        <f t="shared" si="145"/>
        <v>23.901696872053989</v>
      </c>
      <c r="M77" s="54">
        <f t="shared" si="145"/>
        <v>20.427961353192018</v>
      </c>
      <c r="N77" s="54">
        <f t="shared" si="145"/>
        <v>20.725079807319702</v>
      </c>
      <c r="O77" s="54">
        <f t="shared" si="145"/>
        <v>21.836780587400554</v>
      </c>
      <c r="P77" s="54">
        <f t="shared" si="145"/>
        <v>20.983415030309175</v>
      </c>
      <c r="Q77" s="54">
        <f t="shared" si="145"/>
        <v>17.961531729557919</v>
      </c>
      <c r="R77" s="54">
        <f t="shared" si="145"/>
        <v>14.976488206620729</v>
      </c>
      <c r="S77" s="54">
        <f t="shared" si="145"/>
        <v>11.650680068842632</v>
      </c>
    </row>
    <row r="78" spans="1:21">
      <c r="A78" s="99" t="s">
        <v>32</v>
      </c>
      <c r="B78" s="99" t="s">
        <v>54</v>
      </c>
      <c r="C78" s="137" t="s">
        <v>45</v>
      </c>
      <c r="D78" s="36">
        <f>' Capacity by Company'!D41</f>
        <v>180</v>
      </c>
      <c r="E78" s="36">
        <f>' Capacity by Company'!E41</f>
        <v>180</v>
      </c>
      <c r="F78" s="36">
        <f>' Capacity by Company'!F41</f>
        <v>180</v>
      </c>
      <c r="G78" s="36">
        <f>' Capacity by Company'!G41</f>
        <v>180</v>
      </c>
      <c r="H78" s="36">
        <f>' Capacity by Company'!H41</f>
        <v>180</v>
      </c>
      <c r="I78" s="36">
        <f>' Capacity by Company'!I41</f>
        <v>180</v>
      </c>
      <c r="J78" s="36">
        <f>' Capacity by Company'!J41</f>
        <v>180</v>
      </c>
      <c r="K78" s="36">
        <f>' Capacity by Company'!K41</f>
        <v>180</v>
      </c>
      <c r="L78" s="36">
        <f>' Capacity by Company'!L41</f>
        <v>180</v>
      </c>
      <c r="M78" s="36">
        <f>' Capacity by Company'!M41</f>
        <v>180</v>
      </c>
      <c r="N78" s="36">
        <f>' Capacity by Company'!N41</f>
        <v>180</v>
      </c>
      <c r="O78" s="36">
        <f>' Capacity by Company'!O41</f>
        <v>180</v>
      </c>
      <c r="P78" s="36">
        <f>' Capacity by Company'!P41</f>
        <v>180</v>
      </c>
      <c r="Q78" s="36">
        <f>' Capacity by Company'!Q41</f>
        <v>180</v>
      </c>
      <c r="R78" s="36">
        <f>' Capacity by Company'!R41</f>
        <v>180</v>
      </c>
      <c r="S78" s="36">
        <f>' Capacity by Company'!S41</f>
        <v>180</v>
      </c>
      <c r="T78" s="36"/>
    </row>
    <row r="79" spans="1:21">
      <c r="A79" s="99" t="s">
        <v>32</v>
      </c>
      <c r="B79" s="99" t="s">
        <v>54</v>
      </c>
      <c r="C79" s="137" t="s">
        <v>46</v>
      </c>
      <c r="D79" s="38">
        <f>'Production by Company'!D42</f>
        <v>113.4</v>
      </c>
      <c r="E79" s="38">
        <f>'Production by Company'!E42</f>
        <v>122.4</v>
      </c>
      <c r="F79" s="38">
        <f>'Production by Company'!F42</f>
        <v>133.596</v>
      </c>
      <c r="G79" s="38">
        <f>'Production by Company'!G42</f>
        <v>147.6</v>
      </c>
      <c r="H79" s="38">
        <f>'Production by Company'!H42</f>
        <v>154.0627783783784</v>
      </c>
      <c r="I79" s="38">
        <f>'Production by Company'!I42</f>
        <v>149.58097297297297</v>
      </c>
      <c r="J79" s="38">
        <f>'Production by Company'!J42</f>
        <v>173.38086486486489</v>
      </c>
      <c r="K79" s="38">
        <f>'Production by Company'!K42</f>
        <v>139.27906915887851</v>
      </c>
      <c r="L79" s="38">
        <f>'Production by Company'!L42</f>
        <v>139.66885981308408</v>
      </c>
      <c r="M79" s="38">
        <f>'Production by Company'!M42</f>
        <v>135.95360747663551</v>
      </c>
      <c r="N79" s="38">
        <f>'Production by Company'!N42</f>
        <v>139.46677943925235</v>
      </c>
      <c r="O79" s="38">
        <f>'Production by Company'!O42</f>
        <v>142.97995140186916</v>
      </c>
      <c r="P79" s="38">
        <f>'Production by Company'!P42</f>
        <v>146.49312336448597</v>
      </c>
      <c r="Q79" s="38">
        <f>'Production by Company'!Q42</f>
        <v>150.00629532710281</v>
      </c>
      <c r="R79" s="38">
        <f>'Production by Company'!R42</f>
        <v>153.51946728971961</v>
      </c>
      <c r="S79" s="38">
        <f>'Production by Company'!S42</f>
        <v>157.03263925233642</v>
      </c>
    </row>
    <row r="80" spans="1:21">
      <c r="A80" s="99" t="s">
        <v>32</v>
      </c>
      <c r="B80" s="99" t="s">
        <v>54</v>
      </c>
      <c r="C80" s="137" t="s">
        <v>47</v>
      </c>
      <c r="D80" s="37">
        <f t="shared" ref="D80:S80" si="146">(D79/D78)</f>
        <v>0.63</v>
      </c>
      <c r="E80" s="37">
        <f t="shared" si="146"/>
        <v>0.68</v>
      </c>
      <c r="F80" s="37">
        <f t="shared" si="146"/>
        <v>0.74219999999999997</v>
      </c>
      <c r="G80" s="37">
        <f t="shared" si="146"/>
        <v>0.82</v>
      </c>
      <c r="H80" s="37">
        <f t="shared" si="146"/>
        <v>0.85590432432432439</v>
      </c>
      <c r="I80" s="37">
        <f t="shared" si="146"/>
        <v>0.83100540540540535</v>
      </c>
      <c r="J80" s="37">
        <f t="shared" si="146"/>
        <v>0.96322702702702712</v>
      </c>
      <c r="K80" s="37">
        <f t="shared" si="146"/>
        <v>0.77377260643821399</v>
      </c>
      <c r="L80" s="37">
        <f t="shared" si="146"/>
        <v>0.77593811007268931</v>
      </c>
      <c r="M80" s="37">
        <f t="shared" si="146"/>
        <v>0.75529781931464168</v>
      </c>
      <c r="N80" s="37">
        <f t="shared" si="146"/>
        <v>0.77481544132917968</v>
      </c>
      <c r="O80" s="37">
        <f t="shared" si="146"/>
        <v>0.79433306334371756</v>
      </c>
      <c r="P80" s="37">
        <f t="shared" si="146"/>
        <v>0.81385068535825533</v>
      </c>
      <c r="Q80" s="37">
        <f t="shared" si="146"/>
        <v>0.83336830737279333</v>
      </c>
      <c r="R80" s="37">
        <f t="shared" si="146"/>
        <v>0.85288592938733121</v>
      </c>
      <c r="S80" s="37">
        <f t="shared" si="146"/>
        <v>0.87240355140186898</v>
      </c>
    </row>
    <row r="81" spans="1:21">
      <c r="A81" s="99" t="s">
        <v>32</v>
      </c>
      <c r="B81" s="99" t="s">
        <v>54</v>
      </c>
      <c r="C81" s="137" t="s">
        <v>48</v>
      </c>
      <c r="D81" s="51">
        <v>15.34</v>
      </c>
      <c r="E81" s="51">
        <v>18.559999999999999</v>
      </c>
      <c r="F81" s="51">
        <v>22.11</v>
      </c>
      <c r="G81" s="51">
        <v>24.45</v>
      </c>
      <c r="H81" s="51">
        <v>30.667000000000002</v>
      </c>
      <c r="I81" s="51">
        <v>24.55</v>
      </c>
      <c r="J81" s="51"/>
      <c r="K81" s="51">
        <v>5</v>
      </c>
      <c r="L81" s="51"/>
      <c r="M81" s="51"/>
      <c r="N81" s="51"/>
      <c r="O81" s="51"/>
      <c r="P81" s="51"/>
      <c r="Q81" s="51"/>
      <c r="R81" s="51"/>
      <c r="S81" s="52"/>
    </row>
    <row r="82" spans="1:21">
      <c r="A82" s="99" t="s">
        <v>32</v>
      </c>
      <c r="B82" s="99" t="s">
        <v>54</v>
      </c>
      <c r="C82" s="137" t="s">
        <v>49</v>
      </c>
      <c r="D82" s="138">
        <v>43.56</v>
      </c>
      <c r="E82" s="138">
        <v>44.78</v>
      </c>
      <c r="F82" s="138">
        <v>46.11</v>
      </c>
      <c r="G82" s="138">
        <v>48.66</v>
      </c>
      <c r="H82" s="138">
        <v>51</v>
      </c>
      <c r="I82" s="53">
        <v>49.56</v>
      </c>
      <c r="J82" s="51"/>
      <c r="K82" s="51"/>
      <c r="L82" s="51"/>
      <c r="M82" s="51"/>
      <c r="N82" s="51"/>
      <c r="O82" s="51"/>
      <c r="P82" s="51"/>
      <c r="Q82" s="51"/>
      <c r="R82" s="51"/>
      <c r="S82" s="52"/>
    </row>
    <row r="83" spans="1:21">
      <c r="A83" s="99" t="s">
        <v>32</v>
      </c>
      <c r="B83" s="99" t="s">
        <v>54</v>
      </c>
      <c r="C83" s="137" t="s">
        <v>25</v>
      </c>
      <c r="D83" s="38">
        <f>2%*D79</f>
        <v>2.2680000000000002</v>
      </c>
      <c r="E83" s="38">
        <f t="shared" ref="E83:S83" si="147">2%*E79</f>
        <v>2.448</v>
      </c>
      <c r="F83" s="38">
        <f t="shared" si="147"/>
        <v>2.6719200000000001</v>
      </c>
      <c r="G83" s="38">
        <f t="shared" si="147"/>
        <v>2.952</v>
      </c>
      <c r="H83" s="38">
        <f t="shared" si="147"/>
        <v>3.0812555675675681</v>
      </c>
      <c r="I83" s="38">
        <f t="shared" si="147"/>
        <v>2.9916194594594594</v>
      </c>
      <c r="J83" s="38">
        <f t="shared" si="147"/>
        <v>3.4676172972972981</v>
      </c>
      <c r="K83" s="38">
        <f t="shared" si="147"/>
        <v>2.7855813831775702</v>
      </c>
      <c r="L83" s="38">
        <f t="shared" si="147"/>
        <v>2.7933771962616816</v>
      </c>
      <c r="M83" s="38">
        <f t="shared" si="147"/>
        <v>2.7190721495327104</v>
      </c>
      <c r="N83" s="38">
        <f t="shared" si="147"/>
        <v>2.7893355887850468</v>
      </c>
      <c r="O83" s="38">
        <f t="shared" si="147"/>
        <v>2.8595990280373833</v>
      </c>
      <c r="P83" s="38">
        <f t="shared" si="147"/>
        <v>2.9298624672897193</v>
      </c>
      <c r="Q83" s="38">
        <f t="shared" si="147"/>
        <v>3.0001259065420562</v>
      </c>
      <c r="R83" s="38">
        <f t="shared" si="147"/>
        <v>3.0703893457943923</v>
      </c>
      <c r="S83" s="38">
        <f t="shared" si="147"/>
        <v>3.1406527850467287</v>
      </c>
    </row>
    <row r="84" spans="1:21">
      <c r="A84" s="99" t="s">
        <v>32</v>
      </c>
      <c r="B84" s="99" t="s">
        <v>54</v>
      </c>
      <c r="C84" s="137" t="s">
        <v>50</v>
      </c>
      <c r="D84" s="38">
        <f>D79+D81-D82-D83</f>
        <v>82.912000000000006</v>
      </c>
      <c r="E84" s="38">
        <f t="shared" ref="E84" si="148">E79+E81-E82-E83</f>
        <v>93.732000000000014</v>
      </c>
      <c r="F84" s="38">
        <f t="shared" ref="F84:G84" si="149">F79+F81-F82-F83</f>
        <v>106.92408000000002</v>
      </c>
      <c r="G84" s="38">
        <f t="shared" si="149"/>
        <v>120.43799999999999</v>
      </c>
      <c r="H84" s="38">
        <f t="shared" ref="H84:I84" si="150">H79+H81-H82-H83</f>
        <v>130.64852281081082</v>
      </c>
      <c r="I84" s="38">
        <f t="shared" si="150"/>
        <v>121.57935351351352</v>
      </c>
      <c r="J84" s="38">
        <f t="shared" ref="J84" si="151">I84+I84*J85</f>
        <v>124.9592595411892</v>
      </c>
      <c r="K84" s="38">
        <f t="shared" ref="K84" si="152">J84+J84*K85</f>
        <v>128.70803732742488</v>
      </c>
      <c r="L84" s="38">
        <f t="shared" ref="L84" si="153">K84+K84*L85</f>
        <v>133.08411059655731</v>
      </c>
      <c r="M84" s="38">
        <f t="shared" ref="M84" si="154">L84+L84*M85</f>
        <v>138.1413067992265</v>
      </c>
      <c r="N84" s="38">
        <f t="shared" ref="N84" si="155">M84+M84*N85</f>
        <v>143.66695907119555</v>
      </c>
      <c r="O84" s="38">
        <f t="shared" ref="O84" si="156">N84+N84*O85</f>
        <v>149.57167108902169</v>
      </c>
      <c r="P84" s="38">
        <f t="shared" ref="P84" si="157">O84+O84*P85</f>
        <v>155.40496626149354</v>
      </c>
      <c r="Q84" s="38">
        <f t="shared" ref="Q84" si="158">P84+P84*Q85</f>
        <v>161.80765087146708</v>
      </c>
      <c r="R84" s="38">
        <f t="shared" ref="R84" si="159">Q84+Q84*R85</f>
        <v>168.83010291928875</v>
      </c>
      <c r="S84" s="38">
        <f t="shared" ref="S84" si="160">R84+R84*S85</f>
        <v>176.5287556124083</v>
      </c>
      <c r="T84" s="293">
        <f t="shared" ref="T84" si="161">(I84/D84)^(1/5)-1</f>
        <v>7.9564233388964567E-2</v>
      </c>
      <c r="U84" s="293">
        <f t="shared" ref="U84" si="162">(S84/J84)^(1/9)-1</f>
        <v>3.9134803392881112E-2</v>
      </c>
    </row>
    <row r="85" spans="1:21">
      <c r="A85" s="99" t="s">
        <v>32</v>
      </c>
      <c r="B85" s="99" t="s">
        <v>54</v>
      </c>
      <c r="C85" s="139" t="s">
        <v>211</v>
      </c>
      <c r="D85" s="37"/>
      <c r="E85" s="37">
        <f>E84/D84-1</f>
        <v>0.13049980702431507</v>
      </c>
      <c r="F85" s="37">
        <f>F84/E84-1</f>
        <v>0.1407425425681732</v>
      </c>
      <c r="G85" s="37">
        <f t="shared" ref="G85" si="163">G84/F84-1</f>
        <v>0.12638799417306146</v>
      </c>
      <c r="H85" s="37">
        <f t="shared" ref="H85" si="164">H84/G84-1</f>
        <v>8.4778249479490198E-2</v>
      </c>
      <c r="I85" s="37">
        <v>-0.18540000000000001</v>
      </c>
      <c r="J85" s="37">
        <v>2.7799999999999998E-2</v>
      </c>
      <c r="K85" s="37">
        <v>0.03</v>
      </c>
      <c r="L85" s="37">
        <v>3.4000000000000002E-2</v>
      </c>
      <c r="M85" s="37">
        <v>3.7999999999999999E-2</v>
      </c>
      <c r="N85" s="37">
        <v>0.04</v>
      </c>
      <c r="O85" s="37">
        <v>4.1099999999999998E-2</v>
      </c>
      <c r="P85" s="37">
        <v>3.9E-2</v>
      </c>
      <c r="Q85" s="37">
        <v>4.1200000000000001E-2</v>
      </c>
      <c r="R85" s="37">
        <v>4.3400000000000001E-2</v>
      </c>
      <c r="S85" s="37">
        <v>4.5600000000000002E-2</v>
      </c>
    </row>
    <row r="86" spans="1:21" ht="13.5" thickBot="1">
      <c r="A86" s="99" t="s">
        <v>32</v>
      </c>
      <c r="B86" s="99" t="s">
        <v>54</v>
      </c>
      <c r="C86" s="140" t="s">
        <v>212</v>
      </c>
      <c r="D86" s="54">
        <f>D79-D84</f>
        <v>30.488</v>
      </c>
      <c r="E86" s="54">
        <f t="shared" ref="E86:S86" si="165">E79-E84</f>
        <v>28.667999999999992</v>
      </c>
      <c r="F86" s="54">
        <f t="shared" si="165"/>
        <v>26.671919999999986</v>
      </c>
      <c r="G86" s="54">
        <f t="shared" si="165"/>
        <v>27.162000000000006</v>
      </c>
      <c r="H86" s="54">
        <f t="shared" si="165"/>
        <v>23.414255567567579</v>
      </c>
      <c r="I86" s="54">
        <f t="shared" si="165"/>
        <v>28.001619459459448</v>
      </c>
      <c r="J86" s="54">
        <f t="shared" si="165"/>
        <v>48.421605323675692</v>
      </c>
      <c r="K86" s="54">
        <f t="shared" si="165"/>
        <v>10.571031831453638</v>
      </c>
      <c r="L86" s="54">
        <f t="shared" si="165"/>
        <v>6.5847492165267738</v>
      </c>
      <c r="M86" s="54">
        <f t="shared" si="165"/>
        <v>-2.1876993225909871</v>
      </c>
      <c r="N86" s="54">
        <f t="shared" si="165"/>
        <v>-4.2001796319432003</v>
      </c>
      <c r="O86" s="54">
        <f t="shared" si="165"/>
        <v>-6.5917196871525334</v>
      </c>
      <c r="P86" s="54">
        <f t="shared" si="165"/>
        <v>-8.911842897007574</v>
      </c>
      <c r="Q86" s="54">
        <f t="shared" si="165"/>
        <v>-11.80135554436427</v>
      </c>
      <c r="R86" s="54">
        <f t="shared" si="165"/>
        <v>-15.310635629569134</v>
      </c>
      <c r="S86" s="54">
        <f t="shared" si="165"/>
        <v>-19.496116360071881</v>
      </c>
    </row>
    <row r="87" spans="1:21">
      <c r="A87" s="99" t="s">
        <v>32</v>
      </c>
      <c r="B87" s="70" t="s">
        <v>60</v>
      </c>
      <c r="C87" s="137" t="s">
        <v>45</v>
      </c>
      <c r="D87" s="38">
        <f>' Capacity by Location'!E46</f>
        <v>2062.5</v>
      </c>
      <c r="E87" s="38">
        <f>' Capacity by Location'!F46</f>
        <v>2082.5</v>
      </c>
      <c r="F87" s="38">
        <f>' Capacity by Location'!G46</f>
        <v>2235</v>
      </c>
      <c r="G87" s="38">
        <f>' Capacity by Location'!H46</f>
        <v>2324</v>
      </c>
      <c r="H87" s="38">
        <f>' Capacity by Location'!I46</f>
        <v>2419</v>
      </c>
      <c r="I87" s="38">
        <f>' Capacity by Location'!J46</f>
        <v>2459</v>
      </c>
      <c r="J87" s="38">
        <f>' Capacity by Location'!K46</f>
        <v>2504</v>
      </c>
      <c r="K87" s="38">
        <f>' Capacity by Location'!L46</f>
        <v>2514</v>
      </c>
      <c r="L87" s="38">
        <f>' Capacity by Location'!M46</f>
        <v>2514</v>
      </c>
      <c r="M87" s="38">
        <f>' Capacity by Location'!N46</f>
        <v>2649</v>
      </c>
      <c r="N87" s="38">
        <f>' Capacity by Location'!O46</f>
        <v>2649</v>
      </c>
      <c r="O87" s="38">
        <f>' Capacity by Location'!P46</f>
        <v>2649</v>
      </c>
      <c r="P87" s="38">
        <f>' Capacity by Location'!Q46</f>
        <v>2649</v>
      </c>
      <c r="Q87" s="38">
        <f>' Capacity by Location'!R46</f>
        <v>2649</v>
      </c>
      <c r="R87" s="38">
        <f>' Capacity by Location'!S46</f>
        <v>2649</v>
      </c>
      <c r="S87" s="38">
        <f>' Capacity by Location'!T46</f>
        <v>2649</v>
      </c>
    </row>
    <row r="88" spans="1:21">
      <c r="A88" s="99" t="s">
        <v>32</v>
      </c>
      <c r="B88" s="70" t="s">
        <v>60</v>
      </c>
      <c r="C88" s="137" t="s">
        <v>46</v>
      </c>
      <c r="D88" s="38">
        <f>'Production by Company'!D43</f>
        <v>1534.587314814815</v>
      </c>
      <c r="E88" s="38">
        <f>'Production by Company'!E43</f>
        <v>1611.7629259259261</v>
      </c>
      <c r="F88" s="38">
        <f>'Production by Company'!F43</f>
        <v>1731.1405862776385</v>
      </c>
      <c r="G88" s="38">
        <f>'Production by Company'!G43</f>
        <v>1791.9384912157755</v>
      </c>
      <c r="H88" s="38">
        <f>'Production by Company'!H43</f>
        <v>1946.4585172679485</v>
      </c>
      <c r="I88" s="38">
        <f>'Production by Company'!I43</f>
        <v>1767.854401494953</v>
      </c>
      <c r="J88" s="38">
        <f>'Production by Company'!J43</f>
        <v>1912.6387616481522</v>
      </c>
      <c r="K88" s="38">
        <f>'Production by Company'!K43</f>
        <v>1934.9720969520338</v>
      </c>
      <c r="L88" s="38">
        <f>'Production by Company'!L43</f>
        <v>1944.5337241226789</v>
      </c>
      <c r="M88" s="38">
        <f>'Production by Company'!M43</f>
        <v>2062.0859430863916</v>
      </c>
      <c r="N88" s="38">
        <f>'Production by Company'!N43</f>
        <v>2177.8853352929109</v>
      </c>
      <c r="O88" s="38">
        <f>'Production by Company'!O43</f>
        <v>2234.7244533530884</v>
      </c>
      <c r="P88" s="38">
        <f>'Production by Company'!P43</f>
        <v>2288.6235501937545</v>
      </c>
      <c r="Q88" s="38">
        <f>'Production by Company'!Q43</f>
        <v>2351.5626819124686</v>
      </c>
      <c r="R88" s="38">
        <f>'Production by Company'!R43</f>
        <v>2393.3979087531338</v>
      </c>
      <c r="S88" s="38">
        <f>'Production by Company'!S43</f>
        <v>2428.7778831547757</v>
      </c>
    </row>
    <row r="89" spans="1:21">
      <c r="A89" s="99" t="s">
        <v>32</v>
      </c>
      <c r="B89" s="70" t="s">
        <v>60</v>
      </c>
      <c r="C89" s="137" t="s">
        <v>47</v>
      </c>
      <c r="D89" s="37">
        <f t="shared" ref="D89:S89" si="166">(D88/D87)</f>
        <v>0.74404233445566792</v>
      </c>
      <c r="E89" s="37">
        <f t="shared" si="166"/>
        <v>0.77395578675914822</v>
      </c>
      <c r="F89" s="37">
        <f t="shared" si="166"/>
        <v>0.77455954643294789</v>
      </c>
      <c r="G89" s="37">
        <f t="shared" si="166"/>
        <v>0.77105787057477426</v>
      </c>
      <c r="H89" s="37">
        <f t="shared" si="166"/>
        <v>0.80465420308720481</v>
      </c>
      <c r="I89" s="37">
        <f t="shared" si="166"/>
        <v>0.71893224948961076</v>
      </c>
      <c r="J89" s="37">
        <f t="shared" si="166"/>
        <v>0.76383337126523654</v>
      </c>
      <c r="K89" s="37">
        <f t="shared" si="166"/>
        <v>0.76967863840574136</v>
      </c>
      <c r="L89" s="37">
        <f t="shared" si="166"/>
        <v>0.77348199050225896</v>
      </c>
      <c r="M89" s="37">
        <f t="shared" si="166"/>
        <v>0.77843938961358683</v>
      </c>
      <c r="N89" s="37">
        <f t="shared" si="166"/>
        <v>0.82215376945749752</v>
      </c>
      <c r="O89" s="37">
        <f t="shared" si="166"/>
        <v>0.84361059016726625</v>
      </c>
      <c r="P89" s="37">
        <f t="shared" si="166"/>
        <v>0.86395755009201758</v>
      </c>
      <c r="Q89" s="37">
        <f t="shared" si="166"/>
        <v>0.88771713171478617</v>
      </c>
      <c r="R89" s="37">
        <f t="shared" si="166"/>
        <v>0.90350996932923133</v>
      </c>
      <c r="S89" s="37">
        <f t="shared" si="166"/>
        <v>0.9168659430557855</v>
      </c>
    </row>
    <row r="90" spans="1:21">
      <c r="A90" s="99" t="s">
        <v>32</v>
      </c>
      <c r="B90" s="70" t="s">
        <v>60</v>
      </c>
      <c r="C90" s="137" t="s">
        <v>48</v>
      </c>
      <c r="D90" s="51">
        <f>D5+D18+D27+D36+D45+D54+D63+D72+D81</f>
        <v>497.04570599999994</v>
      </c>
      <c r="E90" s="51">
        <f t="shared" ref="E90:I90" si="167">E5+E18+E27+E36+E45+E54+E63+E72+E81</f>
        <v>494.25138499999997</v>
      </c>
      <c r="F90" s="51">
        <f t="shared" si="167"/>
        <v>470.18705999999997</v>
      </c>
      <c r="G90" s="51">
        <f t="shared" si="167"/>
        <v>493.00936100000007</v>
      </c>
      <c r="H90" s="51">
        <f t="shared" si="167"/>
        <v>526.39699999999993</v>
      </c>
      <c r="I90" s="51">
        <f t="shared" si="167"/>
        <v>595.49</v>
      </c>
      <c r="J90" s="51">
        <v>0</v>
      </c>
      <c r="K90" s="51">
        <v>0</v>
      </c>
      <c r="L90" s="51">
        <v>0</v>
      </c>
      <c r="M90" s="51">
        <v>0</v>
      </c>
      <c r="N90" s="51">
        <v>0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</row>
    <row r="91" spans="1:21">
      <c r="A91" s="99" t="s">
        <v>32</v>
      </c>
      <c r="B91" s="70" t="s">
        <v>60</v>
      </c>
      <c r="C91" s="137" t="s">
        <v>49</v>
      </c>
      <c r="D91" s="51">
        <f>D6+D19+D28+D37+D46+D55+D64+D73+D82</f>
        <v>640.26009599999998</v>
      </c>
      <c r="E91" s="51">
        <f t="shared" ref="E91:I91" si="168">E6+E19+E28+E37+E46+E55+E64+E73+E82</f>
        <v>675.17286646447508</v>
      </c>
      <c r="F91" s="51">
        <f t="shared" si="168"/>
        <v>688.88081872374335</v>
      </c>
      <c r="G91" s="51">
        <f t="shared" si="168"/>
        <v>691.62101699999994</v>
      </c>
      <c r="H91" s="51">
        <f t="shared" si="168"/>
        <v>745.52773966515633</v>
      </c>
      <c r="I91" s="51">
        <f t="shared" si="168"/>
        <v>726.90999999999985</v>
      </c>
      <c r="J91" s="51">
        <v>0</v>
      </c>
      <c r="K91" s="51">
        <v>0</v>
      </c>
      <c r="L91" s="51">
        <v>0</v>
      </c>
      <c r="M91" s="51">
        <v>0</v>
      </c>
      <c r="N91" s="51">
        <v>0</v>
      </c>
      <c r="O91" s="51">
        <v>0</v>
      </c>
      <c r="P91" s="51">
        <v>0</v>
      </c>
      <c r="Q91" s="51">
        <v>0</v>
      </c>
      <c r="R91" s="51">
        <v>0</v>
      </c>
      <c r="S91" s="51">
        <v>0</v>
      </c>
    </row>
    <row r="92" spans="1:21">
      <c r="A92" s="99" t="s">
        <v>32</v>
      </c>
      <c r="B92" s="70" t="s">
        <v>60</v>
      </c>
      <c r="C92" s="137" t="s">
        <v>25</v>
      </c>
      <c r="D92" s="51">
        <f>D7+D20+D29+D38+D47+D56+D65+D74+D83</f>
        <v>30.691746296296298</v>
      </c>
      <c r="E92" s="51">
        <f t="shared" ref="E92:I92" si="169">E7+E20+E29+E38+E47+E56+E65+E74+E83</f>
        <v>32.235258518518521</v>
      </c>
      <c r="F92" s="51">
        <f t="shared" si="169"/>
        <v>34.622811725552772</v>
      </c>
      <c r="G92" s="51">
        <f t="shared" si="169"/>
        <v>37.700467020577193</v>
      </c>
      <c r="H92" s="51">
        <f t="shared" si="169"/>
        <v>38.929170345358969</v>
      </c>
      <c r="I92" s="51">
        <f t="shared" si="169"/>
        <v>35.357088029899053</v>
      </c>
      <c r="J92" s="38"/>
      <c r="K92" s="38"/>
      <c r="L92" s="38"/>
      <c r="M92" s="38"/>
      <c r="N92" s="38"/>
      <c r="O92" s="38"/>
      <c r="P92" s="38"/>
      <c r="Q92" s="38"/>
      <c r="R92" s="38"/>
      <c r="S92" s="38"/>
    </row>
    <row r="93" spans="1:21">
      <c r="A93" s="99" t="s">
        <v>32</v>
      </c>
      <c r="B93" s="70" t="s">
        <v>60</v>
      </c>
      <c r="C93" s="137" t="s">
        <v>410</v>
      </c>
      <c r="D93" s="277">
        <f>D8+D21+D30+D39+D48+D57+D66+D75+D84</f>
        <v>1360.6811785185184</v>
      </c>
      <c r="E93" s="277">
        <f t="shared" ref="E93:S93" si="170">E8+E21+E30+E39+E48+E57+E66+E75+E84</f>
        <v>1398.6061859429326</v>
      </c>
      <c r="F93" s="277">
        <f t="shared" si="170"/>
        <v>1477.8240158283425</v>
      </c>
      <c r="G93" s="277">
        <f t="shared" si="170"/>
        <v>1555.6263681951982</v>
      </c>
      <c r="H93" s="277">
        <f t="shared" si="170"/>
        <v>1688.3986072574335</v>
      </c>
      <c r="I93" s="277">
        <f t="shared" si="170"/>
        <v>1601.0773134650537</v>
      </c>
      <c r="J93" s="277">
        <f t="shared" si="170"/>
        <v>1714.7100587099681</v>
      </c>
      <c r="K93" s="277">
        <f t="shared" si="170"/>
        <v>1851.9191688470466</v>
      </c>
      <c r="L93" s="277">
        <f t="shared" si="170"/>
        <v>1978.0339845566566</v>
      </c>
      <c r="M93" s="277">
        <f t="shared" si="170"/>
        <v>2113.5682834242721</v>
      </c>
      <c r="N93" s="277">
        <f t="shared" si="170"/>
        <v>2248.4182114733712</v>
      </c>
      <c r="O93" s="277">
        <f t="shared" si="170"/>
        <v>2388.7778433554618</v>
      </c>
      <c r="P93" s="277">
        <f t="shared" si="170"/>
        <v>2533.0072833007653</v>
      </c>
      <c r="Q93" s="277">
        <f t="shared" si="170"/>
        <v>2684.959676882379</v>
      </c>
      <c r="R93" s="277">
        <f t="shared" si="170"/>
        <v>2843.1628852129229</v>
      </c>
      <c r="S93" s="277">
        <f t="shared" si="170"/>
        <v>3004.8526138234411</v>
      </c>
      <c r="T93" s="293">
        <f>(I93/D93)^(1/5)-1</f>
        <v>3.307341419591614E-2</v>
      </c>
      <c r="U93" s="293">
        <f t="shared" ref="U93:U97" si="171">(S93/J93)^(1/9)-1</f>
        <v>6.431522679730417E-2</v>
      </c>
    </row>
    <row r="94" spans="1:21">
      <c r="A94" s="99" t="s">
        <v>32</v>
      </c>
      <c r="B94" s="70" t="s">
        <v>60</v>
      </c>
      <c r="C94" s="139" t="s">
        <v>211</v>
      </c>
      <c r="D94" s="37"/>
      <c r="E94" s="37">
        <f>E93/D93-1</f>
        <v>2.7872074680790559E-2</v>
      </c>
      <c r="F94" s="37">
        <f>F93/E93-1</f>
        <v>5.6640554490327455E-2</v>
      </c>
      <c r="G94" s="37">
        <f t="shared" ref="G94" si="172">G93/F93-1</f>
        <v>5.2646561115226032E-2</v>
      </c>
      <c r="H94" s="37">
        <f t="shared" ref="H94" si="173">H93/G93-1</f>
        <v>8.5349696930294705E-2</v>
      </c>
      <c r="I94" s="37">
        <f t="shared" ref="I94" si="174">I93/H93-1</f>
        <v>-5.1718411408915421E-2</v>
      </c>
      <c r="J94" s="37">
        <f t="shared" ref="J94" si="175">J93/I93-1</f>
        <v>7.0972678389271682E-2</v>
      </c>
      <c r="K94" s="37">
        <f t="shared" ref="K94" si="176">K93/J93-1</f>
        <v>8.0018840176575123E-2</v>
      </c>
      <c r="L94" s="37">
        <f t="shared" ref="L94" si="177">L93/K93-1</f>
        <v>6.8099524985275384E-2</v>
      </c>
      <c r="M94" s="37">
        <f t="shared" ref="M94" si="178">M93/L93-1</f>
        <v>6.8519701848294146E-2</v>
      </c>
      <c r="N94" s="37">
        <f t="shared" ref="N94" si="179">N93/M93-1</f>
        <v>6.3802021021352351E-2</v>
      </c>
      <c r="O94" s="37">
        <v>5.4699999999999999E-2</v>
      </c>
      <c r="P94" s="37">
        <v>6.2100000000000002E-2</v>
      </c>
      <c r="Q94" s="37">
        <v>6.5299999999999997E-2</v>
      </c>
      <c r="R94" s="37">
        <v>6.8900000000000003E-2</v>
      </c>
      <c r="S94" s="37">
        <v>7.3400000000000007E-2</v>
      </c>
    </row>
    <row r="95" spans="1:21">
      <c r="A95" s="99"/>
      <c r="B95" s="70"/>
      <c r="C95" s="137" t="s">
        <v>411</v>
      </c>
      <c r="D95" s="380"/>
      <c r="E95" s="380"/>
      <c r="F95" s="380"/>
      <c r="G95" s="380"/>
      <c r="H95" s="380"/>
      <c r="I95" s="380"/>
      <c r="J95" s="381">
        <f>I93+I93*J96</f>
        <v>1674.5230181419952</v>
      </c>
      <c r="K95" s="381">
        <f>J95+J95*K96</f>
        <v>1766.4858801473317</v>
      </c>
      <c r="L95" s="381">
        <f t="shared" ref="L95:S95" si="180">K95+K95*L96</f>
        <v>1842.4439338868631</v>
      </c>
      <c r="M95" s="381">
        <f t="shared" si="180"/>
        <v>1922.4423001684288</v>
      </c>
      <c r="N95" s="381">
        <f t="shared" si="180"/>
        <v>1996.8447024818843</v>
      </c>
      <c r="O95" s="381">
        <f t="shared" si="180"/>
        <v>2055.9513056753481</v>
      </c>
      <c r="P95" s="381">
        <f t="shared" si="180"/>
        <v>2132.021503985336</v>
      </c>
      <c r="Q95" s="381">
        <f t="shared" si="180"/>
        <v>2217.7287684455464</v>
      </c>
      <c r="R95" s="381">
        <f t="shared" si="180"/>
        <v>2314.8652885034612</v>
      </c>
      <c r="S95" s="381">
        <f t="shared" si="180"/>
        <v>2426.6732819381782</v>
      </c>
      <c r="T95" s="293"/>
      <c r="U95" s="293">
        <f t="shared" si="171"/>
        <v>4.2082836526083911E-2</v>
      </c>
    </row>
    <row r="96" spans="1:21">
      <c r="A96" s="99"/>
      <c r="B96" s="70"/>
      <c r="C96" s="139" t="s">
        <v>211</v>
      </c>
      <c r="D96" s="380"/>
      <c r="E96" s="380"/>
      <c r="F96" s="380"/>
      <c r="G96" s="380"/>
      <c r="H96" s="380"/>
      <c r="I96" s="380"/>
      <c r="J96" s="380">
        <f>J94-2.51%</f>
        <v>4.5872678389271684E-2</v>
      </c>
      <c r="K96" s="380">
        <f t="shared" ref="K96:S96" si="181">K94-2.51%</f>
        <v>5.4918840176575126E-2</v>
      </c>
      <c r="L96" s="380">
        <f t="shared" si="181"/>
        <v>4.2999524985275386E-2</v>
      </c>
      <c r="M96" s="380">
        <f t="shared" si="181"/>
        <v>4.3419701848294148E-2</v>
      </c>
      <c r="N96" s="380">
        <f t="shared" si="181"/>
        <v>3.8702021021352354E-2</v>
      </c>
      <c r="O96" s="380">
        <f t="shared" si="181"/>
        <v>2.9600000000000001E-2</v>
      </c>
      <c r="P96" s="380">
        <f t="shared" si="181"/>
        <v>3.7000000000000005E-2</v>
      </c>
      <c r="Q96" s="380">
        <f t="shared" si="181"/>
        <v>4.02E-2</v>
      </c>
      <c r="R96" s="380">
        <f t="shared" si="181"/>
        <v>4.3800000000000006E-2</v>
      </c>
      <c r="S96" s="380">
        <f t="shared" si="181"/>
        <v>4.830000000000001E-2</v>
      </c>
    </row>
    <row r="97" spans="1:21">
      <c r="A97" s="99"/>
      <c r="B97" s="70"/>
      <c r="C97" s="137" t="s">
        <v>412</v>
      </c>
      <c r="D97" s="380"/>
      <c r="E97" s="380"/>
      <c r="F97" s="380"/>
      <c r="G97" s="380"/>
      <c r="H97" s="380"/>
      <c r="I97" s="380"/>
      <c r="J97" s="381">
        <f>I93+I93*J98</f>
        <v>1666.3575238433234</v>
      </c>
      <c r="K97" s="381">
        <f>J97+J97*K98</f>
        <v>1749.3735230007073</v>
      </c>
      <c r="L97" s="381">
        <f t="shared" ref="L97:S97" si="182">K97+K97*L98</f>
        <v>1815.6739485442517</v>
      </c>
      <c r="M97" s="381">
        <f t="shared" si="182"/>
        <v>1885.2500329061825</v>
      </c>
      <c r="N97" s="381">
        <f t="shared" si="182"/>
        <v>1948.5982441424012</v>
      </c>
      <c r="O97" s="381">
        <f t="shared" si="182"/>
        <v>1996.3389011238901</v>
      </c>
      <c r="P97" s="381">
        <f t="shared" si="182"/>
        <v>2060.022112069742</v>
      </c>
      <c r="Q97" s="381">
        <f t="shared" si="182"/>
        <v>2132.3288882033899</v>
      </c>
      <c r="R97" s="381">
        <f t="shared" si="182"/>
        <v>2214.8500161768611</v>
      </c>
      <c r="S97" s="381">
        <f t="shared" si="182"/>
        <v>2310.5315368757015</v>
      </c>
      <c r="U97" s="293">
        <f t="shared" si="171"/>
        <v>3.6982730235456618E-2</v>
      </c>
    </row>
    <row r="98" spans="1:21">
      <c r="A98" s="99"/>
      <c r="B98" s="70"/>
      <c r="C98" s="139" t="s">
        <v>211</v>
      </c>
      <c r="D98" s="380"/>
      <c r="E98" s="380"/>
      <c r="F98" s="380"/>
      <c r="G98" s="380"/>
      <c r="H98" s="380"/>
      <c r="I98" s="380"/>
      <c r="J98" s="380">
        <f>J94-3.02%</f>
        <v>4.0772678389271677E-2</v>
      </c>
      <c r="K98" s="380">
        <f t="shared" ref="K98:S98" si="183">K94-3.02%</f>
        <v>4.9818840176575119E-2</v>
      </c>
      <c r="L98" s="380">
        <f t="shared" si="183"/>
        <v>3.7899524985275379E-2</v>
      </c>
      <c r="M98" s="380">
        <f t="shared" si="183"/>
        <v>3.8319701848294141E-2</v>
      </c>
      <c r="N98" s="380">
        <f t="shared" si="183"/>
        <v>3.3602021021352346E-2</v>
      </c>
      <c r="O98" s="380">
        <f t="shared" si="183"/>
        <v>2.4499999999999997E-2</v>
      </c>
      <c r="P98" s="380">
        <f t="shared" si="183"/>
        <v>3.1899999999999998E-2</v>
      </c>
      <c r="Q98" s="380">
        <f t="shared" si="183"/>
        <v>3.5099999999999992E-2</v>
      </c>
      <c r="R98" s="380">
        <f t="shared" si="183"/>
        <v>3.8699999999999998E-2</v>
      </c>
      <c r="S98" s="380">
        <f t="shared" si="183"/>
        <v>4.3200000000000002E-2</v>
      </c>
    </row>
    <row r="99" spans="1:21" ht="13.5" thickBot="1">
      <c r="A99" s="99" t="s">
        <v>32</v>
      </c>
      <c r="B99" s="70" t="s">
        <v>60</v>
      </c>
      <c r="C99" s="140" t="s">
        <v>212</v>
      </c>
      <c r="D99" s="54">
        <f>D88-D93</f>
        <v>173.90613629629661</v>
      </c>
      <c r="E99" s="54">
        <f t="shared" ref="E99:S99" si="184">E88-E93</f>
        <v>213.15673998299349</v>
      </c>
      <c r="F99" s="54">
        <f t="shared" si="184"/>
        <v>253.31657044929602</v>
      </c>
      <c r="G99" s="54">
        <f t="shared" si="184"/>
        <v>236.31212302057725</v>
      </c>
      <c r="H99" s="54">
        <f t="shared" si="184"/>
        <v>258.05991001051507</v>
      </c>
      <c r="I99" s="54">
        <f t="shared" si="184"/>
        <v>166.77708802989923</v>
      </c>
      <c r="J99" s="54">
        <f t="shared" si="184"/>
        <v>197.92870293818419</v>
      </c>
      <c r="K99" s="54">
        <f t="shared" si="184"/>
        <v>83.052928104987132</v>
      </c>
      <c r="L99" s="54">
        <f t="shared" si="184"/>
        <v>-33.500260433977701</v>
      </c>
      <c r="M99" s="54">
        <f t="shared" si="184"/>
        <v>-51.482340337880487</v>
      </c>
      <c r="N99" s="54">
        <f t="shared" si="184"/>
        <v>-70.532876180460335</v>
      </c>
      <c r="O99" s="54">
        <f t="shared" si="184"/>
        <v>-154.05339000237336</v>
      </c>
      <c r="P99" s="54">
        <f t="shared" si="184"/>
        <v>-244.38373310701081</v>
      </c>
      <c r="Q99" s="54">
        <f t="shared" si="184"/>
        <v>-333.39699496991034</v>
      </c>
      <c r="R99" s="54">
        <f t="shared" si="184"/>
        <v>-449.76497645978907</v>
      </c>
      <c r="S99" s="54">
        <f t="shared" si="184"/>
        <v>-576.07473066866532</v>
      </c>
    </row>
    <row r="100" spans="1:21">
      <c r="A100" s="99" t="s">
        <v>41</v>
      </c>
      <c r="B100" s="99" t="s">
        <v>38</v>
      </c>
      <c r="C100" s="137" t="s">
        <v>45</v>
      </c>
      <c r="D100" s="36">
        <f>' Capacity by Company'!D47</f>
        <v>280</v>
      </c>
      <c r="E100" s="36">
        <f>' Capacity by Company'!E47</f>
        <v>280</v>
      </c>
      <c r="F100" s="36">
        <f>' Capacity by Company'!F47</f>
        <v>290</v>
      </c>
      <c r="G100" s="36">
        <f>' Capacity by Company'!G47</f>
        <v>310</v>
      </c>
      <c r="H100" s="36">
        <f>' Capacity by Company'!H47</f>
        <v>330</v>
      </c>
      <c r="I100" s="36">
        <f>' Capacity by Company'!I47</f>
        <v>355</v>
      </c>
      <c r="J100" s="36">
        <f>' Capacity by Company'!J47</f>
        <v>355</v>
      </c>
      <c r="K100" s="36">
        <f>' Capacity by Company'!K47</f>
        <v>355</v>
      </c>
      <c r="L100" s="36">
        <f>' Capacity by Company'!L47</f>
        <v>355</v>
      </c>
      <c r="M100" s="36">
        <f>' Capacity by Company'!M47</f>
        <v>355</v>
      </c>
      <c r="N100" s="36">
        <f>' Capacity by Company'!N47</f>
        <v>355</v>
      </c>
      <c r="O100" s="36">
        <f>' Capacity by Company'!O47</f>
        <v>355</v>
      </c>
      <c r="P100" s="36">
        <f>' Capacity by Company'!P47</f>
        <v>355</v>
      </c>
      <c r="Q100" s="36">
        <f>' Capacity by Company'!Q47</f>
        <v>355</v>
      </c>
      <c r="R100" s="36">
        <f>' Capacity by Company'!R47</f>
        <v>355</v>
      </c>
      <c r="S100" s="36">
        <f>' Capacity by Company'!S47</f>
        <v>355</v>
      </c>
    </row>
    <row r="101" spans="1:21">
      <c r="A101" s="99" t="s">
        <v>41</v>
      </c>
      <c r="B101" s="99" t="s">
        <v>38</v>
      </c>
      <c r="C101" s="137" t="s">
        <v>46</v>
      </c>
      <c r="D101" s="38">
        <f>'Production by Company'!D48</f>
        <v>199.08800000000002</v>
      </c>
      <c r="E101" s="38">
        <f>'Production by Company'!E48</f>
        <v>211.04400000000001</v>
      </c>
      <c r="F101" s="38">
        <f>'Production by Company'!F48</f>
        <v>229.6</v>
      </c>
      <c r="G101" s="38">
        <f>'Production by Company'!G48</f>
        <v>252.3</v>
      </c>
      <c r="H101" s="38">
        <f>'Production by Company'!H48</f>
        <v>279.48883018867923</v>
      </c>
      <c r="I101" s="38">
        <f>'Production by Company'!I48</f>
        <v>205.05</v>
      </c>
      <c r="J101" s="38">
        <f>'Production by Company'!J48</f>
        <v>230.00000000000006</v>
      </c>
      <c r="K101" s="38">
        <f>'Production by Company'!K48</f>
        <v>240.25000000000003</v>
      </c>
      <c r="L101" s="38">
        <f>'Production by Company'!L48</f>
        <v>242.55000000000004</v>
      </c>
      <c r="M101" s="38">
        <f>'Production by Company'!M48</f>
        <v>250.7</v>
      </c>
      <c r="N101" s="38">
        <f>'Production by Company'!N48</f>
        <v>263.5</v>
      </c>
      <c r="O101" s="38">
        <f>'Production by Company'!O48</f>
        <v>270.40000000000003</v>
      </c>
      <c r="P101" s="38">
        <f>'Production by Company'!P48</f>
        <v>281.2</v>
      </c>
      <c r="Q101" s="38">
        <f>'Production by Company'!Q48</f>
        <v>308.89999999999998</v>
      </c>
      <c r="R101" s="38">
        <f>'Production by Company'!R48</f>
        <v>319.08399999999995</v>
      </c>
      <c r="S101" s="38">
        <f>'Production by Company'!S48</f>
        <v>327.70199999999994</v>
      </c>
    </row>
    <row r="102" spans="1:21">
      <c r="A102" s="99" t="s">
        <v>41</v>
      </c>
      <c r="B102" s="99" t="s">
        <v>38</v>
      </c>
      <c r="C102" s="137" t="s">
        <v>47</v>
      </c>
      <c r="D102" s="37">
        <f t="shared" ref="D102:S102" si="185">(D101/D100)</f>
        <v>0.71102857142857145</v>
      </c>
      <c r="E102" s="37">
        <f t="shared" si="185"/>
        <v>0.75372857142857141</v>
      </c>
      <c r="F102" s="37">
        <f t="shared" si="185"/>
        <v>0.79172413793103447</v>
      </c>
      <c r="G102" s="37">
        <f t="shared" si="185"/>
        <v>0.81387096774193557</v>
      </c>
      <c r="H102" s="37">
        <f t="shared" si="185"/>
        <v>0.84693584905660368</v>
      </c>
      <c r="I102" s="37">
        <f t="shared" si="185"/>
        <v>0.57760563380281693</v>
      </c>
      <c r="J102" s="37">
        <f t="shared" si="185"/>
        <v>0.64788732394366211</v>
      </c>
      <c r="K102" s="37">
        <f t="shared" si="185"/>
        <v>0.67676056338028179</v>
      </c>
      <c r="L102" s="37">
        <f t="shared" si="185"/>
        <v>0.68323943661971842</v>
      </c>
      <c r="M102" s="37">
        <f t="shared" si="185"/>
        <v>0.70619718309859147</v>
      </c>
      <c r="N102" s="37">
        <f t="shared" si="185"/>
        <v>0.74225352112676057</v>
      </c>
      <c r="O102" s="37">
        <f t="shared" si="185"/>
        <v>0.76169014084507047</v>
      </c>
      <c r="P102" s="37">
        <f t="shared" si="185"/>
        <v>0.79211267605633795</v>
      </c>
      <c r="Q102" s="37">
        <f t="shared" si="185"/>
        <v>0.87014084507042244</v>
      </c>
      <c r="R102" s="37">
        <f t="shared" si="185"/>
        <v>0.89882816901408435</v>
      </c>
      <c r="S102" s="37">
        <f t="shared" si="185"/>
        <v>0.92310422535211256</v>
      </c>
    </row>
    <row r="103" spans="1:21">
      <c r="A103" s="99" t="s">
        <v>41</v>
      </c>
      <c r="B103" s="99" t="s">
        <v>38</v>
      </c>
      <c r="C103" s="137" t="s">
        <v>48</v>
      </c>
      <c r="D103" s="138">
        <f>'Foreign Trade'!I10</f>
        <v>169.28065799999999</v>
      </c>
      <c r="E103" s="138">
        <f>'Foreign Trade'!J10</f>
        <v>170.57863</v>
      </c>
      <c r="F103" s="138">
        <f>'Foreign Trade'!K10</f>
        <v>175.938311</v>
      </c>
      <c r="G103" s="138">
        <v>168.37</v>
      </c>
      <c r="H103" s="138">
        <v>155.47999999999999</v>
      </c>
      <c r="I103" s="138">
        <v>142.1</v>
      </c>
      <c r="J103" s="51"/>
      <c r="K103" s="51"/>
      <c r="L103" s="51"/>
      <c r="M103" s="51"/>
      <c r="N103" s="51"/>
      <c r="O103" s="51"/>
      <c r="P103" s="51"/>
      <c r="Q103" s="51"/>
      <c r="R103" s="51"/>
      <c r="S103" s="52"/>
    </row>
    <row r="104" spans="1:21">
      <c r="A104" s="99" t="s">
        <v>41</v>
      </c>
      <c r="B104" s="99" t="s">
        <v>38</v>
      </c>
      <c r="C104" s="137" t="s">
        <v>49</v>
      </c>
      <c r="D104" s="138">
        <f>'Foreign Trade'!AI10</f>
        <v>264.28092199999998</v>
      </c>
      <c r="E104" s="138">
        <f>'Foreign Trade'!AJ10</f>
        <v>270.42752899999999</v>
      </c>
      <c r="F104" s="138">
        <f>'Foreign Trade'!AK10</f>
        <v>276.27136899999999</v>
      </c>
      <c r="G104" s="138">
        <f>'Foreign Trade'!AL10</f>
        <v>284.343729</v>
      </c>
      <c r="H104" s="138">
        <v>269.94</v>
      </c>
      <c r="I104" s="138">
        <v>269.45</v>
      </c>
      <c r="J104" s="51"/>
      <c r="K104" s="51"/>
      <c r="L104" s="51"/>
      <c r="M104" s="51"/>
      <c r="N104" s="51"/>
      <c r="O104" s="51"/>
      <c r="P104" s="51"/>
      <c r="Q104" s="51"/>
      <c r="R104" s="51"/>
      <c r="S104" s="52"/>
    </row>
    <row r="105" spans="1:21">
      <c r="A105" s="99" t="s">
        <v>41</v>
      </c>
      <c r="B105" s="99" t="s">
        <v>38</v>
      </c>
      <c r="C105" s="137" t="s">
        <v>25</v>
      </c>
      <c r="D105" s="38">
        <f>2%*D101</f>
        <v>3.9817600000000004</v>
      </c>
      <c r="E105" s="38">
        <f t="shared" ref="E105:S105" si="186">2%*E101</f>
        <v>4.2208800000000002</v>
      </c>
      <c r="F105" s="38">
        <f t="shared" si="186"/>
        <v>4.5919999999999996</v>
      </c>
      <c r="G105" s="38">
        <f t="shared" si="186"/>
        <v>5.0460000000000003</v>
      </c>
      <c r="H105" s="38">
        <f t="shared" si="186"/>
        <v>5.5897766037735845</v>
      </c>
      <c r="I105" s="38">
        <f t="shared" si="186"/>
        <v>4.101</v>
      </c>
      <c r="J105" s="38">
        <f t="shared" si="186"/>
        <v>4.6000000000000014</v>
      </c>
      <c r="K105" s="38">
        <f t="shared" si="186"/>
        <v>4.8050000000000006</v>
      </c>
      <c r="L105" s="38">
        <f t="shared" si="186"/>
        <v>4.8510000000000009</v>
      </c>
      <c r="M105" s="38">
        <f t="shared" si="186"/>
        <v>5.0140000000000002</v>
      </c>
      <c r="N105" s="38">
        <f t="shared" si="186"/>
        <v>5.2700000000000005</v>
      </c>
      <c r="O105" s="38">
        <f t="shared" si="186"/>
        <v>5.4080000000000004</v>
      </c>
      <c r="P105" s="38">
        <f t="shared" si="186"/>
        <v>5.6239999999999997</v>
      </c>
      <c r="Q105" s="38">
        <f t="shared" si="186"/>
        <v>6.1779999999999999</v>
      </c>
      <c r="R105" s="38">
        <f t="shared" si="186"/>
        <v>6.3816799999999994</v>
      </c>
      <c r="S105" s="38">
        <f t="shared" si="186"/>
        <v>6.5540399999999988</v>
      </c>
    </row>
    <row r="106" spans="1:21">
      <c r="A106" s="99" t="s">
        <v>41</v>
      </c>
      <c r="B106" s="99" t="s">
        <v>38</v>
      </c>
      <c r="C106" s="137" t="s">
        <v>50</v>
      </c>
      <c r="D106" s="38">
        <f>D101+D103-D104-D105</f>
        <v>100.10597600000001</v>
      </c>
      <c r="E106" s="38">
        <f t="shared" ref="E106" si="187">E101+E103-E104-E105</f>
        <v>106.97422100000003</v>
      </c>
      <c r="F106" s="38">
        <f t="shared" ref="F106" si="188">F101+F103-F104-F105</f>
        <v>124.67494200000003</v>
      </c>
      <c r="G106" s="38">
        <f t="shared" ref="G106" si="189">G101+G103-G104-G105</f>
        <v>131.28027100000003</v>
      </c>
      <c r="H106" s="38">
        <f t="shared" ref="H106:I106" si="190">H101+H103-H104-H105</f>
        <v>159.43905358490568</v>
      </c>
      <c r="I106" s="38">
        <f t="shared" si="190"/>
        <v>73.59899999999999</v>
      </c>
      <c r="J106" s="38">
        <f t="shared" ref="J106" si="191">I106+I106*J107</f>
        <v>76.027766999999983</v>
      </c>
      <c r="K106" s="38">
        <f t="shared" ref="K106" si="192">J106+J106*K107</f>
        <v>78.650724961499989</v>
      </c>
      <c r="L106" s="38">
        <f t="shared" ref="L106" si="193">K106+K106*L107</f>
        <v>81.458555842625543</v>
      </c>
      <c r="M106" s="38">
        <f t="shared" ref="M106" si="194">L106+L106*M107</f>
        <v>84.350334575038744</v>
      </c>
      <c r="N106" s="38">
        <f t="shared" ref="N106" si="195">M106+M106*N107</f>
        <v>87.41225172011265</v>
      </c>
      <c r="O106" s="38">
        <f t="shared" ref="O106" si="196">N106+N106*O107</f>
        <v>90.725176060304918</v>
      </c>
      <c r="P106" s="38">
        <f t="shared" ref="P106" si="197">O106+O106*P107</f>
        <v>94.245312891444755</v>
      </c>
      <c r="Q106" s="38">
        <f t="shared" ref="Q106" si="198">P106+P106*Q107</f>
        <v>98.043399000969984</v>
      </c>
      <c r="R106" s="38">
        <f t="shared" ref="R106" si="199">Q106+Q106*R107</f>
        <v>102.2200477984113</v>
      </c>
      <c r="S106" s="38">
        <f t="shared" ref="S106" si="200">R106+R106*S107</f>
        <v>106.70750789676156</v>
      </c>
      <c r="T106" s="293">
        <f t="shared" ref="T106" si="201">(I106/D106)^(1/5)-1</f>
        <v>-5.966547487082452E-2</v>
      </c>
      <c r="U106" s="293">
        <f t="shared" ref="U106" si="202">(S106/J106)^(1/9)-1</f>
        <v>3.838422669027941E-2</v>
      </c>
    </row>
    <row r="107" spans="1:21">
      <c r="A107" s="99" t="s">
        <v>41</v>
      </c>
      <c r="B107" s="99" t="s">
        <v>38</v>
      </c>
      <c r="C107" s="139" t="s">
        <v>211</v>
      </c>
      <c r="D107" s="37"/>
      <c r="E107" s="37">
        <f>E106/D106-1</f>
        <v>6.8609740141787556E-2</v>
      </c>
      <c r="F107" s="37">
        <f>F106/E106-1</f>
        <v>0.16546716428063535</v>
      </c>
      <c r="G107" s="37">
        <f t="shared" ref="G107" si="203">G106/F106-1</f>
        <v>5.2980405637565786E-2</v>
      </c>
      <c r="H107" s="37">
        <f t="shared" ref="H107" si="204">H106/G106-1</f>
        <v>0.21449363541385158</v>
      </c>
      <c r="I107" s="37">
        <v>-0.11</v>
      </c>
      <c r="J107" s="37">
        <v>3.3000000000000002E-2</v>
      </c>
      <c r="K107" s="37">
        <v>3.4500000000000003E-2</v>
      </c>
      <c r="L107" s="37">
        <v>3.5700000000000003E-2</v>
      </c>
      <c r="M107" s="37">
        <v>3.5499999999999997E-2</v>
      </c>
      <c r="N107" s="37">
        <v>3.6299999999999999E-2</v>
      </c>
      <c r="O107" s="37">
        <v>3.7900000000000003E-2</v>
      </c>
      <c r="P107" s="37">
        <v>3.8800000000000001E-2</v>
      </c>
      <c r="Q107" s="37">
        <v>4.0300000000000002E-2</v>
      </c>
      <c r="R107" s="37">
        <v>4.2599999999999999E-2</v>
      </c>
      <c r="S107" s="37">
        <v>4.3900000000000002E-2</v>
      </c>
    </row>
    <row r="108" spans="1:21" ht="13.5" thickBot="1">
      <c r="A108" s="99" t="s">
        <v>41</v>
      </c>
      <c r="B108" s="99" t="s">
        <v>38</v>
      </c>
      <c r="C108" s="140" t="s">
        <v>212</v>
      </c>
      <c r="D108" s="54">
        <f>D101-D106</f>
        <v>98.98202400000001</v>
      </c>
      <c r="E108" s="54">
        <f t="shared" ref="E108:S108" si="205">E101-E106</f>
        <v>104.06977899999998</v>
      </c>
      <c r="F108" s="54">
        <f t="shared" si="205"/>
        <v>104.92505799999996</v>
      </c>
      <c r="G108" s="54">
        <f t="shared" si="205"/>
        <v>121.01972899999998</v>
      </c>
      <c r="H108" s="54">
        <f t="shared" si="205"/>
        <v>120.04977660377355</v>
      </c>
      <c r="I108" s="54">
        <f t="shared" si="205"/>
        <v>131.45100000000002</v>
      </c>
      <c r="J108" s="54">
        <f t="shared" si="205"/>
        <v>153.97223300000007</v>
      </c>
      <c r="K108" s="54">
        <f t="shared" si="205"/>
        <v>161.59927503850002</v>
      </c>
      <c r="L108" s="54">
        <f t="shared" si="205"/>
        <v>161.0914441573745</v>
      </c>
      <c r="M108" s="54">
        <f t="shared" si="205"/>
        <v>166.34966542496124</v>
      </c>
      <c r="N108" s="54">
        <f t="shared" si="205"/>
        <v>176.08774827988736</v>
      </c>
      <c r="O108" s="54">
        <f t="shared" si="205"/>
        <v>179.6748239396951</v>
      </c>
      <c r="P108" s="54">
        <f t="shared" si="205"/>
        <v>186.95468710855522</v>
      </c>
      <c r="Q108" s="54">
        <f t="shared" si="205"/>
        <v>210.85660099902998</v>
      </c>
      <c r="R108" s="54">
        <f t="shared" si="205"/>
        <v>216.86395220158863</v>
      </c>
      <c r="S108" s="54">
        <f t="shared" si="205"/>
        <v>220.99449210323837</v>
      </c>
    </row>
    <row r="109" spans="1:21">
      <c r="A109" s="99" t="s">
        <v>41</v>
      </c>
      <c r="B109" s="99" t="s">
        <v>37</v>
      </c>
      <c r="C109" s="137" t="s">
        <v>45</v>
      </c>
      <c r="D109" s="36">
        <f>' Capacity by Company'!D50</f>
        <v>10</v>
      </c>
      <c r="E109" s="36">
        <f>' Capacity by Company'!E50</f>
        <v>10</v>
      </c>
      <c r="F109" s="36">
        <f>' Capacity by Company'!F50</f>
        <v>10</v>
      </c>
      <c r="G109" s="36">
        <f>' Capacity by Company'!G50</f>
        <v>32</v>
      </c>
      <c r="H109" s="36">
        <f>' Capacity by Company'!H50</f>
        <v>32</v>
      </c>
      <c r="I109" s="36">
        <f>' Capacity by Company'!I50</f>
        <v>32</v>
      </c>
      <c r="J109" s="36">
        <f>' Capacity by Company'!J50</f>
        <v>32</v>
      </c>
      <c r="K109" s="36">
        <f>' Capacity by Company'!K50</f>
        <v>32</v>
      </c>
      <c r="L109" s="36">
        <f>' Capacity by Company'!L50</f>
        <v>32</v>
      </c>
      <c r="M109" s="36">
        <f>' Capacity by Company'!M50</f>
        <v>32</v>
      </c>
      <c r="N109" s="36">
        <f>' Capacity by Company'!N50</f>
        <v>32</v>
      </c>
      <c r="O109" s="36">
        <f>' Capacity by Company'!O50</f>
        <v>32</v>
      </c>
      <c r="P109" s="36">
        <f>' Capacity by Company'!P50</f>
        <v>32</v>
      </c>
      <c r="Q109" s="36">
        <f>' Capacity by Company'!Q50</f>
        <v>32</v>
      </c>
      <c r="R109" s="36">
        <f>' Capacity by Company'!R50</f>
        <v>32</v>
      </c>
      <c r="S109" s="36">
        <f>' Capacity by Company'!S50</f>
        <v>32</v>
      </c>
    </row>
    <row r="110" spans="1:21">
      <c r="A110" s="99" t="s">
        <v>41</v>
      </c>
      <c r="B110" s="99" t="s">
        <v>37</v>
      </c>
      <c r="C110" s="137" t="s">
        <v>46</v>
      </c>
      <c r="D110" s="38">
        <f>'Production by Company'!D51</f>
        <v>7</v>
      </c>
      <c r="E110" s="38">
        <f>'Production by Company'!E51</f>
        <v>7.5</v>
      </c>
      <c r="F110" s="38">
        <f>'Production by Company'!F51</f>
        <v>7.8899999999999988</v>
      </c>
      <c r="G110" s="38">
        <f>'Production by Company'!G51</f>
        <v>24</v>
      </c>
      <c r="H110" s="38">
        <f>'Production by Company'!H51</f>
        <v>24.46</v>
      </c>
      <c r="I110" s="38">
        <f>'Production by Company'!I51</f>
        <v>22.08</v>
      </c>
      <c r="J110" s="38">
        <f>'Production by Company'!J51</f>
        <v>24</v>
      </c>
      <c r="K110" s="38">
        <f>'Production by Company'!K51</f>
        <v>25.28</v>
      </c>
      <c r="L110" s="38">
        <f>'Production by Company'!L51</f>
        <v>26.880000000000003</v>
      </c>
      <c r="M110" s="38">
        <f>'Production by Company'!M51</f>
        <v>28.479999999999997</v>
      </c>
      <c r="N110" s="38">
        <f>'Production by Company'!N51</f>
        <v>29.119999999999997</v>
      </c>
      <c r="O110" s="38">
        <f>'Production by Company'!O51</f>
        <v>29.439999999999998</v>
      </c>
      <c r="P110" s="38">
        <f>'Production by Company'!P51</f>
        <v>29.92</v>
      </c>
      <c r="Q110" s="38">
        <f>'Production by Company'!Q51</f>
        <v>30.25</v>
      </c>
      <c r="R110" s="38">
        <f>'Production by Company'!R51</f>
        <v>30.72</v>
      </c>
      <c r="S110" s="38">
        <f>'Production by Company'!S51</f>
        <v>31.36</v>
      </c>
    </row>
    <row r="111" spans="1:21">
      <c r="A111" s="99" t="s">
        <v>41</v>
      </c>
      <c r="B111" s="99" t="s">
        <v>37</v>
      </c>
      <c r="C111" s="137" t="s">
        <v>47</v>
      </c>
      <c r="D111" s="37">
        <f t="shared" ref="D111:S111" si="206">(D110/D109)</f>
        <v>0.7</v>
      </c>
      <c r="E111" s="37">
        <f t="shared" si="206"/>
        <v>0.75</v>
      </c>
      <c r="F111" s="37">
        <f t="shared" si="206"/>
        <v>0.78899999999999992</v>
      </c>
      <c r="G111" s="37">
        <f t="shared" si="206"/>
        <v>0.75</v>
      </c>
      <c r="H111" s="37">
        <f t="shared" si="206"/>
        <v>0.76437500000000003</v>
      </c>
      <c r="I111" s="37">
        <f t="shared" si="206"/>
        <v>0.69</v>
      </c>
      <c r="J111" s="37">
        <f t="shared" si="206"/>
        <v>0.75</v>
      </c>
      <c r="K111" s="37">
        <f t="shared" si="206"/>
        <v>0.79</v>
      </c>
      <c r="L111" s="37">
        <f t="shared" si="206"/>
        <v>0.84000000000000008</v>
      </c>
      <c r="M111" s="37">
        <f t="shared" si="206"/>
        <v>0.8899999999999999</v>
      </c>
      <c r="N111" s="37">
        <f t="shared" si="206"/>
        <v>0.90999999999999992</v>
      </c>
      <c r="O111" s="37">
        <f t="shared" si="206"/>
        <v>0.91999999999999993</v>
      </c>
      <c r="P111" s="37">
        <f t="shared" si="206"/>
        <v>0.93500000000000005</v>
      </c>
      <c r="Q111" s="37">
        <f t="shared" si="206"/>
        <v>0.9453125</v>
      </c>
      <c r="R111" s="37">
        <f t="shared" si="206"/>
        <v>0.96</v>
      </c>
      <c r="S111" s="37">
        <f t="shared" si="206"/>
        <v>0.98</v>
      </c>
    </row>
    <row r="112" spans="1:21">
      <c r="A112" s="99" t="s">
        <v>41</v>
      </c>
      <c r="B112" s="99" t="s">
        <v>37</v>
      </c>
      <c r="C112" s="137" t="s">
        <v>48</v>
      </c>
      <c r="D112" s="138">
        <v>36.78</v>
      </c>
      <c r="E112" s="138">
        <v>40.130000000000003</v>
      </c>
      <c r="F112" s="138">
        <v>44.89</v>
      </c>
      <c r="G112" s="138">
        <v>45.85</v>
      </c>
      <c r="H112" s="138">
        <v>45.32</v>
      </c>
      <c r="I112" s="138">
        <v>42.13</v>
      </c>
      <c r="J112" s="51"/>
      <c r="K112" s="51"/>
      <c r="L112" s="51"/>
      <c r="M112" s="51"/>
      <c r="N112" s="51"/>
      <c r="O112" s="51"/>
      <c r="P112" s="51"/>
      <c r="Q112" s="51"/>
      <c r="R112" s="51"/>
      <c r="S112" s="52"/>
    </row>
    <row r="113" spans="1:21">
      <c r="A113" s="99" t="s">
        <v>41</v>
      </c>
      <c r="B113" s="99" t="s">
        <v>37</v>
      </c>
      <c r="C113" s="137" t="s">
        <v>49</v>
      </c>
      <c r="D113" s="138">
        <f>'Foreign Trade'!AI11</f>
        <v>27.172740999999998</v>
      </c>
      <c r="E113" s="138">
        <f>'Foreign Trade'!AJ11</f>
        <v>24.420869</v>
      </c>
      <c r="F113" s="138">
        <f>'Foreign Trade'!AK11</f>
        <v>26.023136999999998</v>
      </c>
      <c r="G113" s="138">
        <f>'Foreign Trade'!AL11</f>
        <v>27.376615000000001</v>
      </c>
      <c r="H113" s="138">
        <v>27.8</v>
      </c>
      <c r="I113" s="138">
        <v>22.18</v>
      </c>
      <c r="J113" s="51"/>
      <c r="K113" s="51"/>
      <c r="L113" s="51"/>
      <c r="M113" s="51"/>
      <c r="N113" s="51"/>
      <c r="O113" s="51"/>
      <c r="P113" s="51"/>
      <c r="Q113" s="51"/>
      <c r="R113" s="51"/>
      <c r="S113" s="52"/>
    </row>
    <row r="114" spans="1:21">
      <c r="A114" s="99" t="s">
        <v>41</v>
      </c>
      <c r="B114" s="99" t="s">
        <v>37</v>
      </c>
      <c r="C114" s="137" t="s">
        <v>25</v>
      </c>
      <c r="D114" s="38">
        <f>2%*D110</f>
        <v>0.14000000000000001</v>
      </c>
      <c r="E114" s="38">
        <f t="shared" ref="E114:S114" si="207">2%*E110</f>
        <v>0.15</v>
      </c>
      <c r="F114" s="38">
        <f t="shared" si="207"/>
        <v>0.15779999999999997</v>
      </c>
      <c r="G114" s="38">
        <f t="shared" si="207"/>
        <v>0.48</v>
      </c>
      <c r="H114" s="38">
        <f t="shared" si="207"/>
        <v>0.48920000000000002</v>
      </c>
      <c r="I114" s="38">
        <f t="shared" si="207"/>
        <v>0.44159999999999999</v>
      </c>
      <c r="J114" s="38">
        <f t="shared" si="207"/>
        <v>0.48</v>
      </c>
      <c r="K114" s="38">
        <f t="shared" si="207"/>
        <v>0.50560000000000005</v>
      </c>
      <c r="L114" s="38">
        <f t="shared" si="207"/>
        <v>0.53760000000000008</v>
      </c>
      <c r="M114" s="38">
        <f t="shared" si="207"/>
        <v>0.5696</v>
      </c>
      <c r="N114" s="38">
        <f t="shared" si="207"/>
        <v>0.58239999999999992</v>
      </c>
      <c r="O114" s="38">
        <f t="shared" si="207"/>
        <v>0.58879999999999999</v>
      </c>
      <c r="P114" s="38">
        <f t="shared" si="207"/>
        <v>0.59840000000000004</v>
      </c>
      <c r="Q114" s="38">
        <f t="shared" si="207"/>
        <v>0.60499999999999998</v>
      </c>
      <c r="R114" s="38">
        <f t="shared" si="207"/>
        <v>0.61439999999999995</v>
      </c>
      <c r="S114" s="38">
        <f t="shared" si="207"/>
        <v>0.62719999999999998</v>
      </c>
    </row>
    <row r="115" spans="1:21">
      <c r="A115" s="99" t="s">
        <v>41</v>
      </c>
      <c r="B115" s="99" t="s">
        <v>37</v>
      </c>
      <c r="C115" s="137" t="s">
        <v>50</v>
      </c>
      <c r="D115" s="38">
        <f>D110+D112-D113-D114</f>
        <v>16.467259000000002</v>
      </c>
      <c r="E115" s="38">
        <f t="shared" ref="E115" si="208">E110+E112-E113-E114</f>
        <v>23.059131000000004</v>
      </c>
      <c r="F115" s="38">
        <f t="shared" ref="F115" si="209">F110+F112-F113-F114</f>
        <v>26.599063000000001</v>
      </c>
      <c r="G115" s="38">
        <f t="shared" ref="G115" si="210">G110+G112-G113-G114</f>
        <v>41.993384999999996</v>
      </c>
      <c r="H115" s="38">
        <f t="shared" ref="H115:I115" si="211">H110+H112-H113-H114</f>
        <v>41.490800000000007</v>
      </c>
      <c r="I115" s="38">
        <f t="shared" si="211"/>
        <v>41.588400000000007</v>
      </c>
      <c r="J115" s="38">
        <f t="shared" ref="J115" si="212">I115+I115*J116</f>
        <v>43.147965000000013</v>
      </c>
      <c r="K115" s="38">
        <f t="shared" ref="K115" si="213">J115+J115*K116</f>
        <v>44.826420838500013</v>
      </c>
      <c r="L115" s="38">
        <f t="shared" ref="L115" si="214">K115+K115*L116</f>
        <v>46.619477672040013</v>
      </c>
      <c r="M115" s="38">
        <f t="shared" ref="M115" si="215">L115+L115*M116</f>
        <v>48.586819629800104</v>
      </c>
      <c r="N115" s="38">
        <f t="shared" ref="N115" si="216">M115+M115*N116</f>
        <v>50.695487601733426</v>
      </c>
      <c r="O115" s="38">
        <f t="shared" ref="O115" si="217">N115+N115*O116</f>
        <v>52.981854092571602</v>
      </c>
      <c r="P115" s="38">
        <f t="shared" ref="P115" si="218">O115+O115*P116</f>
        <v>55.445510307876184</v>
      </c>
      <c r="Q115" s="38">
        <f t="shared" ref="Q115" si="219">P115+P115*Q116</f>
        <v>58.095805700592663</v>
      </c>
      <c r="R115" s="38">
        <f t="shared" ref="R115" si="220">Q115+Q115*R116</f>
        <v>60.919261857641466</v>
      </c>
      <c r="S115" s="38">
        <f t="shared" ref="S115" si="221">R115+R115*S116</f>
        <v>63.931719356501837</v>
      </c>
      <c r="T115" s="293">
        <f t="shared" ref="T115" si="222">(I115/D115)^(1/5)-1</f>
        <v>0.20356674422620835</v>
      </c>
      <c r="U115" s="293">
        <f t="shared" ref="U115" si="223">(S115/J115)^(1/9)-1</f>
        <v>4.4655021720259702E-2</v>
      </c>
    </row>
    <row r="116" spans="1:21">
      <c r="A116" s="99" t="s">
        <v>41</v>
      </c>
      <c r="B116" s="99" t="s">
        <v>37</v>
      </c>
      <c r="C116" s="139" t="s">
        <v>211</v>
      </c>
      <c r="D116" s="37"/>
      <c r="E116" s="37">
        <f>E115/D115-1</f>
        <v>0.40030171384320856</v>
      </c>
      <c r="F116" s="37">
        <f>F115/E115-1</f>
        <v>0.15351541218097053</v>
      </c>
      <c r="G116" s="37">
        <f t="shared" ref="G116" si="224">G115/F115-1</f>
        <v>0.57875429672090317</v>
      </c>
      <c r="H116" s="37">
        <f t="shared" ref="H116" si="225">H115/G115-1</f>
        <v>-1.1968194514445307E-2</v>
      </c>
      <c r="I116" s="37">
        <v>-0.25</v>
      </c>
      <c r="J116" s="37">
        <v>3.7500000000000089E-2</v>
      </c>
      <c r="K116" s="37">
        <v>3.8899999999999997E-2</v>
      </c>
      <c r="L116" s="37">
        <v>0.04</v>
      </c>
      <c r="M116" s="37">
        <v>4.2200000000000001E-2</v>
      </c>
      <c r="N116" s="37">
        <v>4.3400000000000001E-2</v>
      </c>
      <c r="O116" s="37">
        <v>4.5100000000000001E-2</v>
      </c>
      <c r="P116" s="37">
        <v>4.65E-2</v>
      </c>
      <c r="Q116" s="37">
        <v>4.7800000000000002E-2</v>
      </c>
      <c r="R116" s="37">
        <v>4.8599999999999997E-2</v>
      </c>
      <c r="S116" s="37">
        <v>4.9450000000000001E-2</v>
      </c>
    </row>
    <row r="117" spans="1:21" ht="13.5" thickBot="1">
      <c r="A117" s="99" t="s">
        <v>41</v>
      </c>
      <c r="B117" s="99" t="s">
        <v>37</v>
      </c>
      <c r="C117" s="140" t="s">
        <v>212</v>
      </c>
      <c r="D117" s="54">
        <f>D110-D115</f>
        <v>-9.4672590000000021</v>
      </c>
      <c r="E117" s="54">
        <f t="shared" ref="E117:S117" si="226">E110-E115</f>
        <v>-15.559131000000004</v>
      </c>
      <c r="F117" s="54">
        <f t="shared" si="226"/>
        <v>-18.709063</v>
      </c>
      <c r="G117" s="54">
        <f t="shared" si="226"/>
        <v>-17.993384999999996</v>
      </c>
      <c r="H117" s="54">
        <f t="shared" si="226"/>
        <v>-17.030800000000006</v>
      </c>
      <c r="I117" s="54">
        <f t="shared" si="226"/>
        <v>-19.508400000000009</v>
      </c>
      <c r="J117" s="54">
        <f t="shared" si="226"/>
        <v>-19.147965000000013</v>
      </c>
      <c r="K117" s="54">
        <f t="shared" si="226"/>
        <v>-19.546420838500012</v>
      </c>
      <c r="L117" s="54">
        <f t="shared" si="226"/>
        <v>-19.73947767204001</v>
      </c>
      <c r="M117" s="54">
        <f t="shared" si="226"/>
        <v>-20.106819629800107</v>
      </c>
      <c r="N117" s="54">
        <f t="shared" si="226"/>
        <v>-21.575487601733428</v>
      </c>
      <c r="O117" s="54">
        <f t="shared" si="226"/>
        <v>-23.541854092571604</v>
      </c>
      <c r="P117" s="54">
        <f t="shared" si="226"/>
        <v>-25.525510307876182</v>
      </c>
      <c r="Q117" s="54">
        <f t="shared" si="226"/>
        <v>-27.845805700592663</v>
      </c>
      <c r="R117" s="54">
        <f t="shared" si="226"/>
        <v>-30.199261857641467</v>
      </c>
      <c r="S117" s="54">
        <f t="shared" si="226"/>
        <v>-32.571719356501838</v>
      </c>
    </row>
    <row r="118" spans="1:21">
      <c r="A118" s="99" t="s">
        <v>41</v>
      </c>
      <c r="B118" s="99" t="s">
        <v>44</v>
      </c>
      <c r="C118" s="137" t="s">
        <v>45</v>
      </c>
      <c r="D118" s="36">
        <f>' Capacity by Company'!D54</f>
        <v>40</v>
      </c>
      <c r="E118" s="36">
        <f>' Capacity by Company'!E54</f>
        <v>40</v>
      </c>
      <c r="F118" s="36">
        <f>' Capacity by Company'!F54</f>
        <v>40</v>
      </c>
      <c r="G118" s="36">
        <f>' Capacity by Company'!G54</f>
        <v>40</v>
      </c>
      <c r="H118" s="36">
        <f>' Capacity by Company'!H54</f>
        <v>40</v>
      </c>
      <c r="I118" s="36">
        <f>' Capacity by Company'!I54</f>
        <v>40</v>
      </c>
      <c r="J118" s="36">
        <f>' Capacity by Company'!J54</f>
        <v>40</v>
      </c>
      <c r="K118" s="36">
        <f>' Capacity by Company'!K54</f>
        <v>40</v>
      </c>
      <c r="L118" s="36">
        <f>' Capacity by Company'!L54</f>
        <v>40</v>
      </c>
      <c r="M118" s="36">
        <f>' Capacity by Company'!M54</f>
        <v>40</v>
      </c>
      <c r="N118" s="36">
        <f>' Capacity by Company'!N54</f>
        <v>40</v>
      </c>
      <c r="O118" s="36">
        <f>' Capacity by Company'!O54</f>
        <v>40</v>
      </c>
      <c r="P118" s="36">
        <f>' Capacity by Company'!P54</f>
        <v>40</v>
      </c>
      <c r="Q118" s="36">
        <f>' Capacity by Company'!Q54</f>
        <v>40</v>
      </c>
      <c r="R118" s="36">
        <f>' Capacity by Company'!R54</f>
        <v>40</v>
      </c>
      <c r="S118" s="36">
        <f>' Capacity by Company'!S54</f>
        <v>40</v>
      </c>
    </row>
    <row r="119" spans="1:21">
      <c r="A119" s="99" t="s">
        <v>41</v>
      </c>
      <c r="B119" s="99" t="s">
        <v>44</v>
      </c>
      <c r="C119" s="137" t="s">
        <v>46</v>
      </c>
      <c r="D119" s="38">
        <f>'Production by Company'!D55</f>
        <v>28.619999999999997</v>
      </c>
      <c r="E119" s="38">
        <f>'Production by Company'!E55</f>
        <v>29.04</v>
      </c>
      <c r="F119" s="38">
        <f>'Production by Company'!F55</f>
        <v>29.334000000000003</v>
      </c>
      <c r="G119" s="38">
        <f>'Production by Company'!G55</f>
        <v>30.6</v>
      </c>
      <c r="H119" s="38">
        <f>'Production by Company'!H55</f>
        <v>31.422000000000001</v>
      </c>
      <c r="I119" s="38">
        <f>'Production by Company'!I55</f>
        <v>28.8</v>
      </c>
      <c r="J119" s="38">
        <f>'Production by Company'!J55</f>
        <v>29.6</v>
      </c>
      <c r="K119" s="38">
        <f>'Production by Company'!K55</f>
        <v>30.777999999999999</v>
      </c>
      <c r="L119" s="38">
        <f>'Production by Company'!L55</f>
        <v>31.8</v>
      </c>
      <c r="M119" s="38">
        <f>'Production by Company'!M55</f>
        <v>32.644000000000005</v>
      </c>
      <c r="N119" s="38">
        <f>'Production by Company'!N55</f>
        <v>34.200000000000003</v>
      </c>
      <c r="O119" s="38">
        <f>'Production by Company'!O55</f>
        <v>35.599999999999994</v>
      </c>
      <c r="P119" s="38">
        <f>'Production by Company'!P55</f>
        <v>36.4</v>
      </c>
      <c r="Q119" s="38">
        <f>'Production by Company'!Q55</f>
        <v>37.799999999999997</v>
      </c>
      <c r="R119" s="38">
        <f>'Production by Company'!R55</f>
        <v>38.646000000000001</v>
      </c>
      <c r="S119" s="38">
        <f>'Production by Company'!S55</f>
        <v>39.400000000000006</v>
      </c>
    </row>
    <row r="120" spans="1:21">
      <c r="A120" s="99" t="s">
        <v>41</v>
      </c>
      <c r="B120" s="99" t="s">
        <v>44</v>
      </c>
      <c r="C120" s="137" t="s">
        <v>47</v>
      </c>
      <c r="D120" s="37">
        <f t="shared" ref="D120:S120" si="227">(D119/D118)</f>
        <v>0.71549999999999991</v>
      </c>
      <c r="E120" s="37">
        <f t="shared" si="227"/>
        <v>0.72599999999999998</v>
      </c>
      <c r="F120" s="37">
        <f t="shared" si="227"/>
        <v>0.73335000000000006</v>
      </c>
      <c r="G120" s="37">
        <f t="shared" si="227"/>
        <v>0.76500000000000001</v>
      </c>
      <c r="H120" s="37">
        <f t="shared" si="227"/>
        <v>0.78554999999999997</v>
      </c>
      <c r="I120" s="37">
        <f t="shared" si="227"/>
        <v>0.72</v>
      </c>
      <c r="J120" s="37">
        <f t="shared" si="227"/>
        <v>0.74</v>
      </c>
      <c r="K120" s="37">
        <f t="shared" si="227"/>
        <v>0.76944999999999997</v>
      </c>
      <c r="L120" s="37">
        <f t="shared" si="227"/>
        <v>0.79500000000000004</v>
      </c>
      <c r="M120" s="37">
        <f t="shared" si="227"/>
        <v>0.81610000000000016</v>
      </c>
      <c r="N120" s="37">
        <f t="shared" si="227"/>
        <v>0.85500000000000009</v>
      </c>
      <c r="O120" s="37">
        <f t="shared" si="227"/>
        <v>0.8899999999999999</v>
      </c>
      <c r="P120" s="37">
        <f t="shared" si="227"/>
        <v>0.90999999999999992</v>
      </c>
      <c r="Q120" s="37">
        <f t="shared" si="227"/>
        <v>0.94499999999999995</v>
      </c>
      <c r="R120" s="37">
        <f t="shared" si="227"/>
        <v>0.96615000000000006</v>
      </c>
      <c r="S120" s="37">
        <f t="shared" si="227"/>
        <v>0.9850000000000001</v>
      </c>
    </row>
    <row r="121" spans="1:21">
      <c r="A121" s="99" t="s">
        <v>41</v>
      </c>
      <c r="B121" s="99" t="s">
        <v>44</v>
      </c>
      <c r="C121" s="137" t="s">
        <v>48</v>
      </c>
      <c r="D121" s="138">
        <f>'Foreign Trade'!I12</f>
        <v>67.281706</v>
      </c>
      <c r="E121" s="138">
        <f>'Foreign Trade'!J12</f>
        <v>70.495164000000003</v>
      </c>
      <c r="F121" s="138">
        <f>'Foreign Trade'!K12</f>
        <v>73.933897000000002</v>
      </c>
      <c r="G121" s="138">
        <f>'Foreign Trade'!L12</f>
        <v>65.893585000000002</v>
      </c>
      <c r="H121" s="138">
        <f>'Foreign Trade'!M12</f>
        <v>64.578423999999998</v>
      </c>
      <c r="I121" s="138">
        <v>58.15</v>
      </c>
      <c r="J121" s="51"/>
      <c r="K121" s="51"/>
      <c r="L121" s="51"/>
      <c r="M121" s="51"/>
      <c r="N121" s="51"/>
      <c r="O121" s="51"/>
      <c r="P121" s="51"/>
      <c r="Q121" s="51"/>
      <c r="R121" s="51"/>
      <c r="S121" s="52"/>
    </row>
    <row r="122" spans="1:21">
      <c r="A122" s="99" t="s">
        <v>41</v>
      </c>
      <c r="B122" s="99" t="s">
        <v>44</v>
      </c>
      <c r="C122" s="137" t="s">
        <v>49</v>
      </c>
      <c r="D122" s="138">
        <f>'Foreign Trade'!AI12</f>
        <v>38.238917999999998</v>
      </c>
      <c r="E122" s="138">
        <f>'Foreign Trade'!AJ12</f>
        <v>41.388753999999999</v>
      </c>
      <c r="F122" s="138">
        <f>'Foreign Trade'!AK12</f>
        <v>42.939315999999998</v>
      </c>
      <c r="G122" s="138">
        <f>'Foreign Trade'!AL12</f>
        <v>39.257897999999997</v>
      </c>
      <c r="H122" s="138">
        <f>'Foreign Trade'!AM12</f>
        <v>35.008603000000001</v>
      </c>
      <c r="I122" s="138">
        <v>37.159999999999997</v>
      </c>
      <c r="J122" s="51"/>
      <c r="K122" s="51"/>
      <c r="L122" s="51"/>
      <c r="M122" s="51"/>
      <c r="N122" s="51"/>
      <c r="O122" s="51"/>
      <c r="P122" s="51"/>
      <c r="Q122" s="51"/>
      <c r="R122" s="51"/>
      <c r="S122" s="52"/>
    </row>
    <row r="123" spans="1:21">
      <c r="A123" s="99" t="s">
        <v>41</v>
      </c>
      <c r="B123" s="99" t="s">
        <v>44</v>
      </c>
      <c r="C123" s="137" t="s">
        <v>25</v>
      </c>
      <c r="D123" s="38">
        <f>2%*D119</f>
        <v>0.57239999999999991</v>
      </c>
      <c r="E123" s="38">
        <f t="shared" ref="E123:S123" si="228">2%*E119</f>
        <v>0.58079999999999998</v>
      </c>
      <c r="F123" s="38">
        <f t="shared" si="228"/>
        <v>0.58668000000000009</v>
      </c>
      <c r="G123" s="38">
        <f t="shared" si="228"/>
        <v>0.61199999999999999</v>
      </c>
      <c r="H123" s="38">
        <f t="shared" si="228"/>
        <v>0.62844</v>
      </c>
      <c r="I123" s="38">
        <f t="shared" si="228"/>
        <v>0.57600000000000007</v>
      </c>
      <c r="J123" s="38">
        <f t="shared" si="228"/>
        <v>0.59200000000000008</v>
      </c>
      <c r="K123" s="38">
        <f t="shared" si="228"/>
        <v>0.61556</v>
      </c>
      <c r="L123" s="38">
        <f t="shared" si="228"/>
        <v>0.63600000000000001</v>
      </c>
      <c r="M123" s="38">
        <f t="shared" si="228"/>
        <v>0.65288000000000013</v>
      </c>
      <c r="N123" s="38">
        <f t="shared" si="228"/>
        <v>0.68400000000000005</v>
      </c>
      <c r="O123" s="38">
        <f t="shared" si="228"/>
        <v>0.71199999999999986</v>
      </c>
      <c r="P123" s="38">
        <f t="shared" si="228"/>
        <v>0.72799999999999998</v>
      </c>
      <c r="Q123" s="38">
        <f t="shared" si="228"/>
        <v>0.75600000000000001</v>
      </c>
      <c r="R123" s="38">
        <f t="shared" si="228"/>
        <v>0.77292000000000005</v>
      </c>
      <c r="S123" s="38">
        <f t="shared" si="228"/>
        <v>0.78800000000000014</v>
      </c>
    </row>
    <row r="124" spans="1:21">
      <c r="A124" s="99" t="s">
        <v>41</v>
      </c>
      <c r="B124" s="99" t="s">
        <v>44</v>
      </c>
      <c r="C124" s="137" t="s">
        <v>50</v>
      </c>
      <c r="D124" s="38">
        <f>D119+D121-D122-D123</f>
        <v>57.09038799999999</v>
      </c>
      <c r="E124" s="38">
        <f t="shared" ref="E124" si="229">E119+E121-E122-E123</f>
        <v>57.565610000000007</v>
      </c>
      <c r="F124" s="38">
        <f t="shared" ref="F124" si="230">F119+F121-F122-F123</f>
        <v>59.741901000000006</v>
      </c>
      <c r="G124" s="38">
        <f t="shared" ref="G124" si="231">G119+G121-G122-G123</f>
        <v>56.623686999999997</v>
      </c>
      <c r="H124" s="38">
        <f t="shared" ref="H124:I124" si="232">H119+H121-H122-H123</f>
        <v>60.363380999999997</v>
      </c>
      <c r="I124" s="38">
        <f t="shared" si="232"/>
        <v>49.214000000000006</v>
      </c>
      <c r="J124" s="38">
        <f>I124+I124*J125</f>
        <v>50.887276000000007</v>
      </c>
      <c r="K124" s="38">
        <f t="shared" ref="K124" si="233">J124+J124*K125</f>
        <v>52.770105212000004</v>
      </c>
      <c r="L124" s="38">
        <f t="shared" ref="L124" si="234">K124+K124*L125</f>
        <v>54.933679525692007</v>
      </c>
      <c r="M124" s="38">
        <f t="shared" ref="M124" si="235">L124+L124*M125</f>
        <v>57.295827745296762</v>
      </c>
      <c r="N124" s="38">
        <f t="shared" ref="N124" si="236">M124+M124*N125</f>
        <v>59.82257374886435</v>
      </c>
      <c r="O124" s="38">
        <f t="shared" ref="O124" si="237">N124+N124*O125</f>
        <v>62.550483111812568</v>
      </c>
      <c r="P124" s="38">
        <f t="shared" ref="P124" si="238">O124+O124*P125</f>
        <v>65.502865914690119</v>
      </c>
      <c r="Q124" s="38">
        <f t="shared" ref="Q124" si="239">P124+P124*Q125</f>
        <v>68.699405771326994</v>
      </c>
      <c r="R124" s="38">
        <f t="shared" ref="R124" si="240">Q124+Q124*R125</f>
        <v>72.113766238161944</v>
      </c>
      <c r="S124" s="38">
        <f t="shared" ref="S124" si="241">R124+R124*S125</f>
        <v>75.618495277336621</v>
      </c>
      <c r="T124" s="293">
        <f t="shared" ref="T124" si="242">(I124/D124)^(1/5)-1</f>
        <v>-2.9255063131750747E-2</v>
      </c>
      <c r="U124" s="293">
        <f t="shared" ref="U124" si="243">(S124/J124)^(1/9)-1</f>
        <v>4.4992571131450498E-2</v>
      </c>
    </row>
    <row r="125" spans="1:21">
      <c r="A125" s="99" t="s">
        <v>41</v>
      </c>
      <c r="B125" s="99" t="s">
        <v>44</v>
      </c>
      <c r="C125" s="139" t="s">
        <v>211</v>
      </c>
      <c r="D125" s="37"/>
      <c r="E125" s="37">
        <f>E124/D124-1</f>
        <v>8.32402820593936E-3</v>
      </c>
      <c r="F125" s="37">
        <f>F124/E124-1</f>
        <v>3.7805401523583138E-2</v>
      </c>
      <c r="G125" s="37">
        <f t="shared" ref="G125" si="244">G124/F124-1</f>
        <v>-5.2194756909392792E-2</v>
      </c>
      <c r="H125" s="37">
        <f t="shared" ref="H125" si="245">H124/G124-1</f>
        <v>6.6044692568324015E-2</v>
      </c>
      <c r="I125" s="37">
        <v>-0.3</v>
      </c>
      <c r="J125" s="37">
        <v>3.4000000000000002E-2</v>
      </c>
      <c r="K125" s="37">
        <v>3.6999999999999998E-2</v>
      </c>
      <c r="L125" s="37">
        <v>4.1000000000000002E-2</v>
      </c>
      <c r="M125" s="37">
        <v>4.2999999999999997E-2</v>
      </c>
      <c r="N125" s="37">
        <v>4.41E-2</v>
      </c>
      <c r="O125" s="37">
        <v>4.5600000000000002E-2</v>
      </c>
      <c r="P125" s="37">
        <v>4.7199999999999999E-2</v>
      </c>
      <c r="Q125" s="37">
        <v>4.8800000000000003E-2</v>
      </c>
      <c r="R125" s="37">
        <v>4.9700000000000001E-2</v>
      </c>
      <c r="S125" s="37">
        <v>4.8599999999999997E-2</v>
      </c>
    </row>
    <row r="126" spans="1:21" ht="13.5" thickBot="1">
      <c r="A126" s="99" t="s">
        <v>41</v>
      </c>
      <c r="B126" s="99" t="s">
        <v>44</v>
      </c>
      <c r="C126" s="140" t="s">
        <v>212</v>
      </c>
      <c r="D126" s="54">
        <f>D119-D124</f>
        <v>-28.470387999999993</v>
      </c>
      <c r="E126" s="54">
        <f t="shared" ref="E126:S126" si="246">E119-E124</f>
        <v>-28.525610000000007</v>
      </c>
      <c r="F126" s="54">
        <f t="shared" si="246"/>
        <v>-30.407901000000003</v>
      </c>
      <c r="G126" s="54">
        <f t="shared" si="246"/>
        <v>-26.023686999999995</v>
      </c>
      <c r="H126" s="54">
        <f t="shared" si="246"/>
        <v>-28.941380999999996</v>
      </c>
      <c r="I126" s="54">
        <f t="shared" si="246"/>
        <v>-20.414000000000005</v>
      </c>
      <c r="J126" s="54">
        <f t="shared" si="246"/>
        <v>-21.287276000000006</v>
      </c>
      <c r="K126" s="54">
        <f t="shared" si="246"/>
        <v>-21.992105212000006</v>
      </c>
      <c r="L126" s="54">
        <f t="shared" si="246"/>
        <v>-23.133679525692006</v>
      </c>
      <c r="M126" s="54">
        <f t="shared" si="246"/>
        <v>-24.651827745296757</v>
      </c>
      <c r="N126" s="54">
        <f t="shared" si="246"/>
        <v>-25.622573748864347</v>
      </c>
      <c r="O126" s="54">
        <f t="shared" si="246"/>
        <v>-26.950483111812574</v>
      </c>
      <c r="P126" s="54">
        <f t="shared" si="246"/>
        <v>-29.102865914690121</v>
      </c>
      <c r="Q126" s="54">
        <f t="shared" si="246"/>
        <v>-30.899405771326997</v>
      </c>
      <c r="R126" s="54">
        <f t="shared" si="246"/>
        <v>-33.467766238161943</v>
      </c>
      <c r="S126" s="54">
        <f t="shared" si="246"/>
        <v>-36.218495277336615</v>
      </c>
    </row>
    <row r="127" spans="1:21">
      <c r="A127" s="99" t="s">
        <v>41</v>
      </c>
      <c r="B127" s="99" t="s">
        <v>113</v>
      </c>
      <c r="C127" s="137" t="s">
        <v>45</v>
      </c>
      <c r="D127" s="36">
        <f>' Capacity by Company'!D57</f>
        <v>50</v>
      </c>
      <c r="E127" s="36">
        <f>' Capacity by Company'!E57</f>
        <v>50</v>
      </c>
      <c r="F127" s="36">
        <f>' Capacity by Company'!F57</f>
        <v>50</v>
      </c>
      <c r="G127" s="36">
        <f>' Capacity by Company'!G57</f>
        <v>120</v>
      </c>
      <c r="H127" s="36">
        <f>' Capacity by Company'!H57</f>
        <v>120</v>
      </c>
      <c r="I127" s="36">
        <f>' Capacity by Company'!I57</f>
        <v>120</v>
      </c>
      <c r="J127" s="36">
        <f>' Capacity by Company'!J57</f>
        <v>120</v>
      </c>
      <c r="K127" s="36">
        <f>' Capacity by Company'!K57</f>
        <v>120</v>
      </c>
      <c r="L127" s="36">
        <f>' Capacity by Company'!L57</f>
        <v>120</v>
      </c>
      <c r="M127" s="36">
        <f>' Capacity by Company'!M57</f>
        <v>120</v>
      </c>
      <c r="N127" s="36">
        <f>' Capacity by Company'!N57</f>
        <v>120</v>
      </c>
      <c r="O127" s="36">
        <f>' Capacity by Company'!O57</f>
        <v>120</v>
      </c>
      <c r="P127" s="36">
        <f>' Capacity by Company'!P57</f>
        <v>120</v>
      </c>
      <c r="Q127" s="36">
        <f>' Capacity by Company'!Q57</f>
        <v>120</v>
      </c>
      <c r="R127" s="36">
        <f>' Capacity by Company'!R57</f>
        <v>120</v>
      </c>
      <c r="S127" s="36">
        <f>' Capacity by Company'!S57</f>
        <v>120</v>
      </c>
    </row>
    <row r="128" spans="1:21">
      <c r="A128" s="99" t="s">
        <v>41</v>
      </c>
      <c r="B128" s="99" t="s">
        <v>113</v>
      </c>
      <c r="C128" s="137" t="s">
        <v>46</v>
      </c>
      <c r="D128" s="38">
        <f>'Production by Company'!D58</f>
        <v>37</v>
      </c>
      <c r="E128" s="38">
        <f>'Production by Company'!E58</f>
        <v>37.5</v>
      </c>
      <c r="F128" s="38">
        <f>'Production by Company'!F58</f>
        <v>38.11</v>
      </c>
      <c r="G128" s="38">
        <f>'Production by Company'!G58</f>
        <v>91.89</v>
      </c>
      <c r="H128" s="38">
        <f>'Production by Company'!H58</f>
        <v>90.800000000000011</v>
      </c>
      <c r="I128" s="38">
        <f>'Production by Company'!I58</f>
        <v>73.200000000000017</v>
      </c>
      <c r="J128" s="38">
        <f>'Production by Company'!J58</f>
        <v>78.000000000000014</v>
      </c>
      <c r="K128" s="38">
        <f>'Production by Company'!K58</f>
        <v>87.6</v>
      </c>
      <c r="L128" s="38">
        <f>'Production by Company'!L58</f>
        <v>88.8</v>
      </c>
      <c r="M128" s="38">
        <f>'Production by Company'!M58</f>
        <v>86.399999999999991</v>
      </c>
      <c r="N128" s="38">
        <f>'Production by Company'!N58</f>
        <v>90</v>
      </c>
      <c r="O128" s="38">
        <f>'Production by Company'!O58</f>
        <v>93.600000000000009</v>
      </c>
      <c r="P128" s="38">
        <f>'Production by Company'!P58</f>
        <v>97.2</v>
      </c>
      <c r="Q128" s="38">
        <f>'Production by Company'!Q58</f>
        <v>103.20000000000002</v>
      </c>
      <c r="R128" s="38">
        <f>'Production by Company'!R58</f>
        <v>105.6</v>
      </c>
      <c r="S128" s="38">
        <f>'Production by Company'!S58</f>
        <v>106.79999999999998</v>
      </c>
    </row>
    <row r="129" spans="1:21">
      <c r="A129" s="99" t="s">
        <v>41</v>
      </c>
      <c r="B129" s="99" t="s">
        <v>113</v>
      </c>
      <c r="C129" s="137" t="s">
        <v>47</v>
      </c>
      <c r="D129" s="37">
        <f t="shared" ref="D129:S129" si="247">(D128/D127)</f>
        <v>0.74</v>
      </c>
      <c r="E129" s="37">
        <f t="shared" si="247"/>
        <v>0.75</v>
      </c>
      <c r="F129" s="37">
        <f t="shared" si="247"/>
        <v>0.76219999999999999</v>
      </c>
      <c r="G129" s="37">
        <f t="shared" si="247"/>
        <v>0.76575000000000004</v>
      </c>
      <c r="H129" s="37">
        <f t="shared" si="247"/>
        <v>0.75666666666666671</v>
      </c>
      <c r="I129" s="37">
        <f t="shared" si="247"/>
        <v>0.6100000000000001</v>
      </c>
      <c r="J129" s="37">
        <f t="shared" si="247"/>
        <v>0.65000000000000013</v>
      </c>
      <c r="K129" s="37">
        <f t="shared" si="247"/>
        <v>0.73</v>
      </c>
      <c r="L129" s="37">
        <f t="shared" si="247"/>
        <v>0.74</v>
      </c>
      <c r="M129" s="37">
        <f t="shared" si="247"/>
        <v>0.72</v>
      </c>
      <c r="N129" s="37">
        <f t="shared" si="247"/>
        <v>0.75</v>
      </c>
      <c r="O129" s="37">
        <f t="shared" si="247"/>
        <v>0.78</v>
      </c>
      <c r="P129" s="37">
        <f t="shared" si="247"/>
        <v>0.81</v>
      </c>
      <c r="Q129" s="37">
        <f t="shared" si="247"/>
        <v>0.8600000000000001</v>
      </c>
      <c r="R129" s="37">
        <f t="shared" si="247"/>
        <v>0.88</v>
      </c>
      <c r="S129" s="37">
        <f t="shared" si="247"/>
        <v>0.8899999999999999</v>
      </c>
    </row>
    <row r="130" spans="1:21">
      <c r="A130" s="99" t="s">
        <v>41</v>
      </c>
      <c r="B130" s="99" t="s">
        <v>113</v>
      </c>
      <c r="C130" s="137" t="s">
        <v>48</v>
      </c>
      <c r="D130" s="138">
        <f>'Foreign Trade'!I13</f>
        <v>12.767426</v>
      </c>
      <c r="E130" s="138">
        <f>'Foreign Trade'!J13</f>
        <v>12.937746000000001</v>
      </c>
      <c r="F130" s="138">
        <f>'Foreign Trade'!K13</f>
        <v>13.418002</v>
      </c>
      <c r="G130" s="138">
        <f>'Foreign Trade'!L13</f>
        <v>13.741564</v>
      </c>
      <c r="H130" s="138">
        <f>'Foreign Trade'!M13</f>
        <v>16.462824000000001</v>
      </c>
      <c r="I130" s="138">
        <v>11.95</v>
      </c>
      <c r="J130" s="51"/>
      <c r="K130" s="51"/>
      <c r="L130" s="51"/>
      <c r="M130" s="51"/>
      <c r="N130" s="51"/>
      <c r="O130" s="51"/>
      <c r="P130" s="51"/>
      <c r="Q130" s="51"/>
      <c r="R130" s="51"/>
      <c r="S130" s="52"/>
    </row>
    <row r="131" spans="1:21">
      <c r="A131" s="99" t="s">
        <v>41</v>
      </c>
      <c r="B131" s="99" t="s">
        <v>113</v>
      </c>
      <c r="C131" s="137" t="s">
        <v>49</v>
      </c>
      <c r="D131" s="138">
        <f>'Foreign Trade'!AI13</f>
        <v>56.002324999999999</v>
      </c>
      <c r="E131" s="138">
        <f>'Foreign Trade'!AJ13</f>
        <v>53.379472999999997</v>
      </c>
      <c r="F131" s="138">
        <f>'Foreign Trade'!AK13</f>
        <v>58.173380000000002</v>
      </c>
      <c r="G131" s="138">
        <f>'Foreign Trade'!AL13</f>
        <v>63.205182999999998</v>
      </c>
      <c r="H131" s="138">
        <f>'Foreign Trade'!AM13</f>
        <v>55.960219000000002</v>
      </c>
      <c r="I131" s="138">
        <v>44.07</v>
      </c>
      <c r="J131" s="51"/>
      <c r="K131" s="51"/>
      <c r="L131" s="51"/>
      <c r="M131" s="51"/>
      <c r="N131" s="51"/>
      <c r="O131" s="51"/>
      <c r="P131" s="51"/>
      <c r="Q131" s="51"/>
      <c r="R131" s="51"/>
      <c r="S131" s="52"/>
    </row>
    <row r="132" spans="1:21">
      <c r="A132" s="99" t="s">
        <v>41</v>
      </c>
      <c r="B132" s="99" t="s">
        <v>113</v>
      </c>
      <c r="C132" s="137" t="s">
        <v>25</v>
      </c>
      <c r="D132" s="38">
        <f>2%*D128</f>
        <v>0.74</v>
      </c>
      <c r="E132" s="38">
        <f t="shared" ref="E132:S132" si="248">2%*E128</f>
        <v>0.75</v>
      </c>
      <c r="F132" s="38">
        <f t="shared" si="248"/>
        <v>0.76219999999999999</v>
      </c>
      <c r="G132" s="38">
        <f t="shared" si="248"/>
        <v>1.8378000000000001</v>
      </c>
      <c r="H132" s="38">
        <f t="shared" si="248"/>
        <v>1.8160000000000003</v>
      </c>
      <c r="I132" s="38">
        <f t="shared" si="248"/>
        <v>1.4640000000000004</v>
      </c>
      <c r="J132" s="38">
        <f t="shared" si="248"/>
        <v>1.5600000000000003</v>
      </c>
      <c r="K132" s="38">
        <f t="shared" si="248"/>
        <v>1.752</v>
      </c>
      <c r="L132" s="38">
        <f t="shared" si="248"/>
        <v>1.776</v>
      </c>
      <c r="M132" s="38">
        <f t="shared" si="248"/>
        <v>1.7279999999999998</v>
      </c>
      <c r="N132" s="38">
        <f t="shared" si="248"/>
        <v>1.8</v>
      </c>
      <c r="O132" s="38">
        <f t="shared" si="248"/>
        <v>1.8720000000000001</v>
      </c>
      <c r="P132" s="38">
        <f t="shared" si="248"/>
        <v>1.9440000000000002</v>
      </c>
      <c r="Q132" s="38">
        <f t="shared" si="248"/>
        <v>2.0640000000000005</v>
      </c>
      <c r="R132" s="38">
        <f t="shared" si="248"/>
        <v>2.1120000000000001</v>
      </c>
      <c r="S132" s="38">
        <f t="shared" si="248"/>
        <v>2.1359999999999997</v>
      </c>
    </row>
    <row r="133" spans="1:21">
      <c r="A133" s="99" t="s">
        <v>41</v>
      </c>
      <c r="B133" s="99" t="s">
        <v>113</v>
      </c>
      <c r="C133" s="137" t="s">
        <v>50</v>
      </c>
      <c r="D133" s="38">
        <f>D128+D130-D131-D132</f>
        <v>-6.9748989999999988</v>
      </c>
      <c r="E133" s="38">
        <f t="shared" ref="E133" si="249">E128+E130-E131-E132</f>
        <v>-3.6917269999999931</v>
      </c>
      <c r="F133" s="38">
        <f t="shared" ref="F133" si="250">F128+F130-F131-F132</f>
        <v>-7.4075780000000009</v>
      </c>
      <c r="G133" s="38">
        <f t="shared" ref="G133" si="251">G128+G130-G131-G132</f>
        <v>40.588580999999998</v>
      </c>
      <c r="H133" s="38">
        <f>H128+H130-H131-H132</f>
        <v>49.486605000000004</v>
      </c>
      <c r="I133" s="38">
        <f t="shared" ref="I133" si="252">I128+I130-I131-I132</f>
        <v>39.616000000000021</v>
      </c>
      <c r="J133" s="38">
        <f>I133+I133*J134</f>
        <v>41.24421760000002</v>
      </c>
      <c r="K133" s="38">
        <f t="shared" ref="K133:S133" si="253">J133+J133*K134</f>
        <v>43.124953922560024</v>
      </c>
      <c r="L133" s="38">
        <f t="shared" si="253"/>
        <v>45.147514261528087</v>
      </c>
      <c r="M133" s="38">
        <f t="shared" si="253"/>
        <v>47.323624448933742</v>
      </c>
      <c r="N133" s="38">
        <f t="shared" si="253"/>
        <v>49.467384636470442</v>
      </c>
      <c r="O133" s="38">
        <f t="shared" si="253"/>
        <v>51.545014791202199</v>
      </c>
      <c r="P133" s="38">
        <f t="shared" si="253"/>
        <v>53.776913931661255</v>
      </c>
      <c r="Q133" s="38">
        <f t="shared" si="253"/>
        <v>56.196875058586009</v>
      </c>
      <c r="R133" s="38">
        <f t="shared" si="253"/>
        <v>59.062915686573895</v>
      </c>
      <c r="S133" s="38">
        <f t="shared" si="253"/>
        <v>62.145999885413055</v>
      </c>
      <c r="T133" s="301">
        <f t="shared" ref="T133" si="254">(I133/D133)^(1/5)-1</f>
        <v>-2.415358768993201</v>
      </c>
      <c r="U133" s="301">
        <f t="shared" ref="U133" si="255">(S133/J133)^(1/9)-1</f>
        <v>4.6606302348672246E-2</v>
      </c>
    </row>
    <row r="134" spans="1:21">
      <c r="A134" s="99" t="s">
        <v>41</v>
      </c>
      <c r="B134" s="99" t="s">
        <v>113</v>
      </c>
      <c r="C134" s="139" t="s">
        <v>211</v>
      </c>
      <c r="D134" s="37"/>
      <c r="E134" s="37">
        <f>E133/D133-1</f>
        <v>-0.47071247913410741</v>
      </c>
      <c r="F134" s="37">
        <f>F133/E133-1</f>
        <v>1.0065346110370608</v>
      </c>
      <c r="G134" s="37">
        <f t="shared" ref="G134" si="256">G133/F133-1</f>
        <v>-6.479332245978374</v>
      </c>
      <c r="H134" s="37">
        <f t="shared" ref="H134" si="257">H133/G133-1</f>
        <v>0.21922481103737046</v>
      </c>
      <c r="I134" s="37">
        <v>7.1757772825203459E-2</v>
      </c>
      <c r="J134" s="37">
        <v>4.1099999999999998E-2</v>
      </c>
      <c r="K134" s="37">
        <v>4.5600000000000002E-2</v>
      </c>
      <c r="L134" s="37">
        <v>4.6899999999999997E-2</v>
      </c>
      <c r="M134" s="37">
        <v>4.82E-2</v>
      </c>
      <c r="N134" s="37">
        <v>4.53E-2</v>
      </c>
      <c r="O134" s="37">
        <v>4.2000000000000003E-2</v>
      </c>
      <c r="P134" s="37">
        <v>4.3299999999999998E-2</v>
      </c>
      <c r="Q134" s="37">
        <v>4.4999999999999998E-2</v>
      </c>
      <c r="R134" s="37">
        <v>5.0999999999999997E-2</v>
      </c>
      <c r="S134" s="37">
        <v>5.2200000000000003E-2</v>
      </c>
    </row>
    <row r="135" spans="1:21" ht="13.5" thickBot="1">
      <c r="A135" s="99" t="s">
        <v>41</v>
      </c>
      <c r="B135" s="99" t="s">
        <v>113</v>
      </c>
      <c r="C135" s="140" t="s">
        <v>212</v>
      </c>
      <c r="D135" s="54">
        <f>D128-D133</f>
        <v>43.974899000000001</v>
      </c>
      <c r="E135" s="54">
        <f t="shared" ref="E135:S135" si="258">E128-E133</f>
        <v>41.191726999999993</v>
      </c>
      <c r="F135" s="54">
        <f t="shared" si="258"/>
        <v>45.517578</v>
      </c>
      <c r="G135" s="54">
        <f t="shared" si="258"/>
        <v>51.301419000000003</v>
      </c>
      <c r="H135" s="54">
        <f t="shared" si="258"/>
        <v>41.313395000000007</v>
      </c>
      <c r="I135" s="54">
        <f t="shared" si="258"/>
        <v>33.583999999999996</v>
      </c>
      <c r="J135" s="54">
        <f t="shared" si="258"/>
        <v>36.755782399999994</v>
      </c>
      <c r="K135" s="54">
        <f t="shared" si="258"/>
        <v>44.47504607743997</v>
      </c>
      <c r="L135" s="54">
        <f t="shared" si="258"/>
        <v>43.65248573847191</v>
      </c>
      <c r="M135" s="54">
        <f t="shared" si="258"/>
        <v>39.076375551066249</v>
      </c>
      <c r="N135" s="54">
        <f t="shared" si="258"/>
        <v>40.532615363529558</v>
      </c>
      <c r="O135" s="54">
        <f t="shared" si="258"/>
        <v>42.05498520879781</v>
      </c>
      <c r="P135" s="54">
        <f t="shared" si="258"/>
        <v>43.423086068338748</v>
      </c>
      <c r="Q135" s="54">
        <f t="shared" si="258"/>
        <v>47.003124941414008</v>
      </c>
      <c r="R135" s="54">
        <f t="shared" si="258"/>
        <v>46.537084313426099</v>
      </c>
      <c r="S135" s="54">
        <f t="shared" si="258"/>
        <v>44.654000114586928</v>
      </c>
    </row>
    <row r="136" spans="1:21">
      <c r="A136" s="99" t="s">
        <v>41</v>
      </c>
      <c r="B136" s="99" t="s">
        <v>110</v>
      </c>
      <c r="C136" s="137" t="s">
        <v>45</v>
      </c>
      <c r="D136" s="36">
        <f>' Capacity by Company'!D60</f>
        <v>70</v>
      </c>
      <c r="E136" s="36">
        <f>' Capacity by Company'!E60</f>
        <v>70</v>
      </c>
      <c r="F136" s="36">
        <f>' Capacity by Company'!F60</f>
        <v>70</v>
      </c>
      <c r="G136" s="36">
        <f>' Capacity by Company'!G60</f>
        <v>70</v>
      </c>
      <c r="H136" s="36">
        <f>' Capacity by Company'!H60</f>
        <v>80</v>
      </c>
      <c r="I136" s="36">
        <f>' Capacity by Company'!I60</f>
        <v>80</v>
      </c>
      <c r="J136" s="36">
        <f>' Capacity by Company'!J60</f>
        <v>80</v>
      </c>
      <c r="K136" s="36">
        <f>' Capacity by Company'!K60</f>
        <v>80</v>
      </c>
      <c r="L136" s="36">
        <f>' Capacity by Company'!L60</f>
        <v>80</v>
      </c>
      <c r="M136" s="36">
        <f>' Capacity by Company'!M60</f>
        <v>80</v>
      </c>
      <c r="N136" s="36">
        <f>' Capacity by Company'!N60</f>
        <v>80</v>
      </c>
      <c r="O136" s="36">
        <f>' Capacity by Company'!O60</f>
        <v>80</v>
      </c>
      <c r="P136" s="36">
        <f>' Capacity by Company'!P60</f>
        <v>80</v>
      </c>
      <c r="Q136" s="36">
        <f>' Capacity by Company'!Q60</f>
        <v>80</v>
      </c>
      <c r="R136" s="36">
        <f>' Capacity by Company'!R60</f>
        <v>80</v>
      </c>
      <c r="S136" s="36">
        <f>' Capacity by Company'!S60</f>
        <v>80</v>
      </c>
    </row>
    <row r="137" spans="1:21">
      <c r="A137" s="99" t="s">
        <v>41</v>
      </c>
      <c r="B137" s="99" t="s">
        <v>110</v>
      </c>
      <c r="C137" s="137" t="s">
        <v>46</v>
      </c>
      <c r="D137" s="38">
        <f>'Production by Company'!D61</f>
        <v>49.699999999999996</v>
      </c>
      <c r="E137" s="38">
        <f>'Production by Company'!E61</f>
        <v>51.8</v>
      </c>
      <c r="F137" s="38">
        <f>'Production by Company'!F61</f>
        <v>54.6</v>
      </c>
      <c r="G137" s="38">
        <f>'Production by Company'!G61</f>
        <v>51.1</v>
      </c>
      <c r="H137" s="38">
        <f>'Production by Company'!H61</f>
        <v>60</v>
      </c>
      <c r="I137" s="38">
        <f>'Production by Company'!I61</f>
        <v>57.600000000000009</v>
      </c>
      <c r="J137" s="38">
        <f>'Production by Company'!J61</f>
        <v>65.600000000000009</v>
      </c>
      <c r="K137" s="38">
        <f>'Production by Company'!K61</f>
        <v>66.400000000000006</v>
      </c>
      <c r="L137" s="38">
        <f>'Production by Company'!L61</f>
        <v>65.600000000000009</v>
      </c>
      <c r="M137" s="38">
        <f>'Production by Company'!M61</f>
        <v>67.2</v>
      </c>
      <c r="N137" s="38">
        <f>'Production by Company'!N61</f>
        <v>70.399999999999991</v>
      </c>
      <c r="O137" s="38">
        <f>'Production by Company'!O61</f>
        <v>72</v>
      </c>
      <c r="P137" s="38">
        <f>'Production by Company'!P61</f>
        <v>73.599999999999994</v>
      </c>
      <c r="Q137" s="38">
        <f>'Production by Company'!Q61</f>
        <v>75.199999999999989</v>
      </c>
      <c r="R137" s="38">
        <f>'Production by Company'!R61</f>
        <v>76.8</v>
      </c>
      <c r="S137" s="38">
        <f>'Production by Company'!S61</f>
        <v>79.2</v>
      </c>
    </row>
    <row r="138" spans="1:21">
      <c r="A138" s="99" t="s">
        <v>41</v>
      </c>
      <c r="B138" s="99" t="s">
        <v>110</v>
      </c>
      <c r="C138" s="137" t="s">
        <v>47</v>
      </c>
      <c r="D138" s="37">
        <f t="shared" ref="D138:S138" si="259">(D137/D136)</f>
        <v>0.71</v>
      </c>
      <c r="E138" s="37">
        <f t="shared" si="259"/>
        <v>0.74</v>
      </c>
      <c r="F138" s="37">
        <f t="shared" si="259"/>
        <v>0.78</v>
      </c>
      <c r="G138" s="37">
        <f t="shared" si="259"/>
        <v>0.73</v>
      </c>
      <c r="H138" s="37">
        <f t="shared" si="259"/>
        <v>0.75</v>
      </c>
      <c r="I138" s="37">
        <f t="shared" si="259"/>
        <v>0.72000000000000008</v>
      </c>
      <c r="J138" s="37">
        <f t="shared" si="259"/>
        <v>0.82000000000000006</v>
      </c>
      <c r="K138" s="37">
        <f t="shared" si="259"/>
        <v>0.83000000000000007</v>
      </c>
      <c r="L138" s="37">
        <f t="shared" si="259"/>
        <v>0.82000000000000006</v>
      </c>
      <c r="M138" s="37">
        <f t="shared" si="259"/>
        <v>0.84000000000000008</v>
      </c>
      <c r="N138" s="37">
        <f t="shared" si="259"/>
        <v>0.87999999999999989</v>
      </c>
      <c r="O138" s="37">
        <f t="shared" si="259"/>
        <v>0.9</v>
      </c>
      <c r="P138" s="37">
        <f t="shared" si="259"/>
        <v>0.91999999999999993</v>
      </c>
      <c r="Q138" s="37">
        <f t="shared" si="259"/>
        <v>0.93999999999999984</v>
      </c>
      <c r="R138" s="37">
        <f t="shared" si="259"/>
        <v>0.96</v>
      </c>
      <c r="S138" s="37">
        <f t="shared" si="259"/>
        <v>0.99</v>
      </c>
    </row>
    <row r="139" spans="1:21">
      <c r="A139" s="99" t="s">
        <v>41</v>
      </c>
      <c r="B139" s="99" t="s">
        <v>110</v>
      </c>
      <c r="C139" s="137" t="s">
        <v>48</v>
      </c>
      <c r="D139" s="138">
        <f>'Foreign Trade'!I14</f>
        <v>33.684669</v>
      </c>
      <c r="E139" s="138">
        <f>'Foreign Trade'!J14</f>
        <v>41.977922999999997</v>
      </c>
      <c r="F139" s="138">
        <f>'Foreign Trade'!K14</f>
        <v>43.244625999999997</v>
      </c>
      <c r="G139" s="138">
        <f>'Foreign Trade'!L14</f>
        <v>47.57978</v>
      </c>
      <c r="H139" s="138">
        <v>43</v>
      </c>
      <c r="I139" s="138">
        <v>45.76</v>
      </c>
      <c r="J139" s="51"/>
      <c r="K139" s="51"/>
      <c r="L139" s="51"/>
      <c r="M139" s="51"/>
      <c r="N139" s="51"/>
      <c r="O139" s="51"/>
      <c r="P139" s="51"/>
      <c r="Q139" s="51"/>
      <c r="R139" s="51"/>
      <c r="S139" s="52"/>
    </row>
    <row r="140" spans="1:21">
      <c r="A140" s="99" t="s">
        <v>41</v>
      </c>
      <c r="B140" s="99" t="s">
        <v>110</v>
      </c>
      <c r="C140" s="137" t="s">
        <v>49</v>
      </c>
      <c r="D140" s="138">
        <f>'Foreign Trade'!AI14</f>
        <v>149.117043</v>
      </c>
      <c r="E140" s="138">
        <f>'Foreign Trade'!AJ14</f>
        <v>143.663285</v>
      </c>
      <c r="F140" s="138">
        <f>'Foreign Trade'!AK14</f>
        <v>145.452809</v>
      </c>
      <c r="G140" s="138">
        <f>'Foreign Trade'!AL14</f>
        <v>132.32717</v>
      </c>
      <c r="H140" s="138">
        <f>'Foreign Trade'!AM14</f>
        <v>133.41965500000001</v>
      </c>
      <c r="I140" s="138">
        <v>123.94</v>
      </c>
      <c r="J140" s="51"/>
      <c r="K140" s="51"/>
      <c r="L140" s="51"/>
      <c r="M140" s="51"/>
      <c r="N140" s="51"/>
      <c r="O140" s="51"/>
      <c r="P140" s="51"/>
      <c r="Q140" s="51"/>
      <c r="R140" s="51"/>
      <c r="S140" s="52"/>
    </row>
    <row r="141" spans="1:21">
      <c r="A141" s="99" t="s">
        <v>41</v>
      </c>
      <c r="B141" s="99" t="s">
        <v>110</v>
      </c>
      <c r="C141" s="137" t="s">
        <v>25</v>
      </c>
      <c r="D141" s="38">
        <f>2%*D137</f>
        <v>0.99399999999999988</v>
      </c>
      <c r="E141" s="38">
        <f t="shared" ref="E141:S141" si="260">2%*E137</f>
        <v>1.036</v>
      </c>
      <c r="F141" s="38">
        <f t="shared" si="260"/>
        <v>1.0920000000000001</v>
      </c>
      <c r="G141" s="38">
        <f t="shared" si="260"/>
        <v>1.022</v>
      </c>
      <c r="H141" s="38">
        <f t="shared" si="260"/>
        <v>1.2</v>
      </c>
      <c r="I141" s="38">
        <f t="shared" si="260"/>
        <v>1.1520000000000001</v>
      </c>
      <c r="J141" s="38">
        <f t="shared" si="260"/>
        <v>1.3120000000000003</v>
      </c>
      <c r="K141" s="38">
        <f t="shared" si="260"/>
        <v>1.3280000000000001</v>
      </c>
      <c r="L141" s="38">
        <f t="shared" si="260"/>
        <v>1.3120000000000003</v>
      </c>
      <c r="M141" s="38">
        <f t="shared" si="260"/>
        <v>1.3440000000000001</v>
      </c>
      <c r="N141" s="38">
        <f t="shared" si="260"/>
        <v>1.4079999999999999</v>
      </c>
      <c r="O141" s="38">
        <f t="shared" si="260"/>
        <v>1.44</v>
      </c>
      <c r="P141" s="38">
        <f t="shared" si="260"/>
        <v>1.472</v>
      </c>
      <c r="Q141" s="38">
        <f t="shared" si="260"/>
        <v>1.5039999999999998</v>
      </c>
      <c r="R141" s="38">
        <f t="shared" si="260"/>
        <v>1.536</v>
      </c>
      <c r="S141" s="38">
        <f t="shared" si="260"/>
        <v>1.5840000000000001</v>
      </c>
    </row>
    <row r="142" spans="1:21">
      <c r="A142" s="99" t="s">
        <v>41</v>
      </c>
      <c r="B142" s="99" t="s">
        <v>110</v>
      </c>
      <c r="C142" s="137" t="s">
        <v>50</v>
      </c>
      <c r="D142" s="38">
        <f>D137+D139-D140-D141</f>
        <v>-66.726373999999993</v>
      </c>
      <c r="E142" s="38">
        <f>E137+E139-E140-E141</f>
        <v>-50.921362000000016</v>
      </c>
      <c r="F142" s="38">
        <f t="shared" ref="F142:I142" si="261">F137+F139-F140-F141</f>
        <v>-48.700182999999996</v>
      </c>
      <c r="G142" s="38">
        <f t="shared" si="261"/>
        <v>-34.66939</v>
      </c>
      <c r="H142" s="38">
        <f t="shared" si="261"/>
        <v>-31.619655000000005</v>
      </c>
      <c r="I142" s="38">
        <f t="shared" si="261"/>
        <v>-21.731999999999985</v>
      </c>
      <c r="J142" s="38">
        <f t="shared" ref="J142" si="262">I142+I142*J143</f>
        <v>-22.746884399999985</v>
      </c>
      <c r="K142" s="38">
        <f t="shared" ref="K142" si="263">J142+J142*K143</f>
        <v>-23.906975504399984</v>
      </c>
      <c r="L142" s="38">
        <f t="shared" ref="L142" si="264">K142+K142*L143</f>
        <v>-25.006696377602385</v>
      </c>
      <c r="M142" s="38">
        <f t="shared" ref="M142" si="265">L142+L142*M143</f>
        <v>-26.056977625461684</v>
      </c>
      <c r="N142" s="38">
        <f t="shared" ref="N142" si="266">M142+M142*N143</f>
        <v>-27.190456152169268</v>
      </c>
      <c r="O142" s="38">
        <f t="shared" ref="O142" si="267">N142+N142*O143</f>
        <v>-28.430340952708185</v>
      </c>
      <c r="P142" s="38">
        <f t="shared" ref="P142" si="268">O142+O142*P143</f>
        <v>-29.789311250247636</v>
      </c>
      <c r="Q142" s="38">
        <f t="shared" ref="Q142" si="269">P142+P142*Q143</f>
        <v>-31.216219259134498</v>
      </c>
      <c r="R142" s="38">
        <f t="shared" ref="R142" si="270">Q142+Q142*R143</f>
        <v>-32.77703022209122</v>
      </c>
      <c r="S142" s="38">
        <f t="shared" ref="S142" si="271">R142+R142*S143</f>
        <v>-34.451936466440081</v>
      </c>
      <c r="T142" s="293">
        <f t="shared" ref="T142" si="272">(I142/D142)^(1/5)-1</f>
        <v>-0.20097487781332413</v>
      </c>
      <c r="U142" s="293">
        <f t="shared" ref="U142" si="273">(S142/J142)^(1/9)-1</f>
        <v>4.7206702068527173E-2</v>
      </c>
    </row>
    <row r="143" spans="1:21">
      <c r="A143" s="99" t="s">
        <v>41</v>
      </c>
      <c r="B143" s="99" t="s">
        <v>110</v>
      </c>
      <c r="C143" s="139" t="s">
        <v>211</v>
      </c>
      <c r="D143" s="37"/>
      <c r="E143" s="37">
        <f>E142/D142-1</f>
        <v>-0.23686304308997785</v>
      </c>
      <c r="F143" s="37">
        <f>F142/E142-1</f>
        <v>-4.3619787703243706E-2</v>
      </c>
      <c r="G143" s="37">
        <f t="shared" ref="G143" si="274">G142/F142-1</f>
        <v>-0.28810554982924796</v>
      </c>
      <c r="H143" s="37">
        <f t="shared" ref="H143" si="275">H142/G142-1</f>
        <v>-8.7966214577181567E-2</v>
      </c>
      <c r="I143" s="37">
        <v>-4.0383192386494793E-2</v>
      </c>
      <c r="J143" s="37">
        <v>4.6699999999999998E-2</v>
      </c>
      <c r="K143" s="37">
        <v>5.0999999999999997E-2</v>
      </c>
      <c r="L143" s="37">
        <v>4.5999999999999999E-2</v>
      </c>
      <c r="M143" s="37">
        <v>4.2000000000000003E-2</v>
      </c>
      <c r="N143" s="37">
        <v>4.3499999999999997E-2</v>
      </c>
      <c r="O143" s="37">
        <v>4.5600000000000002E-2</v>
      </c>
      <c r="P143" s="37">
        <v>4.7800000000000002E-2</v>
      </c>
      <c r="Q143" s="37">
        <v>4.7899999999999998E-2</v>
      </c>
      <c r="R143" s="37">
        <v>0.05</v>
      </c>
      <c r="S143" s="37">
        <v>5.11E-2</v>
      </c>
    </row>
    <row r="144" spans="1:21" ht="13.5" thickBot="1">
      <c r="A144" s="99" t="s">
        <v>41</v>
      </c>
      <c r="B144" s="99" t="s">
        <v>110</v>
      </c>
      <c r="C144" s="140" t="s">
        <v>212</v>
      </c>
      <c r="D144" s="54">
        <f>D137-D142</f>
        <v>116.42637399999998</v>
      </c>
      <c r="E144" s="54">
        <f t="shared" ref="E144:S144" si="276">E137-E142</f>
        <v>102.72136200000001</v>
      </c>
      <c r="F144" s="54">
        <f t="shared" si="276"/>
        <v>103.300183</v>
      </c>
      <c r="G144" s="54">
        <f t="shared" si="276"/>
        <v>85.769390000000001</v>
      </c>
      <c r="H144" s="54">
        <f t="shared" si="276"/>
        <v>91.619655000000009</v>
      </c>
      <c r="I144" s="54">
        <f t="shared" si="276"/>
        <v>79.331999999999994</v>
      </c>
      <c r="J144" s="54">
        <f t="shared" si="276"/>
        <v>88.346884399999993</v>
      </c>
      <c r="K144" s="54">
        <f t="shared" si="276"/>
        <v>90.306975504399986</v>
      </c>
      <c r="L144" s="54">
        <f t="shared" si="276"/>
        <v>90.60669637760239</v>
      </c>
      <c r="M144" s="54">
        <f t="shared" si="276"/>
        <v>93.256977625461687</v>
      </c>
      <c r="N144" s="54">
        <f t="shared" si="276"/>
        <v>97.590456152169253</v>
      </c>
      <c r="O144" s="54">
        <f t="shared" si="276"/>
        <v>100.43034095270818</v>
      </c>
      <c r="P144" s="54">
        <f t="shared" si="276"/>
        <v>103.38931125024763</v>
      </c>
      <c r="Q144" s="54">
        <f t="shared" si="276"/>
        <v>106.41621925913449</v>
      </c>
      <c r="R144" s="54">
        <f t="shared" si="276"/>
        <v>109.57703022209122</v>
      </c>
      <c r="S144" s="54">
        <f t="shared" si="276"/>
        <v>113.65193646644008</v>
      </c>
    </row>
    <row r="145" spans="1:21">
      <c r="A145" s="99" t="s">
        <v>41</v>
      </c>
      <c r="B145" s="99" t="s">
        <v>100</v>
      </c>
      <c r="C145" s="137" t="s">
        <v>45</v>
      </c>
      <c r="D145" s="36">
        <f>' Capacity by Company'!D63</f>
        <v>30</v>
      </c>
      <c r="E145" s="36">
        <f>' Capacity by Company'!E63</f>
        <v>30</v>
      </c>
      <c r="F145" s="36">
        <f>' Capacity by Company'!F63</f>
        <v>30</v>
      </c>
      <c r="G145" s="36">
        <f>' Capacity by Company'!G63</f>
        <v>30</v>
      </c>
      <c r="H145" s="36">
        <f>' Capacity by Company'!H63</f>
        <v>30</v>
      </c>
      <c r="I145" s="36">
        <f>' Capacity by Company'!I63</f>
        <v>30</v>
      </c>
      <c r="J145" s="36">
        <f>' Capacity by Company'!J63</f>
        <v>30</v>
      </c>
      <c r="K145" s="36">
        <f>' Capacity by Company'!K63</f>
        <v>30</v>
      </c>
      <c r="L145" s="36">
        <f>' Capacity by Company'!L63</f>
        <v>30</v>
      </c>
      <c r="M145" s="36">
        <f>' Capacity by Company'!M63</f>
        <v>30</v>
      </c>
      <c r="N145" s="36">
        <f>' Capacity by Company'!N63</f>
        <v>30</v>
      </c>
      <c r="O145" s="36">
        <f>' Capacity by Company'!O63</f>
        <v>30</v>
      </c>
      <c r="P145" s="36">
        <f>' Capacity by Company'!P63</f>
        <v>30</v>
      </c>
      <c r="Q145" s="36">
        <f>' Capacity by Company'!Q63</f>
        <v>30</v>
      </c>
      <c r="R145" s="36">
        <f>' Capacity by Company'!R63</f>
        <v>30</v>
      </c>
      <c r="S145" s="36">
        <f>' Capacity by Company'!S63</f>
        <v>30</v>
      </c>
    </row>
    <row r="146" spans="1:21">
      <c r="A146" s="99" t="s">
        <v>41</v>
      </c>
      <c r="B146" s="99" t="s">
        <v>100</v>
      </c>
      <c r="C146" s="137" t="s">
        <v>46</v>
      </c>
      <c r="D146" s="38">
        <f>'Production by Company'!D64</f>
        <v>19.5</v>
      </c>
      <c r="E146" s="38">
        <f>'Production by Company'!E64</f>
        <v>20.400000000000002</v>
      </c>
      <c r="F146" s="38">
        <f>'Production by Company'!F64</f>
        <v>20.7</v>
      </c>
      <c r="G146" s="38">
        <f>'Production by Company'!G64</f>
        <v>21</v>
      </c>
      <c r="H146" s="38">
        <f>'Production by Company'!H64</f>
        <v>21.27</v>
      </c>
      <c r="I146" s="38">
        <f>'Production by Company'!I64</f>
        <v>20.400000000000002</v>
      </c>
      <c r="J146" s="38">
        <f>'Production by Company'!J64</f>
        <v>23.400000000000002</v>
      </c>
      <c r="K146" s="38">
        <f>'Production by Company'!K64</f>
        <v>23.400000000000002</v>
      </c>
      <c r="L146" s="38">
        <f>'Production by Company'!L64</f>
        <v>23.1</v>
      </c>
      <c r="M146" s="38">
        <f>'Production by Company'!M64</f>
        <v>22.5</v>
      </c>
      <c r="N146" s="38">
        <f>'Production by Company'!N64</f>
        <v>23.099999999999994</v>
      </c>
      <c r="O146" s="38">
        <f>'Production by Company'!O64</f>
        <v>23.249999999999996</v>
      </c>
      <c r="P146" s="38">
        <f>'Production by Company'!P64</f>
        <v>23.400000000000002</v>
      </c>
      <c r="Q146" s="38">
        <f>'Production by Company'!Q64</f>
        <v>24.3</v>
      </c>
      <c r="R146" s="38">
        <f>'Production by Company'!R64</f>
        <v>24.900000000000002</v>
      </c>
      <c r="S146" s="38">
        <f>'Production by Company'!S64</f>
        <v>25.800000000000004</v>
      </c>
    </row>
    <row r="147" spans="1:21">
      <c r="A147" s="99" t="s">
        <v>41</v>
      </c>
      <c r="B147" s="99" t="s">
        <v>100</v>
      </c>
      <c r="C147" s="137" t="s">
        <v>47</v>
      </c>
      <c r="D147" s="37">
        <f t="shared" ref="D147:S147" si="277">(D146/D145)</f>
        <v>0.65</v>
      </c>
      <c r="E147" s="37">
        <f t="shared" si="277"/>
        <v>0.68</v>
      </c>
      <c r="F147" s="37">
        <f t="shared" si="277"/>
        <v>0.69</v>
      </c>
      <c r="G147" s="37">
        <f t="shared" si="277"/>
        <v>0.7</v>
      </c>
      <c r="H147" s="37">
        <f t="shared" si="277"/>
        <v>0.70899999999999996</v>
      </c>
      <c r="I147" s="37">
        <f t="shared" si="277"/>
        <v>0.68</v>
      </c>
      <c r="J147" s="37">
        <f t="shared" si="277"/>
        <v>0.78</v>
      </c>
      <c r="K147" s="37">
        <f t="shared" si="277"/>
        <v>0.78</v>
      </c>
      <c r="L147" s="37">
        <f t="shared" si="277"/>
        <v>0.77</v>
      </c>
      <c r="M147" s="37">
        <f t="shared" si="277"/>
        <v>0.75</v>
      </c>
      <c r="N147" s="37">
        <f t="shared" si="277"/>
        <v>0.7699999999999998</v>
      </c>
      <c r="O147" s="37">
        <f t="shared" si="277"/>
        <v>0.77499999999999991</v>
      </c>
      <c r="P147" s="37">
        <f t="shared" si="277"/>
        <v>0.78</v>
      </c>
      <c r="Q147" s="37">
        <f t="shared" si="277"/>
        <v>0.81</v>
      </c>
      <c r="R147" s="37">
        <f t="shared" si="277"/>
        <v>0.83000000000000007</v>
      </c>
      <c r="S147" s="37">
        <f t="shared" si="277"/>
        <v>0.8600000000000001</v>
      </c>
    </row>
    <row r="148" spans="1:21">
      <c r="A148" s="99" t="s">
        <v>41</v>
      </c>
      <c r="B148" s="99" t="s">
        <v>100</v>
      </c>
      <c r="C148" s="137" t="s">
        <v>48</v>
      </c>
      <c r="D148" s="138">
        <f>'Foreign Trade'!I15</f>
        <v>18.945079</v>
      </c>
      <c r="E148" s="138">
        <f>'Foreign Trade'!J15</f>
        <v>19.233720999999999</v>
      </c>
      <c r="F148" s="138">
        <f>'Foreign Trade'!K15</f>
        <v>18.284889</v>
      </c>
      <c r="G148" s="138">
        <f>'Foreign Trade'!L15</f>
        <v>22.558116999999999</v>
      </c>
      <c r="H148" s="138">
        <f>'Foreign Trade'!M15</f>
        <v>24.711625000000002</v>
      </c>
      <c r="I148" s="138">
        <v>22.2</v>
      </c>
      <c r="J148" s="51"/>
      <c r="K148" s="51"/>
      <c r="L148" s="51"/>
      <c r="M148" s="51"/>
      <c r="N148" s="51"/>
      <c r="O148" s="51"/>
      <c r="P148" s="51"/>
      <c r="Q148" s="51"/>
      <c r="R148" s="51"/>
      <c r="S148" s="52"/>
    </row>
    <row r="149" spans="1:21">
      <c r="A149" s="99" t="s">
        <v>41</v>
      </c>
      <c r="B149" s="99" t="s">
        <v>100</v>
      </c>
      <c r="C149" s="137" t="s">
        <v>49</v>
      </c>
      <c r="D149" s="138">
        <f>'Foreign Trade'!AI15</f>
        <v>17.157564000000001</v>
      </c>
      <c r="E149" s="138">
        <f>'Foreign Trade'!AJ15</f>
        <v>11.052775</v>
      </c>
      <c r="F149" s="138">
        <v>8</v>
      </c>
      <c r="G149" s="138">
        <v>9.23</v>
      </c>
      <c r="H149" s="138">
        <v>12.87</v>
      </c>
      <c r="I149" s="138">
        <v>14.58</v>
      </c>
      <c r="J149" s="51"/>
      <c r="K149" s="51"/>
      <c r="L149" s="51"/>
      <c r="M149" s="51"/>
      <c r="N149" s="51"/>
      <c r="O149" s="51"/>
      <c r="P149" s="51"/>
      <c r="Q149" s="51"/>
      <c r="R149" s="51"/>
      <c r="S149" s="52"/>
    </row>
    <row r="150" spans="1:21">
      <c r="A150" s="99" t="s">
        <v>41</v>
      </c>
      <c r="B150" s="99" t="s">
        <v>100</v>
      </c>
      <c r="C150" s="137" t="s">
        <v>25</v>
      </c>
      <c r="D150" s="38">
        <f>2%*D146</f>
        <v>0.39</v>
      </c>
      <c r="E150" s="38">
        <f t="shared" ref="E150:S150" si="278">2%*E146</f>
        <v>0.40800000000000003</v>
      </c>
      <c r="F150" s="38">
        <f t="shared" si="278"/>
        <v>0.41399999999999998</v>
      </c>
      <c r="G150" s="38">
        <f t="shared" si="278"/>
        <v>0.42</v>
      </c>
      <c r="H150" s="38">
        <f t="shared" si="278"/>
        <v>0.4254</v>
      </c>
      <c r="I150" s="38">
        <f t="shared" si="278"/>
        <v>0.40800000000000003</v>
      </c>
      <c r="J150" s="38">
        <f t="shared" si="278"/>
        <v>0.46800000000000003</v>
      </c>
      <c r="K150" s="38">
        <f t="shared" si="278"/>
        <v>0.46800000000000003</v>
      </c>
      <c r="L150" s="38">
        <f t="shared" si="278"/>
        <v>0.46200000000000002</v>
      </c>
      <c r="M150" s="38">
        <f t="shared" si="278"/>
        <v>0.45</v>
      </c>
      <c r="N150" s="38">
        <f t="shared" si="278"/>
        <v>0.46199999999999991</v>
      </c>
      <c r="O150" s="38">
        <f t="shared" si="278"/>
        <v>0.46499999999999991</v>
      </c>
      <c r="P150" s="38">
        <f t="shared" si="278"/>
        <v>0.46800000000000003</v>
      </c>
      <c r="Q150" s="38">
        <f t="shared" si="278"/>
        <v>0.48600000000000004</v>
      </c>
      <c r="R150" s="38">
        <f t="shared" si="278"/>
        <v>0.49800000000000005</v>
      </c>
      <c r="S150" s="38">
        <f t="shared" si="278"/>
        <v>0.51600000000000013</v>
      </c>
    </row>
    <row r="151" spans="1:21">
      <c r="A151" s="99" t="s">
        <v>41</v>
      </c>
      <c r="B151" s="99" t="s">
        <v>100</v>
      </c>
      <c r="C151" s="137" t="s">
        <v>50</v>
      </c>
      <c r="D151" s="38">
        <f>D146+D148-D149-D150</f>
        <v>20.897514999999999</v>
      </c>
      <c r="E151" s="38">
        <f t="shared" ref="E151" si="279">E146+E148-E149-E150</f>
        <v>28.172946</v>
      </c>
      <c r="F151" s="38">
        <f t="shared" ref="F151" si="280">F146+F148-F149-F150</f>
        <v>30.570888999999994</v>
      </c>
      <c r="G151" s="38">
        <f t="shared" ref="G151" si="281">G146+G148-G149-G150</f>
        <v>33.90811699999999</v>
      </c>
      <c r="H151" s="38">
        <f t="shared" ref="H151:I151" si="282">H146+H148-H149-H150</f>
        <v>32.686225</v>
      </c>
      <c r="I151" s="38">
        <f t="shared" si="282"/>
        <v>27.612000000000002</v>
      </c>
      <c r="J151" s="38">
        <f t="shared" ref="J151" si="283">I151+I151*J152</f>
        <v>28.440360000000002</v>
      </c>
      <c r="K151" s="38">
        <f t="shared" ref="K151" si="284">J151+J151*K152</f>
        <v>29.464212960000001</v>
      </c>
      <c r="L151" s="38">
        <f t="shared" ref="L151" si="285">K151+K151*L152</f>
        <v>30.410014196016</v>
      </c>
      <c r="M151" s="38">
        <f t="shared" ref="M151" si="286">L151+L151*M152</f>
        <v>31.188510559434011</v>
      </c>
      <c r="N151" s="38">
        <f t="shared" ref="N151" si="287">M151+M151*N152</f>
        <v>32.055551152986276</v>
      </c>
      <c r="O151" s="38">
        <f t="shared" ref="O151" si="288">N151+N151*O152</f>
        <v>33.017217687575865</v>
      </c>
      <c r="P151" s="38">
        <f t="shared" ref="P151" si="289">O151+O151*P152</f>
        <v>34.044053157659476</v>
      </c>
      <c r="Q151" s="38">
        <f t="shared" ref="Q151" si="290">P151+P151*Q152</f>
        <v>35.147080479967642</v>
      </c>
      <c r="R151" s="38">
        <f t="shared" ref="R151" si="291">Q151+Q151*R152</f>
        <v>36.342081216286545</v>
      </c>
      <c r="S151" s="38">
        <f t="shared" ref="S151" si="292">R151+R151*S152</f>
        <v>37.614054058856574</v>
      </c>
      <c r="T151" s="293">
        <f t="shared" ref="T151" si="293">(I151/D151)^(1/5)-1</f>
        <v>5.7305871135403752E-2</v>
      </c>
      <c r="U151" s="293">
        <f t="shared" ref="U151" si="294">(S151/J151)^(1/9)-1</f>
        <v>3.1550660945259157E-2</v>
      </c>
    </row>
    <row r="152" spans="1:21">
      <c r="A152" s="99" t="s">
        <v>41</v>
      </c>
      <c r="B152" s="99" t="s">
        <v>100</v>
      </c>
      <c r="C152" s="139" t="s">
        <v>211</v>
      </c>
      <c r="D152" s="37"/>
      <c r="E152" s="37">
        <f>E151/D151-1</f>
        <v>0.34814814105887715</v>
      </c>
      <c r="F152" s="37">
        <f>F151/E151-1</f>
        <v>8.5115095879571667E-2</v>
      </c>
      <c r="G152" s="37">
        <f t="shared" ref="G152" si="295">G151/F151-1</f>
        <v>0.10916359023775835</v>
      </c>
      <c r="H152" s="37">
        <f t="shared" ref="H152" si="296">H151/G151-1</f>
        <v>-3.6035383504191332E-2</v>
      </c>
      <c r="I152" s="37">
        <v>-0.11</v>
      </c>
      <c r="J152" s="37">
        <v>0.03</v>
      </c>
      <c r="K152" s="37">
        <v>3.5999999999999997E-2</v>
      </c>
      <c r="L152" s="37">
        <v>3.2099999999999997E-2</v>
      </c>
      <c r="M152" s="37">
        <v>2.5600000000000001E-2</v>
      </c>
      <c r="N152" s="37">
        <v>2.7799999999999998E-2</v>
      </c>
      <c r="O152" s="37">
        <v>0.03</v>
      </c>
      <c r="P152" s="37">
        <v>3.1099999999999999E-2</v>
      </c>
      <c r="Q152" s="37">
        <v>3.2399999999999998E-2</v>
      </c>
      <c r="R152" s="37">
        <v>3.4000000000000002E-2</v>
      </c>
      <c r="S152" s="37">
        <v>3.5000000000000003E-2</v>
      </c>
    </row>
    <row r="153" spans="1:21" ht="13.5" thickBot="1">
      <c r="A153" s="99" t="s">
        <v>41</v>
      </c>
      <c r="B153" s="99" t="s">
        <v>100</v>
      </c>
      <c r="C153" s="140" t="s">
        <v>212</v>
      </c>
      <c r="D153" s="54">
        <f>D146-D151</f>
        <v>-1.3975149999999985</v>
      </c>
      <c r="E153" s="54">
        <f t="shared" ref="E153:S153" si="297">E146-E151</f>
        <v>-7.7729459999999975</v>
      </c>
      <c r="F153" s="54">
        <f t="shared" si="297"/>
        <v>-9.8708889999999947</v>
      </c>
      <c r="G153" s="54">
        <f t="shared" si="297"/>
        <v>-12.90811699999999</v>
      </c>
      <c r="H153" s="54">
        <f t="shared" si="297"/>
        <v>-11.416225000000001</v>
      </c>
      <c r="I153" s="54">
        <f t="shared" si="297"/>
        <v>-7.2119999999999997</v>
      </c>
      <c r="J153" s="54">
        <f t="shared" si="297"/>
        <v>-5.0403599999999997</v>
      </c>
      <c r="K153" s="54">
        <f t="shared" si="297"/>
        <v>-6.064212959999999</v>
      </c>
      <c r="L153" s="54">
        <f t="shared" si="297"/>
        <v>-7.3100141960159988</v>
      </c>
      <c r="M153" s="54">
        <f t="shared" si="297"/>
        <v>-8.6885105594340111</v>
      </c>
      <c r="N153" s="54">
        <f t="shared" si="297"/>
        <v>-8.9555511529862812</v>
      </c>
      <c r="O153" s="54">
        <f t="shared" si="297"/>
        <v>-9.7672176875758687</v>
      </c>
      <c r="P153" s="54">
        <f t="shared" si="297"/>
        <v>-10.644053157659474</v>
      </c>
      <c r="Q153" s="54">
        <f t="shared" si="297"/>
        <v>-10.847080479967641</v>
      </c>
      <c r="R153" s="54">
        <f t="shared" si="297"/>
        <v>-11.442081216286542</v>
      </c>
      <c r="S153" s="54">
        <f t="shared" si="297"/>
        <v>-11.81405405885657</v>
      </c>
    </row>
    <row r="154" spans="1:21">
      <c r="A154" s="99" t="s">
        <v>41</v>
      </c>
      <c r="B154" s="128" t="s">
        <v>223</v>
      </c>
      <c r="C154" s="137" t="s">
        <v>45</v>
      </c>
      <c r="D154" s="36">
        <f>' Capacity by Company'!D66</f>
        <v>60</v>
      </c>
      <c r="E154" s="36">
        <f>' Capacity by Company'!E66</f>
        <v>60</v>
      </c>
      <c r="F154" s="36">
        <f>' Capacity by Company'!F66</f>
        <v>60</v>
      </c>
      <c r="G154" s="36">
        <f>' Capacity by Company'!G66</f>
        <v>60</v>
      </c>
      <c r="H154" s="36">
        <f>' Capacity by Company'!H66</f>
        <v>60</v>
      </c>
      <c r="I154" s="36">
        <f>' Capacity by Company'!I66</f>
        <v>60</v>
      </c>
      <c r="J154" s="36">
        <f>' Capacity by Company'!J66</f>
        <v>60</v>
      </c>
      <c r="K154" s="36">
        <f>' Capacity by Company'!K66</f>
        <v>60</v>
      </c>
      <c r="L154" s="36">
        <f>' Capacity by Company'!L66</f>
        <v>60</v>
      </c>
      <c r="M154" s="36">
        <f>' Capacity by Company'!M66</f>
        <v>60</v>
      </c>
      <c r="N154" s="36">
        <f>' Capacity by Company'!N66</f>
        <v>60</v>
      </c>
      <c r="O154" s="36">
        <f>' Capacity by Company'!O66</f>
        <v>60</v>
      </c>
      <c r="P154" s="36">
        <f>' Capacity by Company'!P66</f>
        <v>60</v>
      </c>
      <c r="Q154" s="36">
        <f>' Capacity by Company'!Q66</f>
        <v>60</v>
      </c>
      <c r="R154" s="36">
        <f>' Capacity by Company'!R66</f>
        <v>60</v>
      </c>
      <c r="S154" s="36">
        <f>' Capacity by Company'!S66</f>
        <v>60</v>
      </c>
    </row>
    <row r="155" spans="1:21">
      <c r="A155" s="99" t="s">
        <v>41</v>
      </c>
      <c r="B155" s="128" t="s">
        <v>223</v>
      </c>
      <c r="C155" s="137" t="s">
        <v>46</v>
      </c>
      <c r="D155" s="38">
        <f>'Production by Company'!D67</f>
        <v>44.4</v>
      </c>
      <c r="E155" s="38">
        <f>'Production by Company'!E67</f>
        <v>45.6</v>
      </c>
      <c r="F155" s="38">
        <f>'Production by Company'!F67</f>
        <v>48</v>
      </c>
      <c r="G155" s="38">
        <f>'Production by Company'!G67</f>
        <v>49.2</v>
      </c>
      <c r="H155" s="38">
        <f>'Production by Company'!H67</f>
        <v>48.710000000000008</v>
      </c>
      <c r="I155" s="38">
        <f>'Production by Company'!I67</f>
        <v>44.4</v>
      </c>
      <c r="J155" s="38">
        <f>'Production by Company'!J67</f>
        <v>45</v>
      </c>
      <c r="K155" s="38">
        <f>'Production by Company'!K67</f>
        <v>49.2</v>
      </c>
      <c r="L155" s="38">
        <f>'Production by Company'!L67</f>
        <v>54.000000000000007</v>
      </c>
      <c r="M155" s="38">
        <f>'Production by Company'!M67</f>
        <v>52.2</v>
      </c>
      <c r="N155" s="38">
        <f>'Production by Company'!N67</f>
        <v>52.800000000000004</v>
      </c>
      <c r="O155" s="38">
        <f>'Production by Company'!O67</f>
        <v>53.999999999999993</v>
      </c>
      <c r="P155" s="38">
        <f>'Production by Company'!P67</f>
        <v>55.199999999999996</v>
      </c>
      <c r="Q155" s="38">
        <f>'Production by Company'!Q67</f>
        <v>57.599999999999994</v>
      </c>
      <c r="R155" s="38">
        <f>'Production by Company'!R67</f>
        <v>58.8</v>
      </c>
      <c r="S155" s="38">
        <f>'Production by Company'!S67</f>
        <v>60</v>
      </c>
    </row>
    <row r="156" spans="1:21">
      <c r="A156" s="99" t="s">
        <v>41</v>
      </c>
      <c r="B156" s="128" t="s">
        <v>223</v>
      </c>
      <c r="C156" s="137" t="s">
        <v>47</v>
      </c>
      <c r="D156" s="37">
        <f t="shared" ref="D156:S156" si="298">(D155/D154)</f>
        <v>0.74</v>
      </c>
      <c r="E156" s="37">
        <f t="shared" si="298"/>
        <v>0.76</v>
      </c>
      <c r="F156" s="37">
        <f t="shared" si="298"/>
        <v>0.8</v>
      </c>
      <c r="G156" s="37">
        <f t="shared" si="298"/>
        <v>0.82000000000000006</v>
      </c>
      <c r="H156" s="37">
        <f t="shared" si="298"/>
        <v>0.81183333333333352</v>
      </c>
      <c r="I156" s="37">
        <f t="shared" si="298"/>
        <v>0.74</v>
      </c>
      <c r="J156" s="37">
        <f t="shared" si="298"/>
        <v>0.75</v>
      </c>
      <c r="K156" s="37">
        <f t="shared" si="298"/>
        <v>0.82000000000000006</v>
      </c>
      <c r="L156" s="37">
        <f t="shared" si="298"/>
        <v>0.90000000000000013</v>
      </c>
      <c r="M156" s="37">
        <f t="shared" si="298"/>
        <v>0.87</v>
      </c>
      <c r="N156" s="37">
        <f t="shared" si="298"/>
        <v>0.88000000000000012</v>
      </c>
      <c r="O156" s="37">
        <f t="shared" si="298"/>
        <v>0.89999999999999991</v>
      </c>
      <c r="P156" s="37">
        <f t="shared" si="298"/>
        <v>0.91999999999999993</v>
      </c>
      <c r="Q156" s="37">
        <f t="shared" si="298"/>
        <v>0.95999999999999985</v>
      </c>
      <c r="R156" s="37">
        <f t="shared" si="298"/>
        <v>0.98</v>
      </c>
      <c r="S156" s="37">
        <f t="shared" si="298"/>
        <v>1</v>
      </c>
    </row>
    <row r="157" spans="1:21">
      <c r="A157" s="99" t="s">
        <v>41</v>
      </c>
      <c r="B157" s="128" t="s">
        <v>223</v>
      </c>
      <c r="C157" s="137" t="s">
        <v>48</v>
      </c>
      <c r="D157" s="138">
        <f>'Foreign Trade'!I16</f>
        <v>20.333759000000001</v>
      </c>
      <c r="E157" s="138">
        <v>19.45</v>
      </c>
      <c r="F157" s="138">
        <v>16.600000000000001</v>
      </c>
      <c r="G157" s="138">
        <f>'Foreign Trade'!L16</f>
        <v>10.128579</v>
      </c>
      <c r="H157" s="138">
        <f>'Foreign Trade'!M16</f>
        <v>10.797499999999999</v>
      </c>
      <c r="I157" s="138">
        <v>10.3</v>
      </c>
      <c r="J157" s="51"/>
      <c r="K157" s="51"/>
      <c r="L157" s="51"/>
      <c r="M157" s="51"/>
      <c r="N157" s="51"/>
      <c r="O157" s="51"/>
      <c r="P157" s="51"/>
      <c r="Q157" s="51"/>
      <c r="R157" s="51"/>
      <c r="S157" s="52"/>
    </row>
    <row r="158" spans="1:21">
      <c r="A158" s="99" t="s">
        <v>41</v>
      </c>
      <c r="B158" s="128" t="s">
        <v>223</v>
      </c>
      <c r="C158" s="137" t="s">
        <v>49</v>
      </c>
      <c r="D158" s="138">
        <f>'Foreign Trade'!AI16</f>
        <v>48.055374999999998</v>
      </c>
      <c r="E158" s="138">
        <v>48.9</v>
      </c>
      <c r="F158" s="138">
        <v>52.11</v>
      </c>
      <c r="G158" s="138">
        <f>'Foreign Trade'!AL16</f>
        <v>54.605525</v>
      </c>
      <c r="H158" s="138">
        <f>'Foreign Trade'!AM16</f>
        <v>56.501854000000002</v>
      </c>
      <c r="I158" s="138">
        <v>56.66</v>
      </c>
      <c r="J158" s="51"/>
      <c r="K158" s="51"/>
      <c r="L158" s="51"/>
      <c r="M158" s="51"/>
      <c r="N158" s="51"/>
      <c r="O158" s="51"/>
      <c r="P158" s="51"/>
      <c r="Q158" s="51"/>
      <c r="R158" s="51"/>
      <c r="S158" s="52"/>
    </row>
    <row r="159" spans="1:21">
      <c r="A159" s="99" t="s">
        <v>41</v>
      </c>
      <c r="B159" s="128" t="s">
        <v>223</v>
      </c>
      <c r="C159" s="137" t="s">
        <v>25</v>
      </c>
      <c r="D159" s="38">
        <f>2%*D155</f>
        <v>0.88800000000000001</v>
      </c>
      <c r="E159" s="38">
        <f t="shared" ref="E159:I159" si="299">2%*E155</f>
        <v>0.91200000000000003</v>
      </c>
      <c r="F159" s="38">
        <f t="shared" si="299"/>
        <v>0.96</v>
      </c>
      <c r="G159" s="38">
        <f t="shared" si="299"/>
        <v>0.9840000000000001</v>
      </c>
      <c r="H159" s="38">
        <f t="shared" si="299"/>
        <v>0.97420000000000018</v>
      </c>
      <c r="I159" s="38">
        <f t="shared" si="299"/>
        <v>0.88800000000000001</v>
      </c>
      <c r="J159" s="38"/>
      <c r="K159" s="38"/>
      <c r="L159" s="38"/>
      <c r="M159" s="38"/>
      <c r="N159" s="38"/>
      <c r="O159" s="38"/>
      <c r="P159" s="38"/>
      <c r="Q159" s="38"/>
      <c r="R159" s="38"/>
      <c r="S159" s="38"/>
    </row>
    <row r="160" spans="1:21">
      <c r="A160" s="99" t="s">
        <v>41</v>
      </c>
      <c r="B160" s="128" t="s">
        <v>223</v>
      </c>
      <c r="C160" s="137" t="s">
        <v>50</v>
      </c>
      <c r="D160" s="38">
        <f>D155+D157-D158-D159</f>
        <v>15.790383999999994</v>
      </c>
      <c r="E160" s="38">
        <f t="shared" ref="E160:I160" si="300">E155+E157-E158-E159</f>
        <v>15.237999999999998</v>
      </c>
      <c r="F160" s="38">
        <f t="shared" si="300"/>
        <v>11.529999999999994</v>
      </c>
      <c r="G160" s="38">
        <f t="shared" si="300"/>
        <v>3.7390540000000048</v>
      </c>
      <c r="H160" s="38">
        <f t="shared" si="300"/>
        <v>2.0314460000000056</v>
      </c>
      <c r="I160" s="38">
        <f t="shared" si="300"/>
        <v>-2.8479999999999936</v>
      </c>
      <c r="J160" s="38">
        <f>I160+I160*J161</f>
        <v>-2.9644831999999934</v>
      </c>
      <c r="K160" s="38">
        <f t="shared" ref="K160" si="301">J160+J160*K161</f>
        <v>-3.0978849439999934</v>
      </c>
      <c r="L160" s="38">
        <f t="shared" ref="L160" si="302">K160+K160*L161</f>
        <v>-3.2468932098063932</v>
      </c>
      <c r="M160" s="38">
        <f t="shared" ref="M160" si="303">L160+L160*M161</f>
        <v>-3.4102119382596547</v>
      </c>
      <c r="N160" s="38">
        <f t="shared" ref="N160" si="304">M160+M160*N161</f>
        <v>-3.563671475481339</v>
      </c>
      <c r="O160" s="38">
        <f t="shared" ref="O160" si="305">N160+N160*O161</f>
        <v>-3.7151275131892958</v>
      </c>
      <c r="P160" s="38">
        <f t="shared" ref="P160" si="306">O160+O160*P161</f>
        <v>-3.8681907667326949</v>
      </c>
      <c r="Q160" s="38">
        <f t="shared" ref="Q160" si="307">P160+P160*Q161</f>
        <v>-4.0248524927853691</v>
      </c>
      <c r="R160" s="38">
        <f t="shared" ref="R160" si="308">Q160+Q160*R161</f>
        <v>-4.1786018580097704</v>
      </c>
      <c r="S160" s="38">
        <f t="shared" ref="S160" si="309">R160+R160*S161</f>
        <v>-4.3361351480567389</v>
      </c>
      <c r="T160" s="293">
        <f t="shared" ref="T160" si="310">(I160/D160)^(1/5)-1</f>
        <v>-1.7099527711102733</v>
      </c>
      <c r="U160" s="293">
        <f t="shared" ref="U160" si="311">(S160/J160)^(1/9)-1</f>
        <v>4.3158795072466782E-2</v>
      </c>
    </row>
    <row r="161" spans="1:21">
      <c r="A161" s="99" t="s">
        <v>41</v>
      </c>
      <c r="B161" s="128" t="s">
        <v>223</v>
      </c>
      <c r="C161" s="139" t="s">
        <v>211</v>
      </c>
      <c r="D161" s="37"/>
      <c r="E161" s="361">
        <f>E160/D160-1</f>
        <v>-3.498230315361528E-2</v>
      </c>
      <c r="F161" s="361">
        <f>F160/E160-1</f>
        <v>-0.24333902086888071</v>
      </c>
      <c r="G161" s="361">
        <f t="shared" ref="G161" si="312">G160/F160-1</f>
        <v>-0.67571084128360748</v>
      </c>
      <c r="H161" s="361">
        <f t="shared" ref="H161" si="313">H160/G160-1</f>
        <v>-0.45669519616459053</v>
      </c>
      <c r="I161" s="361">
        <f>I160/H160-1</f>
        <v>-2.4019570296232269</v>
      </c>
      <c r="J161" s="361">
        <v>4.0899999999999999E-2</v>
      </c>
      <c r="K161" s="361">
        <v>4.4999999999999998E-2</v>
      </c>
      <c r="L161" s="37">
        <v>4.8099999999999997E-2</v>
      </c>
      <c r="M161" s="37">
        <v>5.0299999999999997E-2</v>
      </c>
      <c r="N161" s="37">
        <v>4.4999999999999998E-2</v>
      </c>
      <c r="O161" s="37">
        <v>4.2500000000000003E-2</v>
      </c>
      <c r="P161" s="37">
        <v>4.1200000000000001E-2</v>
      </c>
      <c r="Q161" s="37">
        <v>4.0500000000000001E-2</v>
      </c>
      <c r="R161" s="37">
        <v>3.8199999999999998E-2</v>
      </c>
      <c r="S161" s="37">
        <v>3.7699999999999997E-2</v>
      </c>
    </row>
    <row r="162" spans="1:21" ht="13.5" thickBot="1">
      <c r="A162" s="99" t="s">
        <v>41</v>
      </c>
      <c r="B162" s="128" t="s">
        <v>223</v>
      </c>
      <c r="C162" s="140" t="s">
        <v>212</v>
      </c>
      <c r="D162" s="54">
        <f>D155-D160</f>
        <v>28.609616000000003</v>
      </c>
      <c r="E162" s="54">
        <f t="shared" ref="E162:S162" si="314">E155-E160</f>
        <v>30.362000000000002</v>
      </c>
      <c r="F162" s="54">
        <f t="shared" si="314"/>
        <v>36.470000000000006</v>
      </c>
      <c r="G162" s="54">
        <f t="shared" si="314"/>
        <v>45.460946</v>
      </c>
      <c r="H162" s="54">
        <f t="shared" si="314"/>
        <v>46.678554000000005</v>
      </c>
      <c r="I162" s="54">
        <f t="shared" si="314"/>
        <v>47.24799999999999</v>
      </c>
      <c r="J162" s="54">
        <f t="shared" si="314"/>
        <v>47.964483199999997</v>
      </c>
      <c r="K162" s="54">
        <f t="shared" si="314"/>
        <v>52.297884943999996</v>
      </c>
      <c r="L162" s="54">
        <f t="shared" si="314"/>
        <v>57.246893209806402</v>
      </c>
      <c r="M162" s="54">
        <f t="shared" si="314"/>
        <v>55.61021193825966</v>
      </c>
      <c r="N162" s="54">
        <f t="shared" si="314"/>
        <v>56.36367147548134</v>
      </c>
      <c r="O162" s="54">
        <f t="shared" si="314"/>
        <v>57.715127513189287</v>
      </c>
      <c r="P162" s="54">
        <f t="shared" si="314"/>
        <v>59.068190766732691</v>
      </c>
      <c r="Q162" s="54">
        <f t="shared" si="314"/>
        <v>61.624852492785365</v>
      </c>
      <c r="R162" s="54">
        <f t="shared" si="314"/>
        <v>62.978601858009768</v>
      </c>
      <c r="S162" s="54">
        <f t="shared" si="314"/>
        <v>64.336135148056741</v>
      </c>
    </row>
    <row r="163" spans="1:21">
      <c r="A163" s="99" t="s">
        <v>41</v>
      </c>
      <c r="B163" s="99" t="s">
        <v>111</v>
      </c>
      <c r="C163" s="137" t="s">
        <v>45</v>
      </c>
      <c r="D163" s="36">
        <f>' Capacity by Company'!D69</f>
        <v>100</v>
      </c>
      <c r="E163" s="36">
        <f>' Capacity by Company'!E69</f>
        <v>100</v>
      </c>
      <c r="F163" s="36">
        <f>' Capacity by Company'!F69</f>
        <v>100</v>
      </c>
      <c r="G163" s="36">
        <f>' Capacity by Company'!G69</f>
        <v>100</v>
      </c>
      <c r="H163" s="36">
        <f>' Capacity by Company'!H69</f>
        <v>100</v>
      </c>
      <c r="I163" s="36">
        <f>' Capacity by Company'!I69</f>
        <v>100</v>
      </c>
      <c r="J163" s="36">
        <f>' Capacity by Company'!J69</f>
        <v>100</v>
      </c>
      <c r="K163" s="36">
        <f>' Capacity by Company'!K69</f>
        <v>100</v>
      </c>
      <c r="L163" s="36">
        <f>' Capacity by Company'!L69</f>
        <v>100</v>
      </c>
      <c r="M163" s="36">
        <f>' Capacity by Company'!M69</f>
        <v>100</v>
      </c>
      <c r="N163" s="36">
        <f>' Capacity by Company'!N69</f>
        <v>100</v>
      </c>
      <c r="O163" s="36">
        <f>' Capacity by Company'!O69</f>
        <v>100</v>
      </c>
      <c r="P163" s="36">
        <f>' Capacity by Company'!P69</f>
        <v>100</v>
      </c>
      <c r="Q163" s="36">
        <f>' Capacity by Company'!Q69</f>
        <v>100</v>
      </c>
      <c r="R163" s="36">
        <f>' Capacity by Company'!R69</f>
        <v>100</v>
      </c>
      <c r="S163" s="36">
        <f>' Capacity by Company'!S69</f>
        <v>100</v>
      </c>
    </row>
    <row r="164" spans="1:21">
      <c r="A164" s="99" t="s">
        <v>41</v>
      </c>
      <c r="B164" s="99" t="s">
        <v>111</v>
      </c>
      <c r="C164" s="137" t="s">
        <v>46</v>
      </c>
      <c r="D164" s="38">
        <f>'Production by Company'!D70</f>
        <v>68.599999999999994</v>
      </c>
      <c r="E164" s="38">
        <f>'Production by Company'!E70</f>
        <v>74.2</v>
      </c>
      <c r="F164" s="38">
        <f>'Production by Company'!F70</f>
        <v>70.599999999999994</v>
      </c>
      <c r="G164" s="38">
        <f>'Production by Company'!G70</f>
        <v>65.2</v>
      </c>
      <c r="H164" s="38">
        <f>'Production by Company'!H70</f>
        <v>70</v>
      </c>
      <c r="I164" s="38">
        <f>'Production by Company'!I70</f>
        <v>62.13333333333334</v>
      </c>
      <c r="J164" s="38">
        <f>'Production by Company'!J70</f>
        <v>70.333333333333343</v>
      </c>
      <c r="K164" s="38">
        <f>'Production by Company'!K70</f>
        <v>76.800000000000011</v>
      </c>
      <c r="L164" s="38">
        <f>'Production by Company'!L70</f>
        <v>76.066666666666677</v>
      </c>
      <c r="M164" s="38">
        <f>'Production by Company'!M70</f>
        <v>75.26666666666668</v>
      </c>
      <c r="N164" s="38">
        <f>'Production by Company'!N70</f>
        <v>76.666666666666686</v>
      </c>
      <c r="O164" s="38">
        <f>'Production by Company'!O70</f>
        <v>79.533333333333331</v>
      </c>
      <c r="P164" s="38">
        <f>'Production by Company'!P70</f>
        <v>80.666666666666657</v>
      </c>
      <c r="Q164" s="38">
        <f>'Production by Company'!Q70</f>
        <v>83.86666666666666</v>
      </c>
      <c r="R164" s="38">
        <f>'Production by Company'!R70</f>
        <v>85.333333333333329</v>
      </c>
      <c r="S164" s="38">
        <f>'Production by Company'!S70</f>
        <v>87.066666666666663</v>
      </c>
    </row>
    <row r="165" spans="1:21">
      <c r="A165" s="99" t="s">
        <v>41</v>
      </c>
      <c r="B165" s="99" t="s">
        <v>111</v>
      </c>
      <c r="C165" s="137" t="s">
        <v>47</v>
      </c>
      <c r="D165" s="37">
        <f t="shared" ref="D165:S165" si="315">(D164/D163)</f>
        <v>0.68599999999999994</v>
      </c>
      <c r="E165" s="37">
        <f t="shared" si="315"/>
        <v>0.74199999999999999</v>
      </c>
      <c r="F165" s="37">
        <f t="shared" si="315"/>
        <v>0.70599999999999996</v>
      </c>
      <c r="G165" s="37">
        <f t="shared" si="315"/>
        <v>0.65200000000000002</v>
      </c>
      <c r="H165" s="37">
        <f t="shared" si="315"/>
        <v>0.7</v>
      </c>
      <c r="I165" s="37">
        <f t="shared" si="315"/>
        <v>0.6213333333333334</v>
      </c>
      <c r="J165" s="37">
        <f t="shared" si="315"/>
        <v>0.70333333333333348</v>
      </c>
      <c r="K165" s="37">
        <f t="shared" si="315"/>
        <v>0.76800000000000013</v>
      </c>
      <c r="L165" s="37">
        <f t="shared" si="315"/>
        <v>0.76066666666666682</v>
      </c>
      <c r="M165" s="37">
        <f t="shared" si="315"/>
        <v>0.75266666666666682</v>
      </c>
      <c r="N165" s="37">
        <f t="shared" si="315"/>
        <v>0.76666666666666683</v>
      </c>
      <c r="O165" s="37">
        <f t="shared" si="315"/>
        <v>0.79533333333333334</v>
      </c>
      <c r="P165" s="37">
        <f t="shared" si="315"/>
        <v>0.80666666666666653</v>
      </c>
      <c r="Q165" s="37">
        <f t="shared" si="315"/>
        <v>0.83866666666666656</v>
      </c>
      <c r="R165" s="37">
        <f t="shared" si="315"/>
        <v>0.85333333333333328</v>
      </c>
      <c r="S165" s="37">
        <f t="shared" si="315"/>
        <v>0.87066666666666659</v>
      </c>
    </row>
    <row r="166" spans="1:21">
      <c r="A166" s="99" t="s">
        <v>41</v>
      </c>
      <c r="B166" s="99" t="s">
        <v>111</v>
      </c>
      <c r="C166" s="137" t="s">
        <v>48</v>
      </c>
      <c r="D166" s="138">
        <f>'Foreign Trade'!I17</f>
        <v>53.172401000000001</v>
      </c>
      <c r="E166" s="138">
        <f>'Foreign Trade'!J17</f>
        <v>56.211751</v>
      </c>
      <c r="F166" s="138">
        <f>'Foreign Trade'!K17</f>
        <v>57.344453999999999</v>
      </c>
      <c r="G166" s="138">
        <f>'Foreign Trade'!L17</f>
        <v>54.047378000000002</v>
      </c>
      <c r="H166" s="138">
        <f>'Foreign Trade'!M17</f>
        <v>55.561323999999999</v>
      </c>
      <c r="I166" s="138">
        <v>45.43</v>
      </c>
      <c r="J166" s="51"/>
      <c r="K166" s="51"/>
      <c r="L166" s="51"/>
      <c r="M166" s="51"/>
      <c r="N166" s="51"/>
      <c r="O166" s="51"/>
      <c r="P166" s="51"/>
      <c r="Q166" s="51"/>
      <c r="R166" s="51"/>
      <c r="S166" s="52"/>
    </row>
    <row r="167" spans="1:21">
      <c r="A167" s="99" t="s">
        <v>41</v>
      </c>
      <c r="B167" s="99" t="s">
        <v>111</v>
      </c>
      <c r="C167" s="137" t="s">
        <v>49</v>
      </c>
      <c r="D167" s="138">
        <f>'Foreign Trade'!AI17</f>
        <v>16.319068000000001</v>
      </c>
      <c r="E167" s="138">
        <f>'Foreign Trade'!AJ17</f>
        <v>13.999933</v>
      </c>
      <c r="F167" s="138">
        <f>'Foreign Trade'!AK17</f>
        <v>12.586411999999999</v>
      </c>
      <c r="G167" s="138">
        <f>'Foreign Trade'!AL17</f>
        <v>12.614875</v>
      </c>
      <c r="H167" s="138">
        <f>'Foreign Trade'!AM17</f>
        <v>12.41104</v>
      </c>
      <c r="I167" s="138">
        <v>10.39</v>
      </c>
      <c r="J167" s="51"/>
      <c r="K167" s="51"/>
      <c r="L167" s="51"/>
      <c r="M167" s="51"/>
      <c r="N167" s="51"/>
      <c r="O167" s="51"/>
      <c r="P167" s="51"/>
      <c r="Q167" s="51"/>
      <c r="R167" s="51"/>
      <c r="S167" s="52"/>
    </row>
    <row r="168" spans="1:21">
      <c r="A168" s="99" t="s">
        <v>41</v>
      </c>
      <c r="B168" s="99" t="s">
        <v>111</v>
      </c>
      <c r="C168" s="137" t="s">
        <v>25</v>
      </c>
      <c r="D168" s="38">
        <f>2%*D164</f>
        <v>1.3719999999999999</v>
      </c>
      <c r="E168" s="38">
        <f t="shared" ref="E168:I168" si="316">2%*E164</f>
        <v>1.484</v>
      </c>
      <c r="F168" s="38">
        <f t="shared" si="316"/>
        <v>1.4119999999999999</v>
      </c>
      <c r="G168" s="38">
        <f t="shared" si="316"/>
        <v>1.304</v>
      </c>
      <c r="H168" s="38">
        <f t="shared" si="316"/>
        <v>1.4000000000000001</v>
      </c>
      <c r="I168" s="38">
        <f t="shared" si="316"/>
        <v>1.2426666666666668</v>
      </c>
      <c r="J168" s="38"/>
      <c r="K168" s="38"/>
      <c r="L168" s="38"/>
      <c r="M168" s="38"/>
      <c r="N168" s="38"/>
      <c r="O168" s="38"/>
      <c r="P168" s="38"/>
      <c r="Q168" s="38"/>
      <c r="R168" s="38"/>
      <c r="S168" s="38"/>
    </row>
    <row r="169" spans="1:21">
      <c r="A169" s="99" t="s">
        <v>41</v>
      </c>
      <c r="B169" s="99" t="s">
        <v>111</v>
      </c>
      <c r="C169" s="137" t="s">
        <v>50</v>
      </c>
      <c r="D169" s="38">
        <f>D164+D166-D167-D168</f>
        <v>104.081333</v>
      </c>
      <c r="E169" s="38">
        <f t="shared" ref="E169" si="317">E164+E166-E167-E168</f>
        <v>114.92781800000002</v>
      </c>
      <c r="F169" s="38">
        <f t="shared" ref="F169" si="318">F164+F166-F167-F168</f>
        <v>113.94604199999999</v>
      </c>
      <c r="G169" s="38">
        <f t="shared" ref="G169" si="319">G164+G166-G167-G168</f>
        <v>105.328503</v>
      </c>
      <c r="H169" s="38">
        <f t="shared" ref="H169:I169" si="320">H164+H166-H167-H168</f>
        <v>111.75028399999999</v>
      </c>
      <c r="I169" s="38">
        <f t="shared" si="320"/>
        <v>95.930666666666667</v>
      </c>
      <c r="J169" s="38">
        <f>I169+I169*J170</f>
        <v>100.66964160000001</v>
      </c>
      <c r="K169" s="38">
        <f t="shared" ref="K169:S169" si="321">J169+J169*K170</f>
        <v>105.39104779104001</v>
      </c>
      <c r="L169" s="38">
        <f t="shared" si="321"/>
        <v>110.07041031296218</v>
      </c>
      <c r="M169" s="38">
        <f t="shared" si="321"/>
        <v>114.37416335619901</v>
      </c>
      <c r="N169" s="38">
        <f t="shared" si="321"/>
        <v>118.37725907366597</v>
      </c>
      <c r="O169" s="38">
        <f t="shared" si="321"/>
        <v>122.78089311120634</v>
      </c>
      <c r="P169" s="38">
        <f t="shared" si="321"/>
        <v>127.58162603185451</v>
      </c>
      <c r="Q169" s="38">
        <f t="shared" si="321"/>
        <v>132.55093036579524</v>
      </c>
      <c r="R169" s="38">
        <f t="shared" si="321"/>
        <v>137.77343702220756</v>
      </c>
      <c r="S169" s="38">
        <f t="shared" si="321"/>
        <v>143.33948387790474</v>
      </c>
      <c r="T169" s="293">
        <f t="shared" ref="T169" si="322">(I169/D169)^(1/5)-1</f>
        <v>-1.6177108705987431E-2</v>
      </c>
      <c r="U169" s="293">
        <f t="shared" ref="U169" si="323">(S169/J169)^(1/9)-1</f>
        <v>4.0044504968197892E-2</v>
      </c>
    </row>
    <row r="170" spans="1:21">
      <c r="A170" s="99" t="s">
        <v>41</v>
      </c>
      <c r="B170" s="99" t="s">
        <v>111</v>
      </c>
      <c r="C170" s="139" t="s">
        <v>211</v>
      </c>
      <c r="D170" s="37"/>
      <c r="E170" s="37">
        <f>E169/D169-1</f>
        <v>0.1042116264979045</v>
      </c>
      <c r="F170" s="37">
        <f>F169/E169-1</f>
        <v>-8.5425445038904702E-3</v>
      </c>
      <c r="G170" s="37">
        <f t="shared" ref="G170" si="324">G169/F169-1</f>
        <v>-7.562824341015717E-2</v>
      </c>
      <c r="H170" s="37">
        <f t="shared" ref="H170" si="325">H169/G169-1</f>
        <v>6.0969071211427028E-2</v>
      </c>
      <c r="I170" s="37">
        <v>5.0500000000000003E-2</v>
      </c>
      <c r="J170" s="37">
        <v>4.9399999999999999E-2</v>
      </c>
      <c r="K170" s="37">
        <v>4.6899999999999997E-2</v>
      </c>
      <c r="L170" s="37">
        <v>4.4400000000000002E-2</v>
      </c>
      <c r="M170" s="37">
        <v>3.9100000000000003E-2</v>
      </c>
      <c r="N170" s="37">
        <v>3.5000000000000003E-2</v>
      </c>
      <c r="O170" s="37">
        <v>3.7199999999999997E-2</v>
      </c>
      <c r="P170" s="37">
        <v>3.9100000000000003E-2</v>
      </c>
      <c r="Q170" s="37">
        <v>3.8949999999999999E-2</v>
      </c>
      <c r="R170" s="37">
        <v>3.9399999999999998E-2</v>
      </c>
      <c r="S170" s="37">
        <v>4.0399999999999998E-2</v>
      </c>
    </row>
    <row r="171" spans="1:21" ht="13.5" thickBot="1">
      <c r="A171" s="99" t="s">
        <v>41</v>
      </c>
      <c r="B171" s="99" t="s">
        <v>111</v>
      </c>
      <c r="C171" s="140" t="s">
        <v>212</v>
      </c>
      <c r="D171" s="54">
        <f>D164-D169</f>
        <v>-35.481333000000006</v>
      </c>
      <c r="E171" s="54">
        <f t="shared" ref="E171:S171" si="326">E164-E169</f>
        <v>-40.727818000000013</v>
      </c>
      <c r="F171" s="54">
        <f t="shared" si="326"/>
        <v>-43.346041999999997</v>
      </c>
      <c r="G171" s="54">
        <f t="shared" si="326"/>
        <v>-40.128502999999995</v>
      </c>
      <c r="H171" s="54">
        <f t="shared" si="326"/>
        <v>-41.750283999999994</v>
      </c>
      <c r="I171" s="54">
        <f t="shared" si="326"/>
        <v>-33.797333333333327</v>
      </c>
      <c r="J171" s="54">
        <f t="shared" si="326"/>
        <v>-30.336308266666663</v>
      </c>
      <c r="K171" s="54">
        <f t="shared" si="326"/>
        <v>-28.591047791039998</v>
      </c>
      <c r="L171" s="54">
        <f t="shared" si="326"/>
        <v>-34.003743646295504</v>
      </c>
      <c r="M171" s="54">
        <f t="shared" si="326"/>
        <v>-39.107496689532326</v>
      </c>
      <c r="N171" s="54">
        <f t="shared" si="326"/>
        <v>-41.710592406999282</v>
      </c>
      <c r="O171" s="54">
        <f t="shared" si="326"/>
        <v>-43.247559777873008</v>
      </c>
      <c r="P171" s="54">
        <f t="shared" si="326"/>
        <v>-46.914959365187855</v>
      </c>
      <c r="Q171" s="54">
        <f t="shared" si="326"/>
        <v>-48.684263699128579</v>
      </c>
      <c r="R171" s="54">
        <f t="shared" si="326"/>
        <v>-52.440103688874231</v>
      </c>
      <c r="S171" s="54">
        <f t="shared" si="326"/>
        <v>-56.272817211238078</v>
      </c>
    </row>
    <row r="172" spans="1:21">
      <c r="A172" s="99" t="s">
        <v>41</v>
      </c>
      <c r="B172" s="99" t="s">
        <v>56</v>
      </c>
      <c r="C172" s="137" t="s">
        <v>45</v>
      </c>
      <c r="D172" s="36">
        <f>' Capacity by Company'!D70</f>
        <v>96</v>
      </c>
      <c r="E172" s="36">
        <f>' Capacity by Company'!E70</f>
        <v>96</v>
      </c>
      <c r="F172" s="36">
        <f>' Capacity by Company'!F70</f>
        <v>96</v>
      </c>
      <c r="G172" s="36">
        <f>' Capacity by Company'!G70</f>
        <v>96</v>
      </c>
      <c r="H172" s="36">
        <f>' Capacity by Company'!H70</f>
        <v>96</v>
      </c>
      <c r="I172" s="36">
        <f>' Capacity by Company'!I70</f>
        <v>96</v>
      </c>
      <c r="J172" s="36">
        <f>' Capacity by Company'!J70</f>
        <v>96</v>
      </c>
      <c r="K172" s="36">
        <f>' Capacity by Company'!K70</f>
        <v>96</v>
      </c>
      <c r="L172" s="36">
        <f>' Capacity by Company'!L70</f>
        <v>96</v>
      </c>
      <c r="M172" s="36">
        <f>' Capacity by Company'!M70</f>
        <v>96</v>
      </c>
      <c r="N172" s="36">
        <f>' Capacity by Company'!N70</f>
        <v>96</v>
      </c>
      <c r="O172" s="36">
        <f>' Capacity by Company'!O70</f>
        <v>96</v>
      </c>
      <c r="P172" s="36">
        <f>' Capacity by Company'!P70</f>
        <v>96</v>
      </c>
      <c r="Q172" s="36">
        <f>' Capacity by Company'!Q70</f>
        <v>96</v>
      </c>
      <c r="R172" s="36">
        <f>' Capacity by Company'!R70</f>
        <v>96</v>
      </c>
      <c r="S172" s="36">
        <f>' Capacity by Company'!S70</f>
        <v>96</v>
      </c>
    </row>
    <row r="173" spans="1:21">
      <c r="A173" s="99" t="s">
        <v>41</v>
      </c>
      <c r="B173" s="99" t="s">
        <v>56</v>
      </c>
      <c r="C173" s="137" t="s">
        <v>46</v>
      </c>
      <c r="D173" s="38">
        <f>'Production by Company'!D71</f>
        <v>62.400000000000006</v>
      </c>
      <c r="E173" s="38">
        <f>'Production by Company'!E71</f>
        <v>66.239999999999995</v>
      </c>
      <c r="F173" s="38">
        <f>'Production by Company'!F71</f>
        <v>67.199999999999989</v>
      </c>
      <c r="G173" s="38">
        <f>'Production by Company'!G71</f>
        <v>65.28</v>
      </c>
      <c r="H173" s="38">
        <f>'Production by Company'!H71</f>
        <v>65.28</v>
      </c>
      <c r="I173" s="38">
        <f>'Production by Company'!I71</f>
        <v>61.44</v>
      </c>
      <c r="J173" s="38">
        <f>'Production by Company'!J71</f>
        <v>65.28</v>
      </c>
      <c r="K173" s="38">
        <f>'Production by Company'!K71</f>
        <v>70.08</v>
      </c>
      <c r="L173" s="38">
        <f>'Production by Company'!L71</f>
        <v>72</v>
      </c>
      <c r="M173" s="38">
        <f>'Production by Company'!M71</f>
        <v>75.759999999999991</v>
      </c>
      <c r="N173" s="38">
        <f>'Production by Company'!N71</f>
        <v>76.799999999999983</v>
      </c>
      <c r="O173" s="38">
        <f>'Production by Company'!O71</f>
        <v>79.680000000000007</v>
      </c>
      <c r="P173" s="38">
        <f>'Production by Company'!P71</f>
        <v>82.56</v>
      </c>
      <c r="Q173" s="38">
        <f>'Production by Company'!Q71</f>
        <v>84.47999999999999</v>
      </c>
      <c r="R173" s="38">
        <f>'Production by Company'!R71</f>
        <v>86.399999999999991</v>
      </c>
      <c r="S173" s="38">
        <f>'Production by Company'!S71</f>
        <v>88.32</v>
      </c>
    </row>
    <row r="174" spans="1:21">
      <c r="A174" s="99" t="s">
        <v>41</v>
      </c>
      <c r="B174" s="99" t="s">
        <v>56</v>
      </c>
      <c r="C174" s="137" t="s">
        <v>47</v>
      </c>
      <c r="D174" s="37">
        <f t="shared" ref="D174:S174" si="327">(D173/D172)</f>
        <v>0.65</v>
      </c>
      <c r="E174" s="37">
        <f t="shared" si="327"/>
        <v>0.69</v>
      </c>
      <c r="F174" s="37">
        <f t="shared" si="327"/>
        <v>0.69999999999999984</v>
      </c>
      <c r="G174" s="37">
        <f t="shared" si="327"/>
        <v>0.68</v>
      </c>
      <c r="H174" s="37">
        <f t="shared" si="327"/>
        <v>0.68</v>
      </c>
      <c r="I174" s="37">
        <f t="shared" si="327"/>
        <v>0.64</v>
      </c>
      <c r="J174" s="37">
        <f t="shared" si="327"/>
        <v>0.68</v>
      </c>
      <c r="K174" s="37">
        <f t="shared" si="327"/>
        <v>0.73</v>
      </c>
      <c r="L174" s="37">
        <f t="shared" si="327"/>
        <v>0.75</v>
      </c>
      <c r="M174" s="37">
        <f t="shared" si="327"/>
        <v>0.78916666666666657</v>
      </c>
      <c r="N174" s="37">
        <f t="shared" si="327"/>
        <v>0.79999999999999982</v>
      </c>
      <c r="O174" s="37">
        <f t="shared" si="327"/>
        <v>0.83000000000000007</v>
      </c>
      <c r="P174" s="37">
        <f t="shared" si="327"/>
        <v>0.86</v>
      </c>
      <c r="Q174" s="37">
        <f t="shared" si="327"/>
        <v>0.87999999999999989</v>
      </c>
      <c r="R174" s="37">
        <f t="shared" si="327"/>
        <v>0.89999999999999991</v>
      </c>
      <c r="S174" s="37">
        <f t="shared" si="327"/>
        <v>0.91999999999999993</v>
      </c>
    </row>
    <row r="175" spans="1:21">
      <c r="A175" s="99" t="s">
        <v>41</v>
      </c>
      <c r="B175" s="99" t="s">
        <v>56</v>
      </c>
      <c r="C175" s="137" t="s">
        <v>48</v>
      </c>
      <c r="D175" s="51">
        <f t="shared" ref="D175:I175" si="328">(D184-SUM(D103+D112+D121+D130+D139+D148+D157+D166))*0.5</f>
        <v>108.30715100000003</v>
      </c>
      <c r="E175" s="51">
        <f t="shared" si="328"/>
        <v>109.7575325</v>
      </c>
      <c r="F175" s="51">
        <f t="shared" si="328"/>
        <v>113.2379105</v>
      </c>
      <c r="G175" s="51">
        <f t="shared" si="328"/>
        <v>112.15549850000002</v>
      </c>
      <c r="H175" s="51">
        <f t="shared" si="328"/>
        <v>107.12915149999995</v>
      </c>
      <c r="I175" s="51">
        <f t="shared" si="328"/>
        <v>121.54500000000002</v>
      </c>
      <c r="J175" s="51"/>
      <c r="K175" s="51"/>
      <c r="L175" s="51"/>
      <c r="M175" s="51"/>
      <c r="N175" s="51"/>
      <c r="O175" s="51"/>
      <c r="P175" s="51"/>
      <c r="Q175" s="51"/>
      <c r="R175" s="51"/>
      <c r="S175" s="52"/>
    </row>
    <row r="176" spans="1:21">
      <c r="A176" s="99" t="s">
        <v>41</v>
      </c>
      <c r="B176" s="99" t="s">
        <v>56</v>
      </c>
      <c r="C176" s="137" t="s">
        <v>49</v>
      </c>
      <c r="D176" s="51">
        <f>D185-SUM(D104+D113+D122+D131+D140+D149+D158+D167)</f>
        <v>65.306044000000043</v>
      </c>
      <c r="E176" s="51">
        <f t="shared" ref="E176:I176" si="329">E185-SUM(E104+E113+E122+E131+E140+E149+E158+E167)</f>
        <v>65.987382000000025</v>
      </c>
      <c r="F176" s="51">
        <f t="shared" si="329"/>
        <v>64.433577000000014</v>
      </c>
      <c r="G176" s="51">
        <f t="shared" si="329"/>
        <v>64.889005000000111</v>
      </c>
      <c r="H176" s="51">
        <f t="shared" si="329"/>
        <v>47.418629000000124</v>
      </c>
      <c r="I176" s="51">
        <f t="shared" si="329"/>
        <v>52.260000000000105</v>
      </c>
      <c r="J176" s="51"/>
      <c r="K176" s="51">
        <v>0.5</v>
      </c>
      <c r="L176" s="51"/>
      <c r="M176" s="51"/>
      <c r="N176" s="51"/>
      <c r="O176" s="51"/>
      <c r="P176" s="51"/>
      <c r="Q176" s="51"/>
      <c r="R176" s="51"/>
      <c r="S176" s="52"/>
    </row>
    <row r="177" spans="1:21">
      <c r="A177" s="99" t="s">
        <v>41</v>
      </c>
      <c r="B177" s="99" t="s">
        <v>56</v>
      </c>
      <c r="C177" s="137" t="s">
        <v>25</v>
      </c>
      <c r="D177" s="38">
        <f>2%*D173</f>
        <v>1.2480000000000002</v>
      </c>
      <c r="E177" s="38">
        <f t="shared" ref="E177:I177" si="330">2%*E173</f>
        <v>1.3248</v>
      </c>
      <c r="F177" s="38">
        <f t="shared" si="330"/>
        <v>1.3439999999999999</v>
      </c>
      <c r="G177" s="38">
        <f t="shared" si="330"/>
        <v>1.3056000000000001</v>
      </c>
      <c r="H177" s="38">
        <f t="shared" si="330"/>
        <v>1.3056000000000001</v>
      </c>
      <c r="I177" s="38">
        <f t="shared" si="330"/>
        <v>1.2287999999999999</v>
      </c>
      <c r="J177" s="38"/>
      <c r="K177" s="38"/>
      <c r="L177" s="38"/>
      <c r="M177" s="38"/>
      <c r="N177" s="38"/>
      <c r="O177" s="38"/>
      <c r="P177" s="38"/>
      <c r="Q177" s="38"/>
      <c r="R177" s="38"/>
      <c r="S177" s="38"/>
    </row>
    <row r="178" spans="1:21">
      <c r="A178" s="99" t="s">
        <v>41</v>
      </c>
      <c r="B178" s="99" t="s">
        <v>56</v>
      </c>
      <c r="C178" s="137" t="s">
        <v>50</v>
      </c>
      <c r="D178" s="38">
        <f>D173+D175-D176-D177</f>
        <v>104.15310699999999</v>
      </c>
      <c r="E178" s="38">
        <f t="shared" ref="E178" si="331">E173+E175-E176-E177</f>
        <v>108.68535049999996</v>
      </c>
      <c r="F178" s="38">
        <f t="shared" ref="F178" si="332">F173+F175-F176-F177</f>
        <v>114.66033349999998</v>
      </c>
      <c r="G178" s="38">
        <f t="shared" ref="G178" si="333">G173+G175-G176-G177</f>
        <v>111.24089349999991</v>
      </c>
      <c r="H178" s="38">
        <f t="shared" ref="H178:I178" si="334">H173+H175-H176-H177</f>
        <v>123.68492249999983</v>
      </c>
      <c r="I178" s="38">
        <f t="shared" si="334"/>
        <v>129.4961999999999</v>
      </c>
      <c r="J178" s="38">
        <f t="shared" ref="J178" si="335">J173+J175-J176-J177</f>
        <v>65.28</v>
      </c>
      <c r="K178" s="38">
        <f t="shared" ref="K178" si="336">K173+K175-K176-K177</f>
        <v>69.58</v>
      </c>
      <c r="L178" s="38">
        <f t="shared" ref="L178" si="337">L173+L175-L176-L177</f>
        <v>72</v>
      </c>
      <c r="M178" s="38">
        <f t="shared" ref="M178" si="338">M173+M175-M176-M177</f>
        <v>75.759999999999991</v>
      </c>
      <c r="N178" s="38">
        <f t="shared" ref="N178" si="339">N173+N175-N176-N177</f>
        <v>76.799999999999983</v>
      </c>
      <c r="O178" s="38">
        <f t="shared" ref="O178" si="340">O173+O175-O176-O177</f>
        <v>79.680000000000007</v>
      </c>
      <c r="P178" s="38">
        <f t="shared" ref="P178" si="341">P173+P175-P176-P177</f>
        <v>82.56</v>
      </c>
      <c r="Q178" s="38">
        <f t="shared" ref="Q178" si="342">Q173+Q175-Q176-Q177</f>
        <v>84.47999999999999</v>
      </c>
      <c r="R178" s="38">
        <f t="shared" ref="R178" si="343">R173+R175-R176-R177</f>
        <v>86.399999999999991</v>
      </c>
      <c r="S178" s="38">
        <f t="shared" ref="S178" si="344">S173+S175-S176-S177</f>
        <v>88.32</v>
      </c>
      <c r="T178" s="293">
        <f t="shared" ref="T178" si="345">(I178/D178)^(1/5)-1</f>
        <v>4.4520478202348057E-2</v>
      </c>
      <c r="U178" s="293">
        <f t="shared" ref="U178" si="346">(S178/J178)^(1/9)-1</f>
        <v>3.4157166972077935E-2</v>
      </c>
    </row>
    <row r="179" spans="1:21">
      <c r="A179" s="99" t="s">
        <v>41</v>
      </c>
      <c r="B179" s="99" t="s">
        <v>56</v>
      </c>
      <c r="C179" s="139" t="s">
        <v>211</v>
      </c>
      <c r="D179" s="37"/>
      <c r="E179" s="37">
        <f>E178/D178-1</f>
        <v>4.3515202095699035E-2</v>
      </c>
      <c r="F179" s="37">
        <f>F178/E178-1</f>
        <v>5.4975053882722058E-2</v>
      </c>
      <c r="G179" s="37">
        <f t="shared" ref="G179" si="347">G178/F178-1</f>
        <v>-2.9822344795465527E-2</v>
      </c>
      <c r="H179" s="37">
        <f t="shared" ref="H179" si="348">H178/G178-1</f>
        <v>0.1118655973398841</v>
      </c>
      <c r="I179" s="37">
        <v>-5.2631578947368585E-2</v>
      </c>
      <c r="J179" s="37">
        <v>4.2599999999999999E-2</v>
      </c>
      <c r="K179" s="37">
        <v>3.5294117647058698E-2</v>
      </c>
      <c r="L179" s="37">
        <v>2.2727272727272929E-2</v>
      </c>
      <c r="M179" s="37">
        <v>2.2222222222222143E-2</v>
      </c>
      <c r="N179" s="37">
        <v>3.2608695652173836E-2</v>
      </c>
      <c r="O179" s="37">
        <v>3.1099999999999999E-2</v>
      </c>
      <c r="P179" s="37">
        <v>3.0499999999999999E-2</v>
      </c>
      <c r="Q179" s="37">
        <v>2.9499999999999998E-2</v>
      </c>
      <c r="R179" s="37">
        <v>2.7810000000000001E-2</v>
      </c>
      <c r="S179" s="37">
        <v>2.63E-2</v>
      </c>
    </row>
    <row r="180" spans="1:21" ht="13.5" thickBot="1">
      <c r="A180" s="99" t="s">
        <v>41</v>
      </c>
      <c r="B180" s="99" t="s">
        <v>56</v>
      </c>
      <c r="C180" s="140" t="s">
        <v>212</v>
      </c>
      <c r="D180" s="54">
        <f>D173-D178</f>
        <v>-41.753106999999986</v>
      </c>
      <c r="E180" s="54">
        <f t="shared" ref="E180:S180" si="349">E173-E178</f>
        <v>-42.445350499999961</v>
      </c>
      <c r="F180" s="54">
        <f t="shared" si="349"/>
        <v>-47.46033349999999</v>
      </c>
      <c r="G180" s="54">
        <f t="shared" si="349"/>
        <v>-45.960893499999912</v>
      </c>
      <c r="H180" s="54">
        <f t="shared" si="349"/>
        <v>-58.404922499999827</v>
      </c>
      <c r="I180" s="54">
        <f t="shared" si="349"/>
        <v>-68.056199999999905</v>
      </c>
      <c r="J180" s="54">
        <f t="shared" si="349"/>
        <v>0</v>
      </c>
      <c r="K180" s="54">
        <f t="shared" si="349"/>
        <v>0.5</v>
      </c>
      <c r="L180" s="54">
        <f t="shared" si="349"/>
        <v>0</v>
      </c>
      <c r="M180" s="54">
        <f t="shared" si="349"/>
        <v>0</v>
      </c>
      <c r="N180" s="54">
        <f t="shared" si="349"/>
        <v>0</v>
      </c>
      <c r="O180" s="54">
        <f t="shared" si="349"/>
        <v>0</v>
      </c>
      <c r="P180" s="54">
        <f t="shared" si="349"/>
        <v>0</v>
      </c>
      <c r="Q180" s="54">
        <f t="shared" si="349"/>
        <v>0</v>
      </c>
      <c r="R180" s="54">
        <f t="shared" si="349"/>
        <v>0</v>
      </c>
      <c r="S180" s="54">
        <f t="shared" si="349"/>
        <v>0</v>
      </c>
    </row>
    <row r="181" spans="1:21">
      <c r="A181" s="99" t="s">
        <v>41</v>
      </c>
      <c r="B181" s="70" t="s">
        <v>60</v>
      </c>
      <c r="C181" s="137" t="s">
        <v>45</v>
      </c>
      <c r="D181" s="38">
        <f>' Capacity by Location'!E76</f>
        <v>736</v>
      </c>
      <c r="E181" s="38">
        <f>' Capacity by Location'!F76</f>
        <v>736</v>
      </c>
      <c r="F181" s="38">
        <f>' Capacity by Location'!G76</f>
        <v>746</v>
      </c>
      <c r="G181" s="38">
        <f>' Capacity by Location'!H76</f>
        <v>858</v>
      </c>
      <c r="H181" s="38">
        <f>' Capacity by Location'!I76</f>
        <v>888</v>
      </c>
      <c r="I181" s="38">
        <f>' Capacity by Location'!J76</f>
        <v>913</v>
      </c>
      <c r="J181" s="38">
        <f>' Capacity by Location'!K76</f>
        <v>913</v>
      </c>
      <c r="K181" s="38">
        <f>' Capacity by Location'!L76</f>
        <v>913</v>
      </c>
      <c r="L181" s="38">
        <f>' Capacity by Location'!M76</f>
        <v>913</v>
      </c>
      <c r="M181" s="38">
        <f>' Capacity by Location'!N76</f>
        <v>913</v>
      </c>
      <c r="N181" s="38">
        <f>' Capacity by Location'!O76</f>
        <v>913</v>
      </c>
      <c r="O181" s="38">
        <f>' Capacity by Location'!P76</f>
        <v>913</v>
      </c>
      <c r="P181" s="38">
        <f>' Capacity by Location'!Q76</f>
        <v>913</v>
      </c>
      <c r="Q181" s="38">
        <f>' Capacity by Location'!R76</f>
        <v>913</v>
      </c>
      <c r="R181" s="38">
        <f>' Capacity by Location'!S76</f>
        <v>913</v>
      </c>
      <c r="S181" s="38">
        <f>' Capacity by Location'!T76</f>
        <v>913</v>
      </c>
      <c r="T181" s="36"/>
    </row>
    <row r="182" spans="1:21">
      <c r="A182" s="99" t="s">
        <v>41</v>
      </c>
      <c r="B182" s="70" t="s">
        <v>60</v>
      </c>
      <c r="C182" s="137" t="s">
        <v>46</v>
      </c>
      <c r="D182" s="38">
        <f>'Production by Company'!D72</f>
        <v>516.30799999999999</v>
      </c>
      <c r="E182" s="38">
        <f>'Production by Company'!E72</f>
        <v>543.32399999999996</v>
      </c>
      <c r="F182" s="38">
        <f>'Production by Company'!F72</f>
        <v>566.03399999999988</v>
      </c>
      <c r="G182" s="38">
        <f>'Production by Company'!G72</f>
        <v>650.57000000000005</v>
      </c>
      <c r="H182" s="38">
        <f>'Production by Company'!H72</f>
        <v>691.43083018867924</v>
      </c>
      <c r="I182" s="38">
        <f>'Production by Company'!I72</f>
        <v>575.10333333333324</v>
      </c>
      <c r="J182" s="38">
        <f>'Production by Company'!J72</f>
        <v>631.21333333333337</v>
      </c>
      <c r="K182" s="38">
        <f>'Production by Company'!K72</f>
        <v>669.78800000000012</v>
      </c>
      <c r="L182" s="38">
        <f>'Production by Company'!L72</f>
        <v>680.79666666666685</v>
      </c>
      <c r="M182" s="38">
        <f>'Production by Company'!M72</f>
        <v>691.15066666666667</v>
      </c>
      <c r="N182" s="38">
        <f>'Production by Company'!N72</f>
        <v>716.58666666666659</v>
      </c>
      <c r="O182" s="38">
        <f>'Production by Company'!O72</f>
        <v>737.50333333333333</v>
      </c>
      <c r="P182" s="38">
        <f>'Production by Company'!P72</f>
        <v>760.14666666666653</v>
      </c>
      <c r="Q182" s="38">
        <f>'Production by Company'!Q72</f>
        <v>805.59666666666658</v>
      </c>
      <c r="R182" s="38">
        <f>'Production by Company'!R72</f>
        <v>826.28333333333319</v>
      </c>
      <c r="S182" s="38">
        <f>'Production by Company'!S72</f>
        <v>845.64866666666649</v>
      </c>
      <c r="T182" s="38"/>
    </row>
    <row r="183" spans="1:21">
      <c r="A183" s="99" t="s">
        <v>41</v>
      </c>
      <c r="B183" s="70" t="s">
        <v>60</v>
      </c>
      <c r="C183" s="137" t="s">
        <v>47</v>
      </c>
      <c r="D183" s="37">
        <f t="shared" ref="D183:S183" si="350">(D182/D181)</f>
        <v>0.70150543478260874</v>
      </c>
      <c r="E183" s="37">
        <f t="shared" si="350"/>
        <v>0.7382119565217391</v>
      </c>
      <c r="F183" s="37">
        <f t="shared" si="350"/>
        <v>0.75875871313672905</v>
      </c>
      <c r="G183" s="37">
        <f t="shared" si="350"/>
        <v>0.75824009324009334</v>
      </c>
      <c r="H183" s="37">
        <f t="shared" si="350"/>
        <v>0.77863832228454866</v>
      </c>
      <c r="I183" s="37">
        <f t="shared" si="350"/>
        <v>0.62990507484483382</v>
      </c>
      <c r="J183" s="37">
        <f t="shared" si="350"/>
        <v>0.69136181087988324</v>
      </c>
      <c r="K183" s="37">
        <f t="shared" si="350"/>
        <v>0.73361226725082163</v>
      </c>
      <c r="L183" s="37">
        <f t="shared" si="350"/>
        <v>0.74566995253742263</v>
      </c>
      <c r="M183" s="37">
        <f t="shared" si="350"/>
        <v>0.75701058780576858</v>
      </c>
      <c r="N183" s="37">
        <f t="shared" si="350"/>
        <v>0.78487039065352304</v>
      </c>
      <c r="O183" s="37">
        <f t="shared" si="350"/>
        <v>0.80778021175611536</v>
      </c>
      <c r="P183" s="37">
        <f t="shared" si="350"/>
        <v>0.832581234027017</v>
      </c>
      <c r="Q183" s="37">
        <f t="shared" si="350"/>
        <v>0.88236217597663369</v>
      </c>
      <c r="R183" s="37">
        <f t="shared" si="350"/>
        <v>0.905020080321285</v>
      </c>
      <c r="S183" s="37">
        <f t="shared" si="350"/>
        <v>0.92623074114640358</v>
      </c>
    </row>
    <row r="184" spans="1:21">
      <c r="A184" s="99" t="s">
        <v>41</v>
      </c>
      <c r="B184" s="70" t="s">
        <v>60</v>
      </c>
      <c r="C184" s="137" t="s">
        <v>48</v>
      </c>
      <c r="D184" s="51">
        <v>628.86</v>
      </c>
      <c r="E184" s="51">
        <v>650.53</v>
      </c>
      <c r="F184" s="51">
        <v>670.13</v>
      </c>
      <c r="G184" s="51">
        <v>652.48</v>
      </c>
      <c r="H184" s="51">
        <v>630.16999999999996</v>
      </c>
      <c r="I184" s="51">
        <v>621.11</v>
      </c>
      <c r="J184" s="51">
        <v>0</v>
      </c>
      <c r="K184" s="51">
        <v>0</v>
      </c>
      <c r="L184" s="51">
        <v>0</v>
      </c>
      <c r="M184" s="51">
        <v>0</v>
      </c>
      <c r="N184" s="51">
        <v>0</v>
      </c>
      <c r="O184" s="51">
        <v>0</v>
      </c>
      <c r="P184" s="51">
        <v>0</v>
      </c>
      <c r="Q184" s="51">
        <v>0</v>
      </c>
      <c r="R184" s="51">
        <v>0</v>
      </c>
      <c r="S184" s="52">
        <v>0</v>
      </c>
    </row>
    <row r="185" spans="1:21">
      <c r="A185" s="99" t="s">
        <v>41</v>
      </c>
      <c r="B185" s="70" t="s">
        <v>60</v>
      </c>
      <c r="C185" s="137" t="s">
        <v>49</v>
      </c>
      <c r="D185" s="51">
        <v>681.65</v>
      </c>
      <c r="E185" s="51">
        <v>673.22</v>
      </c>
      <c r="F185" s="51">
        <v>685.99</v>
      </c>
      <c r="G185" s="51">
        <v>687.85</v>
      </c>
      <c r="H185" s="51">
        <v>651.33000000000004</v>
      </c>
      <c r="I185" s="51">
        <v>630.69000000000005</v>
      </c>
      <c r="J185" s="51">
        <v>0</v>
      </c>
      <c r="K185" s="51">
        <v>0</v>
      </c>
      <c r="L185" s="51">
        <v>0</v>
      </c>
      <c r="M185" s="51">
        <v>0</v>
      </c>
      <c r="N185" s="51">
        <v>0</v>
      </c>
      <c r="O185" s="51">
        <v>0</v>
      </c>
      <c r="P185" s="51">
        <v>0</v>
      </c>
      <c r="Q185" s="51">
        <v>0</v>
      </c>
      <c r="R185" s="51">
        <v>0</v>
      </c>
      <c r="S185" s="52">
        <v>0</v>
      </c>
    </row>
    <row r="186" spans="1:21">
      <c r="A186" s="99" t="s">
        <v>41</v>
      </c>
      <c r="B186" s="70" t="s">
        <v>60</v>
      </c>
      <c r="C186" s="137" t="s">
        <v>25</v>
      </c>
      <c r="D186" s="51">
        <f>D105+D114+D123+D132+D150+D168+D177</f>
        <v>8.4441600000000001</v>
      </c>
      <c r="E186" s="51">
        <f t="shared" ref="E186:I186" si="351">E105+E114+E123+E132+E150+E168+E177</f>
        <v>8.9184800000000006</v>
      </c>
      <c r="F186" s="51">
        <f t="shared" si="351"/>
        <v>9.2686799999999998</v>
      </c>
      <c r="G186" s="51">
        <f t="shared" si="351"/>
        <v>11.0054</v>
      </c>
      <c r="H186" s="51">
        <f t="shared" si="351"/>
        <v>11.654416603773585</v>
      </c>
      <c r="I186" s="51">
        <f t="shared" si="351"/>
        <v>9.4620666666666686</v>
      </c>
      <c r="J186" s="38"/>
      <c r="K186" s="38"/>
      <c r="L186" s="38"/>
      <c r="M186" s="38"/>
      <c r="N186" s="38"/>
      <c r="O186" s="38"/>
      <c r="P186" s="38"/>
      <c r="Q186" s="38"/>
      <c r="R186" s="38"/>
      <c r="S186" s="38"/>
    </row>
    <row r="187" spans="1:21">
      <c r="A187" s="99" t="s">
        <v>41</v>
      </c>
      <c r="B187" s="70" t="s">
        <v>60</v>
      </c>
      <c r="C187" s="137" t="s">
        <v>410</v>
      </c>
      <c r="D187" s="38">
        <f>D106+D115+D124+D133+D142+D151+D160+D169+D178</f>
        <v>344.88468899999998</v>
      </c>
      <c r="E187" s="38">
        <f t="shared" ref="E187:S187" si="352">E106+E115+E124+E133+E142+E151+E160+E169+E178</f>
        <v>400.00998750000002</v>
      </c>
      <c r="F187" s="38">
        <f t="shared" si="352"/>
        <v>425.6154095</v>
      </c>
      <c r="G187" s="38">
        <f t="shared" si="352"/>
        <v>490.03310149999993</v>
      </c>
      <c r="H187" s="38">
        <f t="shared" si="352"/>
        <v>549.31306208490548</v>
      </c>
      <c r="I187" s="38">
        <f t="shared" si="352"/>
        <v>432.47626666666667</v>
      </c>
      <c r="J187" s="38">
        <f t="shared" si="352"/>
        <v>379.98585960000003</v>
      </c>
      <c r="K187" s="38">
        <f t="shared" si="352"/>
        <v>396.80260523720005</v>
      </c>
      <c r="L187" s="38">
        <f t="shared" si="352"/>
        <v>412.38606222345504</v>
      </c>
      <c r="M187" s="38">
        <f t="shared" si="352"/>
        <v>429.41209075098106</v>
      </c>
      <c r="N187" s="38">
        <f t="shared" si="352"/>
        <v>443.87638030618257</v>
      </c>
      <c r="O187" s="38">
        <f t="shared" si="352"/>
        <v>461.13517038877603</v>
      </c>
      <c r="P187" s="38">
        <f t="shared" si="352"/>
        <v>479.49878021820592</v>
      </c>
      <c r="Q187" s="38">
        <f t="shared" si="352"/>
        <v>497.97242462531858</v>
      </c>
      <c r="R187" s="38">
        <f t="shared" si="352"/>
        <v>517.87587773918165</v>
      </c>
      <c r="S187" s="38">
        <f t="shared" si="352"/>
        <v>538.88918873827765</v>
      </c>
      <c r="T187" s="293">
        <f t="shared" ref="T187" si="353">(I187/D187)^(1/5)-1</f>
        <v>4.6303487680067423E-2</v>
      </c>
      <c r="U187" s="293">
        <f t="shared" ref="U187:U191" si="354">(S187/J187)^(1/9)-1</f>
        <v>3.9582870825277006E-2</v>
      </c>
    </row>
    <row r="188" spans="1:21">
      <c r="A188" s="99" t="s">
        <v>41</v>
      </c>
      <c r="B188" s="70" t="s">
        <v>60</v>
      </c>
      <c r="C188" s="139" t="s">
        <v>211</v>
      </c>
      <c r="D188" s="37">
        <v>0</v>
      </c>
      <c r="E188" s="37">
        <f>E187/D187-1</f>
        <v>0.15983689696355308</v>
      </c>
      <c r="F188" s="37">
        <f>F187/E187-1</f>
        <v>6.4011956701456096E-2</v>
      </c>
      <c r="G188" s="37">
        <f t="shared" ref="G188" si="355">G187/F187-1</f>
        <v>0.15135187909590941</v>
      </c>
      <c r="H188" s="37">
        <f t="shared" ref="H188" si="356">H187/G187-1</f>
        <v>0.12097133929003689</v>
      </c>
      <c r="I188" s="37">
        <f t="shared" ref="I188" si="357">I187/H187-1</f>
        <v>-0.21269618999189166</v>
      </c>
      <c r="J188" s="37">
        <f t="shared" ref="J188" si="358">J187/I187-1</f>
        <v>-0.1213717632905944</v>
      </c>
      <c r="K188" s="37">
        <f t="shared" ref="K188" si="359">K187/J187-1</f>
        <v>4.4256240626697307E-2</v>
      </c>
      <c r="L188" s="37">
        <f t="shared" ref="L188" si="360">L187/K187-1</f>
        <v>3.9272567217494725E-2</v>
      </c>
      <c r="M188" s="37">
        <f t="shared" ref="M188" si="361">M187/L187-1</f>
        <v>4.1286624566618579E-2</v>
      </c>
      <c r="N188" s="37">
        <f t="shared" ref="N188" si="362">N187/M187-1</f>
        <v>3.3683936402222558E-2</v>
      </c>
      <c r="O188" s="37">
        <f t="shared" ref="O188" si="363">O187/N187-1</f>
        <v>3.8881974460295732E-2</v>
      </c>
      <c r="P188" s="37">
        <f t="shared" ref="P188" si="364">P187/O187-1</f>
        <v>3.9822618200966664E-2</v>
      </c>
      <c r="Q188" s="37">
        <f t="shared" ref="Q188" si="365">Q187/P187-1</f>
        <v>3.8526989367326125E-2</v>
      </c>
      <c r="R188" s="37">
        <f t="shared" ref="R188" si="366">R187/Q187-1</f>
        <v>3.9968986493255532E-2</v>
      </c>
      <c r="S188" s="37">
        <f t="shared" ref="S188" si="367">S187/R187-1</f>
        <v>4.0575960191138627E-2</v>
      </c>
    </row>
    <row r="189" spans="1:21">
      <c r="A189" s="99"/>
      <c r="B189" s="70"/>
      <c r="C189" s="137" t="s">
        <v>411</v>
      </c>
      <c r="D189" s="380"/>
      <c r="E189" s="380"/>
      <c r="F189" s="380"/>
      <c r="G189" s="380"/>
      <c r="H189" s="380"/>
      <c r="I189" s="380"/>
      <c r="J189" s="381">
        <f>I187+I187*J190</f>
        <v>369.00096242666666</v>
      </c>
      <c r="K189" s="381">
        <f>J189+J189*K190</f>
        <v>375.95893336566678</v>
      </c>
      <c r="L189" s="381">
        <f t="shared" ref="L189:S189" si="368">K189+K189*L190</f>
        <v>381.17444893979962</v>
      </c>
      <c r="M189" s="381">
        <f t="shared" si="368"/>
        <v>387.23002430449395</v>
      </c>
      <c r="N189" s="381">
        <f t="shared" si="368"/>
        <v>390.43781319886347</v>
      </c>
      <c r="O189" s="381">
        <f t="shared" si="368"/>
        <v>395.70168582474423</v>
      </c>
      <c r="P189" s="381">
        <f t="shared" si="368"/>
        <v>401.40874016087338</v>
      </c>
      <c r="Q189" s="381">
        <f t="shared" si="368"/>
        <v>406.67802842491693</v>
      </c>
      <c r="R189" s="381">
        <f t="shared" si="368"/>
        <v>412.60291512814331</v>
      </c>
      <c r="S189" s="381">
        <f t="shared" si="368"/>
        <v>418.86456054287578</v>
      </c>
      <c r="U189" s="293">
        <f t="shared" si="354"/>
        <v>1.4182787086323589E-2</v>
      </c>
    </row>
    <row r="190" spans="1:21">
      <c r="A190" s="99"/>
      <c r="B190" s="70"/>
      <c r="C190" s="139" t="s">
        <v>211</v>
      </c>
      <c r="D190" s="380"/>
      <c r="E190" s="380"/>
      <c r="F190" s="380"/>
      <c r="G190" s="380"/>
      <c r="H190" s="380"/>
      <c r="I190" s="380"/>
      <c r="J190" s="380">
        <f>J188-2.54%</f>
        <v>-0.14677176329059441</v>
      </c>
      <c r="K190" s="380">
        <f t="shared" ref="K190:S190" si="369">K188-2.54%</f>
        <v>1.8856240626697308E-2</v>
      </c>
      <c r="L190" s="380">
        <f t="shared" si="369"/>
        <v>1.3872567217494726E-2</v>
      </c>
      <c r="M190" s="380">
        <f t="shared" si="369"/>
        <v>1.588662456661858E-2</v>
      </c>
      <c r="N190" s="380">
        <f t="shared" si="369"/>
        <v>8.2839364022225595E-3</v>
      </c>
      <c r="O190" s="380">
        <f t="shared" si="369"/>
        <v>1.3481974460295733E-2</v>
      </c>
      <c r="P190" s="380">
        <f t="shared" si="369"/>
        <v>1.4422618200966665E-2</v>
      </c>
      <c r="Q190" s="380">
        <f t="shared" si="369"/>
        <v>1.3126989367326126E-2</v>
      </c>
      <c r="R190" s="380">
        <f t="shared" si="369"/>
        <v>1.4568986493255533E-2</v>
      </c>
      <c r="S190" s="380">
        <f t="shared" si="369"/>
        <v>1.5175960191138628E-2</v>
      </c>
    </row>
    <row r="191" spans="1:21">
      <c r="A191" s="99"/>
      <c r="B191" s="70"/>
      <c r="C191" s="137" t="s">
        <v>412</v>
      </c>
      <c r="D191" s="380"/>
      <c r="E191" s="380"/>
      <c r="F191" s="380"/>
      <c r="G191" s="380"/>
      <c r="H191" s="380"/>
      <c r="I191" s="380"/>
      <c r="J191" s="381">
        <f>I187+I187*J192</f>
        <v>366.88182872000004</v>
      </c>
      <c r="K191" s="381">
        <f>J191+J191*K192</f>
        <v>372.00211980317908</v>
      </c>
      <c r="L191" s="381">
        <f t="shared" ref="L191:S191" si="370">K191+K191*L192</f>
        <v>375.33993382816362</v>
      </c>
      <c r="M191" s="381">
        <f t="shared" si="370"/>
        <v>379.46365276599312</v>
      </c>
      <c r="N191" s="381">
        <f t="shared" si="370"/>
        <v>380.7477336339083</v>
      </c>
      <c r="O191" s="381">
        <f t="shared" si="370"/>
        <v>384.01530095977</v>
      </c>
      <c r="P191" s="381">
        <f t="shared" si="370"/>
        <v>387.67213205413918</v>
      </c>
      <c r="Q191" s="381">
        <f t="shared" si="370"/>
        <v>390.86150656255722</v>
      </c>
      <c r="R191" s="381">
        <f t="shared" si="370"/>
        <v>394.64074119024411</v>
      </c>
      <c r="S191" s="381">
        <f t="shared" si="370"/>
        <v>398.69605373651649</v>
      </c>
      <c r="U191" s="293">
        <f t="shared" si="354"/>
        <v>9.2827704464593097E-3</v>
      </c>
    </row>
    <row r="192" spans="1:21">
      <c r="A192" s="99"/>
      <c r="B192" s="70"/>
      <c r="C192" s="139" t="s">
        <v>211</v>
      </c>
      <c r="D192" s="380"/>
      <c r="E192" s="380"/>
      <c r="F192" s="380"/>
      <c r="G192" s="380"/>
      <c r="H192" s="380"/>
      <c r="I192" s="380"/>
      <c r="J192" s="380">
        <f>J188-3.03%</f>
        <v>-0.1516717632905944</v>
      </c>
      <c r="K192" s="380">
        <f t="shared" ref="K192:S192" si="371">K188-3.03%</f>
        <v>1.395624062669731E-2</v>
      </c>
      <c r="L192" s="380">
        <f t="shared" si="371"/>
        <v>8.9725672174947278E-3</v>
      </c>
      <c r="M192" s="380">
        <f t="shared" si="371"/>
        <v>1.0986624566618582E-2</v>
      </c>
      <c r="N192" s="380">
        <f t="shared" si="371"/>
        <v>3.3839364022225614E-3</v>
      </c>
      <c r="O192" s="380">
        <f t="shared" si="371"/>
        <v>8.5819744602957347E-3</v>
      </c>
      <c r="P192" s="380">
        <f t="shared" si="371"/>
        <v>9.522618200966667E-3</v>
      </c>
      <c r="Q192" s="380">
        <f t="shared" si="371"/>
        <v>8.2269893673261284E-3</v>
      </c>
      <c r="R192" s="380">
        <f t="shared" si="371"/>
        <v>9.6689864932555346E-3</v>
      </c>
      <c r="S192" s="380">
        <f t="shared" si="371"/>
        <v>1.027596019113863E-2</v>
      </c>
    </row>
    <row r="193" spans="1:21" ht="13.5" thickBot="1">
      <c r="A193" s="99" t="s">
        <v>41</v>
      </c>
      <c r="B193" s="70" t="s">
        <v>60</v>
      </c>
      <c r="C193" s="140" t="s">
        <v>212</v>
      </c>
      <c r="D193" s="54">
        <f>D182-D187</f>
        <v>171.42331100000001</v>
      </c>
      <c r="E193" s="54">
        <f t="shared" ref="E193:S193" si="372">E182-E187</f>
        <v>143.31401249999993</v>
      </c>
      <c r="F193" s="54">
        <f t="shared" si="372"/>
        <v>140.41859049999988</v>
      </c>
      <c r="G193" s="54">
        <f t="shared" si="372"/>
        <v>160.53689850000012</v>
      </c>
      <c r="H193" s="54">
        <f t="shared" si="372"/>
        <v>142.11776810377376</v>
      </c>
      <c r="I193" s="54">
        <f t="shared" si="372"/>
        <v>142.62706666666656</v>
      </c>
      <c r="J193" s="54">
        <f t="shared" si="372"/>
        <v>251.22747373333334</v>
      </c>
      <c r="K193" s="54">
        <f t="shared" si="372"/>
        <v>272.98539476280007</v>
      </c>
      <c r="L193" s="54">
        <f t="shared" si="372"/>
        <v>268.41060444321181</v>
      </c>
      <c r="M193" s="54">
        <f t="shared" si="372"/>
        <v>261.7385759156856</v>
      </c>
      <c r="N193" s="54">
        <f t="shared" si="372"/>
        <v>272.71028636048402</v>
      </c>
      <c r="O193" s="54">
        <f t="shared" si="372"/>
        <v>276.3681629445573</v>
      </c>
      <c r="P193" s="54">
        <f t="shared" si="372"/>
        <v>280.64788644846061</v>
      </c>
      <c r="Q193" s="54">
        <f t="shared" si="372"/>
        <v>307.624242041348</v>
      </c>
      <c r="R193" s="54">
        <f t="shared" si="372"/>
        <v>308.40745559415154</v>
      </c>
      <c r="S193" s="54">
        <f t="shared" si="372"/>
        <v>306.75947792838883</v>
      </c>
    </row>
    <row r="194" spans="1:21">
      <c r="A194" s="99" t="s">
        <v>40</v>
      </c>
      <c r="B194" s="99" t="s">
        <v>36</v>
      </c>
      <c r="C194" s="137" t="s">
        <v>45</v>
      </c>
      <c r="D194" s="36">
        <f>' Capacity by Company'!D77</f>
        <v>427</v>
      </c>
      <c r="E194" s="36">
        <f>' Capacity by Company'!E77</f>
        <v>427</v>
      </c>
      <c r="F194" s="36">
        <f>' Capacity by Company'!F77</f>
        <v>427</v>
      </c>
      <c r="G194" s="36">
        <f>' Capacity by Company'!G77</f>
        <v>427</v>
      </c>
      <c r="H194" s="36">
        <f>' Capacity by Company'!H77</f>
        <v>427</v>
      </c>
      <c r="I194" s="36">
        <f>' Capacity by Company'!I77</f>
        <v>427</v>
      </c>
      <c r="J194" s="36">
        <f>' Capacity by Company'!J77</f>
        <v>427</v>
      </c>
      <c r="K194" s="36">
        <f>' Capacity by Company'!K77</f>
        <v>427</v>
      </c>
      <c r="L194" s="36">
        <f>' Capacity by Company'!L77</f>
        <v>427</v>
      </c>
      <c r="M194" s="36">
        <f>' Capacity by Company'!M77</f>
        <v>427</v>
      </c>
      <c r="N194" s="36">
        <f>' Capacity by Company'!N77</f>
        <v>427</v>
      </c>
      <c r="O194" s="36">
        <f>' Capacity by Company'!O77</f>
        <v>427</v>
      </c>
      <c r="P194" s="36">
        <f>' Capacity by Company'!P77</f>
        <v>427</v>
      </c>
      <c r="Q194" s="36">
        <f>' Capacity by Company'!Q77</f>
        <v>427</v>
      </c>
      <c r="R194" s="36">
        <f>' Capacity by Company'!R77</f>
        <v>427</v>
      </c>
      <c r="S194" s="36">
        <f>' Capacity by Company'!S77</f>
        <v>427</v>
      </c>
    </row>
    <row r="195" spans="1:21">
      <c r="A195" s="99" t="s">
        <v>40</v>
      </c>
      <c r="B195" s="99" t="s">
        <v>36</v>
      </c>
      <c r="C195" s="137" t="s">
        <v>46</v>
      </c>
      <c r="D195" s="38">
        <f>'Production by Company'!D78</f>
        <v>321.43470588235294</v>
      </c>
      <c r="E195" s="38">
        <f>'Production by Company'!E78</f>
        <v>330.45058823529411</v>
      </c>
      <c r="F195" s="38">
        <f>'Production by Company'!F78</f>
        <v>328.65</v>
      </c>
      <c r="G195" s="38">
        <f>'Production by Company'!G78</f>
        <v>333.7583529411765</v>
      </c>
      <c r="H195" s="38">
        <f>'Production by Company'!H78</f>
        <v>329.07</v>
      </c>
      <c r="I195" s="38">
        <f>'Production by Company'!I78</f>
        <v>306.88</v>
      </c>
      <c r="J195" s="38">
        <f>'Production by Company'!J78</f>
        <v>299.04000000000002</v>
      </c>
      <c r="K195" s="38">
        <f>'Production by Company'!K78</f>
        <v>360.19336898395727</v>
      </c>
      <c r="L195" s="38">
        <f>'Production by Company'!L78</f>
        <v>366.20210000000009</v>
      </c>
      <c r="M195" s="38">
        <f>'Production by Company'!M78</f>
        <v>375.4418</v>
      </c>
      <c r="N195" s="38">
        <f>'Production by Company'!N78</f>
        <v>381.02120000000002</v>
      </c>
      <c r="O195" s="38">
        <f>'Production by Company'!O78</f>
        <v>386.02279999999996</v>
      </c>
      <c r="P195" s="38">
        <f>'Production by Company'!P78</f>
        <v>390.48920000000004</v>
      </c>
      <c r="Q195" s="38">
        <f>'Production by Company'!Q78</f>
        <v>395.10559999999992</v>
      </c>
      <c r="R195" s="38">
        <f>'Production by Company'!R78</f>
        <v>403.91660000000002</v>
      </c>
      <c r="S195" s="38">
        <f>'Production by Company'!S78</f>
        <v>410.73249999999996</v>
      </c>
    </row>
    <row r="196" spans="1:21">
      <c r="A196" s="99" t="s">
        <v>40</v>
      </c>
      <c r="B196" s="99" t="s">
        <v>36</v>
      </c>
      <c r="C196" s="137" t="s">
        <v>47</v>
      </c>
      <c r="D196" s="37">
        <f t="shared" ref="D196:S196" si="373">(D195/D194)</f>
        <v>0.7527744868439179</v>
      </c>
      <c r="E196" s="37">
        <f t="shared" si="373"/>
        <v>0.7738889654222344</v>
      </c>
      <c r="F196" s="37">
        <f t="shared" si="373"/>
        <v>0.76967213114754096</v>
      </c>
      <c r="G196" s="37">
        <f t="shared" si="373"/>
        <v>0.78163548698167795</v>
      </c>
      <c r="H196" s="37">
        <f t="shared" si="373"/>
        <v>0.77065573770491802</v>
      </c>
      <c r="I196" s="37">
        <f t="shared" si="373"/>
        <v>0.71868852459016397</v>
      </c>
      <c r="J196" s="37">
        <f t="shared" si="373"/>
        <v>0.70032786885245901</v>
      </c>
      <c r="K196" s="37">
        <f t="shared" si="373"/>
        <v>0.8435441896579795</v>
      </c>
      <c r="L196" s="37">
        <f t="shared" si="373"/>
        <v>0.85761615925058565</v>
      </c>
      <c r="M196" s="37">
        <f t="shared" si="373"/>
        <v>0.87925480093676811</v>
      </c>
      <c r="N196" s="37">
        <f t="shared" si="373"/>
        <v>0.89232131147540994</v>
      </c>
      <c r="O196" s="37">
        <f t="shared" si="373"/>
        <v>0.90403466042154557</v>
      </c>
      <c r="P196" s="37">
        <f t="shared" si="373"/>
        <v>0.91449461358313822</v>
      </c>
      <c r="Q196" s="37">
        <f t="shared" si="373"/>
        <v>0.92530585480093663</v>
      </c>
      <c r="R196" s="37">
        <f t="shared" si="373"/>
        <v>0.94594051522248246</v>
      </c>
      <c r="S196" s="37">
        <f t="shared" si="373"/>
        <v>0.96190281030444957</v>
      </c>
    </row>
    <row r="197" spans="1:21">
      <c r="A197" s="99" t="s">
        <v>40</v>
      </c>
      <c r="B197" s="99" t="s">
        <v>36</v>
      </c>
      <c r="C197" s="137" t="s">
        <v>48</v>
      </c>
      <c r="D197" s="138">
        <f>'Foreign Trade'!I18</f>
        <v>110.427493</v>
      </c>
      <c r="E197" s="138">
        <f>'Foreign Trade'!J18</f>
        <v>94.976752000000005</v>
      </c>
      <c r="F197" s="138">
        <f>'Foreign Trade'!K18</f>
        <v>105.74411600000001</v>
      </c>
      <c r="G197" s="138">
        <f>'Foreign Trade'!L18</f>
        <v>115.468416</v>
      </c>
      <c r="H197" s="138">
        <f>'Foreign Trade'!M18</f>
        <v>108.615887</v>
      </c>
      <c r="I197" s="138">
        <v>88.55</v>
      </c>
      <c r="J197" s="51"/>
      <c r="K197" s="51"/>
      <c r="L197" s="51"/>
      <c r="M197" s="51"/>
      <c r="N197" s="51"/>
      <c r="O197" s="51"/>
      <c r="P197" s="51"/>
      <c r="Q197" s="51"/>
      <c r="R197" s="51"/>
      <c r="S197" s="52"/>
    </row>
    <row r="198" spans="1:21">
      <c r="A198" s="99" t="s">
        <v>40</v>
      </c>
      <c r="B198" s="99" t="s">
        <v>36</v>
      </c>
      <c r="C198" s="137" t="s">
        <v>49</v>
      </c>
      <c r="D198" s="138">
        <f>'Foreign Trade'!AI18</f>
        <v>154.52806100000001</v>
      </c>
      <c r="E198" s="138">
        <v>172.76</v>
      </c>
      <c r="F198" s="138">
        <v>185.96</v>
      </c>
      <c r="G198" s="138">
        <v>158.68</v>
      </c>
      <c r="H198" s="138">
        <v>205.59</v>
      </c>
      <c r="I198" s="138">
        <v>176.49</v>
      </c>
      <c r="J198" s="51"/>
      <c r="K198" s="51"/>
      <c r="L198" s="51"/>
      <c r="M198" s="51"/>
      <c r="N198" s="51"/>
      <c r="O198" s="51"/>
      <c r="P198" s="51"/>
      <c r="Q198" s="51"/>
      <c r="R198" s="51"/>
      <c r="S198" s="52"/>
    </row>
    <row r="199" spans="1:21">
      <c r="A199" s="99" t="s">
        <v>40</v>
      </c>
      <c r="B199" s="99" t="s">
        <v>36</v>
      </c>
      <c r="C199" s="137" t="s">
        <v>25</v>
      </c>
      <c r="D199" s="38">
        <f>2%*D195</f>
        <v>6.4286941176470593</v>
      </c>
      <c r="E199" s="38">
        <f t="shared" ref="E199:S199" si="374">2%*E195</f>
        <v>6.6090117647058824</v>
      </c>
      <c r="F199" s="38">
        <f t="shared" si="374"/>
        <v>6.5729999999999995</v>
      </c>
      <c r="G199" s="38">
        <f t="shared" si="374"/>
        <v>6.6751670588235301</v>
      </c>
      <c r="H199" s="38">
        <f t="shared" si="374"/>
        <v>6.5814000000000004</v>
      </c>
      <c r="I199" s="38">
        <f t="shared" si="374"/>
        <v>6.1375999999999999</v>
      </c>
      <c r="J199" s="38">
        <f t="shared" si="374"/>
        <v>5.9808000000000003</v>
      </c>
      <c r="K199" s="38">
        <f t="shared" si="374"/>
        <v>7.2038673796791457</v>
      </c>
      <c r="L199" s="38">
        <f t="shared" si="374"/>
        <v>7.3240420000000022</v>
      </c>
      <c r="M199" s="38">
        <f t="shared" si="374"/>
        <v>7.5088360000000005</v>
      </c>
      <c r="N199" s="38">
        <f t="shared" si="374"/>
        <v>7.6204240000000008</v>
      </c>
      <c r="O199" s="38">
        <f t="shared" si="374"/>
        <v>7.7204559999999995</v>
      </c>
      <c r="P199" s="38">
        <f t="shared" si="374"/>
        <v>7.8097840000000014</v>
      </c>
      <c r="Q199" s="38">
        <f t="shared" si="374"/>
        <v>7.9021119999999989</v>
      </c>
      <c r="R199" s="38">
        <f t="shared" si="374"/>
        <v>8.0783319999999996</v>
      </c>
      <c r="S199" s="38">
        <f t="shared" si="374"/>
        <v>8.2146499999999989</v>
      </c>
    </row>
    <row r="200" spans="1:21">
      <c r="A200" s="99" t="s">
        <v>40</v>
      </c>
      <c r="B200" s="99" t="s">
        <v>36</v>
      </c>
      <c r="C200" s="137" t="s">
        <v>50</v>
      </c>
      <c r="D200" s="38">
        <f>D195+D197-D198-D199</f>
        <v>270.90544376470586</v>
      </c>
      <c r="E200" s="38">
        <f t="shared" ref="E200" si="375">E195+E197-E198-E199</f>
        <v>246.05832847058821</v>
      </c>
      <c r="F200" s="38">
        <f t="shared" ref="F200" si="376">F195+F197-F198-F199</f>
        <v>241.86111599999998</v>
      </c>
      <c r="G200" s="38">
        <f t="shared" ref="G200" si="377">G195+G197-G198-G199</f>
        <v>283.87160188235293</v>
      </c>
      <c r="H200" s="38">
        <f t="shared" ref="H200:I200" si="378">H195+H197-H198-H199</f>
        <v>225.51448699999997</v>
      </c>
      <c r="I200" s="38">
        <f t="shared" si="378"/>
        <v>212.80240000000001</v>
      </c>
      <c r="J200" s="38">
        <f t="shared" ref="J200:S200" si="379">I200+I200*J201</f>
        <v>221.78266128000001</v>
      </c>
      <c r="K200" s="38">
        <f t="shared" si="379"/>
        <v>232.45040728756803</v>
      </c>
      <c r="L200" s="38">
        <f t="shared" si="379"/>
        <v>243.00365577842362</v>
      </c>
      <c r="M200" s="38">
        <f t="shared" si="379"/>
        <v>253.30701078342878</v>
      </c>
      <c r="N200" s="38">
        <f t="shared" si="379"/>
        <v>263.3126377093742</v>
      </c>
      <c r="O200" s="38">
        <f t="shared" si="379"/>
        <v>273.63449310758165</v>
      </c>
      <c r="P200" s="38">
        <f t="shared" si="379"/>
        <v>283.07488311979324</v>
      </c>
      <c r="Q200" s="38">
        <f t="shared" si="379"/>
        <v>291.87851198481883</v>
      </c>
      <c r="R200" s="38">
        <f t="shared" si="379"/>
        <v>300.18245565078695</v>
      </c>
      <c r="S200" s="38">
        <f t="shared" si="379"/>
        <v>309.03783809248517</v>
      </c>
      <c r="T200" s="293">
        <f t="shared" ref="T200" si="380">(I200/D200)^(1/5)-1</f>
        <v>-4.7134159948889587E-2</v>
      </c>
      <c r="U200" s="293">
        <f t="shared" ref="U200" si="381">(S200/J200)^(1/9)-1</f>
        <v>3.7550731022160555E-2</v>
      </c>
    </row>
    <row r="201" spans="1:21">
      <c r="A201" s="99" t="s">
        <v>40</v>
      </c>
      <c r="B201" s="99" t="s">
        <v>36</v>
      </c>
      <c r="C201" s="139" t="s">
        <v>211</v>
      </c>
      <c r="D201" s="37"/>
      <c r="E201" s="37">
        <f>E200/D200-1</f>
        <v>-9.1718774450684548E-2</v>
      </c>
      <c r="F201" s="37">
        <f>F200/E200-1</f>
        <v>-1.7057794778484459E-2</v>
      </c>
      <c r="G201" s="37">
        <f t="shared" ref="G201" si="382">G200/F200-1</f>
        <v>0.17369673379971062</v>
      </c>
      <c r="H201" s="37">
        <f t="shared" ref="H201" si="383">H200/G200-1</f>
        <v>-0.20557574091732622</v>
      </c>
      <c r="I201" s="37">
        <v>7.4999999999999997E-2</v>
      </c>
      <c r="J201" s="37">
        <v>4.2200000000000001E-2</v>
      </c>
      <c r="K201" s="37">
        <v>4.8099999999999997E-2</v>
      </c>
      <c r="L201" s="37">
        <v>4.5400000000000003E-2</v>
      </c>
      <c r="M201" s="37">
        <v>4.24E-2</v>
      </c>
      <c r="N201" s="37">
        <v>3.95E-2</v>
      </c>
      <c r="O201" s="37">
        <v>3.9199999999999999E-2</v>
      </c>
      <c r="P201" s="37">
        <v>3.4500000000000003E-2</v>
      </c>
      <c r="Q201" s="37">
        <v>3.1099999999999999E-2</v>
      </c>
      <c r="R201" s="37">
        <v>2.845E-2</v>
      </c>
      <c r="S201" s="37">
        <v>2.9499999999999998E-2</v>
      </c>
    </row>
    <row r="202" spans="1:21" ht="13.5" thickBot="1">
      <c r="A202" s="99" t="s">
        <v>40</v>
      </c>
      <c r="B202" s="99" t="s">
        <v>36</v>
      </c>
      <c r="C202" s="140" t="s">
        <v>212</v>
      </c>
      <c r="D202" s="54">
        <f>D195-D200</f>
        <v>50.529262117647079</v>
      </c>
      <c r="E202" s="54">
        <f t="shared" ref="E202:S202" si="384">E195-E200</f>
        <v>84.392259764705898</v>
      </c>
      <c r="F202" s="54">
        <f t="shared" si="384"/>
        <v>86.788883999999996</v>
      </c>
      <c r="G202" s="54">
        <f t="shared" si="384"/>
        <v>49.886751058823563</v>
      </c>
      <c r="H202" s="54">
        <f t="shared" si="384"/>
        <v>103.55551300000002</v>
      </c>
      <c r="I202" s="54">
        <f t="shared" si="384"/>
        <v>94.07759999999999</v>
      </c>
      <c r="J202" s="54">
        <f t="shared" si="384"/>
        <v>77.257338720000007</v>
      </c>
      <c r="K202" s="54">
        <f t="shared" si="384"/>
        <v>127.74296169638924</v>
      </c>
      <c r="L202" s="54">
        <f t="shared" si="384"/>
        <v>123.19844422157647</v>
      </c>
      <c r="M202" s="54">
        <f t="shared" si="384"/>
        <v>122.13478921657122</v>
      </c>
      <c r="N202" s="54">
        <f t="shared" si="384"/>
        <v>117.70856229062582</v>
      </c>
      <c r="O202" s="54">
        <f t="shared" si="384"/>
        <v>112.38830689241831</v>
      </c>
      <c r="P202" s="54">
        <f t="shared" si="384"/>
        <v>107.4143168802068</v>
      </c>
      <c r="Q202" s="54">
        <f t="shared" si="384"/>
        <v>103.2270880151811</v>
      </c>
      <c r="R202" s="54">
        <f t="shared" si="384"/>
        <v>103.73414434921307</v>
      </c>
      <c r="S202" s="54">
        <f t="shared" si="384"/>
        <v>101.69466190751479</v>
      </c>
    </row>
    <row r="203" spans="1:21">
      <c r="A203" s="99" t="s">
        <v>40</v>
      </c>
      <c r="B203" s="99" t="s">
        <v>109</v>
      </c>
      <c r="C203" s="137" t="s">
        <v>45</v>
      </c>
      <c r="D203" s="36">
        <f>' Capacity by Company'!D78</f>
        <v>0</v>
      </c>
      <c r="E203" s="36">
        <f>' Capacity by Company'!E78</f>
        <v>0</v>
      </c>
      <c r="F203" s="36">
        <f>' Capacity by Company'!F78</f>
        <v>0</v>
      </c>
      <c r="G203" s="36">
        <f>' Capacity by Company'!G78</f>
        <v>0</v>
      </c>
      <c r="H203" s="36">
        <f>' Capacity by Company'!H78</f>
        <v>0</v>
      </c>
      <c r="I203" s="36">
        <f>' Capacity by Company'!I78</f>
        <v>0</v>
      </c>
      <c r="J203" s="36">
        <f>' Capacity by Company'!J78</f>
        <v>0</v>
      </c>
      <c r="K203" s="36">
        <f>' Capacity by Company'!K78</f>
        <v>0</v>
      </c>
      <c r="L203" s="36">
        <f>' Capacity by Company'!L78</f>
        <v>0</v>
      </c>
      <c r="M203" s="36">
        <f>' Capacity by Company'!M78</f>
        <v>0</v>
      </c>
      <c r="N203" s="36">
        <f>' Capacity by Company'!N78</f>
        <v>0</v>
      </c>
      <c r="O203" s="36">
        <f>' Capacity by Company'!O78</f>
        <v>0</v>
      </c>
      <c r="P203" s="36">
        <f>' Capacity by Company'!P78</f>
        <v>0</v>
      </c>
      <c r="Q203" s="36">
        <f>' Capacity by Company'!Q78</f>
        <v>0</v>
      </c>
      <c r="R203" s="36">
        <f>' Capacity by Company'!R78</f>
        <v>0</v>
      </c>
      <c r="S203" s="36">
        <f>' Capacity by Company'!S78</f>
        <v>0</v>
      </c>
    </row>
    <row r="204" spans="1:21">
      <c r="A204" s="99" t="s">
        <v>40</v>
      </c>
      <c r="B204" s="99" t="s">
        <v>109</v>
      </c>
      <c r="C204" s="137" t="s">
        <v>46</v>
      </c>
      <c r="D204" s="38">
        <f>'Production by Company'!D79</f>
        <v>0</v>
      </c>
      <c r="E204" s="38">
        <f>'Production by Company'!E79</f>
        <v>0</v>
      </c>
      <c r="F204" s="38">
        <f>'Production by Company'!F79</f>
        <v>0</v>
      </c>
      <c r="G204" s="38">
        <f>'Production by Company'!G79</f>
        <v>0</v>
      </c>
      <c r="H204" s="38">
        <f>'Production by Company'!H79</f>
        <v>0</v>
      </c>
      <c r="I204" s="38">
        <f>'Production by Company'!I79</f>
        <v>0</v>
      </c>
      <c r="J204" s="38">
        <f>'Production by Company'!J79</f>
        <v>0</v>
      </c>
      <c r="K204" s="38">
        <f>'Production by Company'!K79</f>
        <v>0</v>
      </c>
      <c r="L204" s="38">
        <f>'Production by Company'!L79</f>
        <v>0</v>
      </c>
      <c r="M204" s="38">
        <f>'Production by Company'!M79</f>
        <v>0</v>
      </c>
      <c r="N204" s="38">
        <f>'Production by Company'!N79</f>
        <v>0</v>
      </c>
      <c r="O204" s="38">
        <f>'Production by Company'!O79</f>
        <v>0</v>
      </c>
      <c r="P204" s="38">
        <f>'Production by Company'!P79</f>
        <v>0</v>
      </c>
      <c r="Q204" s="38">
        <f>'Production by Company'!Q79</f>
        <v>0</v>
      </c>
      <c r="R204" s="38">
        <f>'Production by Company'!R79</f>
        <v>0</v>
      </c>
      <c r="S204" s="38">
        <f>'Production by Company'!S79</f>
        <v>0</v>
      </c>
    </row>
    <row r="205" spans="1:21">
      <c r="A205" s="99" t="s">
        <v>40</v>
      </c>
      <c r="B205" s="99" t="s">
        <v>109</v>
      </c>
      <c r="C205" s="137" t="s">
        <v>47</v>
      </c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</row>
    <row r="206" spans="1:21">
      <c r="A206" s="99" t="s">
        <v>40</v>
      </c>
      <c r="B206" s="99" t="s">
        <v>109</v>
      </c>
      <c r="C206" s="137" t="s">
        <v>48</v>
      </c>
      <c r="D206" s="138">
        <f>'Foreign Trade'!I19</f>
        <v>47.786802999999999</v>
      </c>
      <c r="E206" s="138">
        <f>'Foreign Trade'!J19</f>
        <v>47.430314000000003</v>
      </c>
      <c r="F206" s="138">
        <v>47.77</v>
      </c>
      <c r="G206" s="138">
        <v>44</v>
      </c>
      <c r="H206" s="138">
        <v>40.69</v>
      </c>
      <c r="I206" s="138">
        <v>34.61</v>
      </c>
      <c r="J206" s="51"/>
      <c r="K206" s="51"/>
      <c r="L206" s="51"/>
      <c r="M206" s="51"/>
      <c r="N206" s="51"/>
      <c r="O206" s="51"/>
      <c r="P206" s="51"/>
      <c r="Q206" s="51"/>
      <c r="R206" s="51"/>
      <c r="S206" s="52"/>
    </row>
    <row r="207" spans="1:21">
      <c r="A207" s="99" t="s">
        <v>40</v>
      </c>
      <c r="B207" s="99" t="s">
        <v>109</v>
      </c>
      <c r="C207" s="137" t="s">
        <v>49</v>
      </c>
      <c r="D207" s="138">
        <f>'Foreign Trade'!AI19</f>
        <v>10.971648999999999</v>
      </c>
      <c r="E207" s="138">
        <f>'Foreign Trade'!AJ19</f>
        <v>8.6552550000000004</v>
      </c>
      <c r="F207" s="138">
        <v>8.5</v>
      </c>
      <c r="G207" s="138">
        <f>'Foreign Trade'!AL19</f>
        <v>8.1504809999999992</v>
      </c>
      <c r="H207" s="138">
        <f>'Foreign Trade'!AM19</f>
        <v>8.3300640000000001</v>
      </c>
      <c r="I207" s="138">
        <v>7.5</v>
      </c>
      <c r="J207" s="51"/>
      <c r="K207" s="51"/>
      <c r="L207" s="51"/>
      <c r="M207" s="51"/>
      <c r="N207" s="51"/>
      <c r="O207" s="51"/>
      <c r="P207" s="51"/>
      <c r="Q207" s="51"/>
      <c r="R207" s="51"/>
      <c r="S207" s="52"/>
    </row>
    <row r="208" spans="1:21">
      <c r="A208" s="99" t="s">
        <v>40</v>
      </c>
      <c r="B208" s="99" t="s">
        <v>109</v>
      </c>
      <c r="C208" s="137" t="s">
        <v>25</v>
      </c>
      <c r="D208" s="38">
        <f>2%*D204</f>
        <v>0</v>
      </c>
      <c r="E208" s="38">
        <f t="shared" ref="E208:S208" si="385">2%*E204</f>
        <v>0</v>
      </c>
      <c r="F208" s="38">
        <f t="shared" si="385"/>
        <v>0</v>
      </c>
      <c r="G208" s="38">
        <f t="shared" si="385"/>
        <v>0</v>
      </c>
      <c r="H208" s="38">
        <f t="shared" si="385"/>
        <v>0</v>
      </c>
      <c r="I208" s="38">
        <f t="shared" si="385"/>
        <v>0</v>
      </c>
      <c r="J208" s="38">
        <f t="shared" si="385"/>
        <v>0</v>
      </c>
      <c r="K208" s="38">
        <f t="shared" si="385"/>
        <v>0</v>
      </c>
      <c r="L208" s="38">
        <f t="shared" si="385"/>
        <v>0</v>
      </c>
      <c r="M208" s="38">
        <f t="shared" si="385"/>
        <v>0</v>
      </c>
      <c r="N208" s="38">
        <f t="shared" si="385"/>
        <v>0</v>
      </c>
      <c r="O208" s="38">
        <f t="shared" si="385"/>
        <v>0</v>
      </c>
      <c r="P208" s="38">
        <f t="shared" si="385"/>
        <v>0</v>
      </c>
      <c r="Q208" s="38">
        <f t="shared" si="385"/>
        <v>0</v>
      </c>
      <c r="R208" s="38">
        <f t="shared" si="385"/>
        <v>0</v>
      </c>
      <c r="S208" s="38">
        <f t="shared" si="385"/>
        <v>0</v>
      </c>
    </row>
    <row r="209" spans="1:21">
      <c r="A209" s="99" t="s">
        <v>40</v>
      </c>
      <c r="B209" s="99" t="s">
        <v>109</v>
      </c>
      <c r="C209" s="137" t="s">
        <v>50</v>
      </c>
      <c r="D209" s="38">
        <f>D204+D206-D207-D208</f>
        <v>36.815154</v>
      </c>
      <c r="E209" s="38">
        <f t="shared" ref="E209" si="386">E204+E206-E207-E208</f>
        <v>38.775058999999999</v>
      </c>
      <c r="F209" s="38">
        <f t="shared" ref="F209" si="387">F204+F206-F207-F208</f>
        <v>39.270000000000003</v>
      </c>
      <c r="G209" s="38">
        <f t="shared" ref="G209" si="388">G204+G206-G207-G208</f>
        <v>35.849519000000001</v>
      </c>
      <c r="H209" s="38">
        <f t="shared" ref="H209:I209" si="389">H204+H206-H207-H208</f>
        <v>32.359935999999998</v>
      </c>
      <c r="I209" s="38">
        <f t="shared" si="389"/>
        <v>27.11</v>
      </c>
      <c r="J209" s="38">
        <f t="shared" ref="J209:S209" si="390">I209+I209*J210</f>
        <v>28.430257000000001</v>
      </c>
      <c r="K209" s="38">
        <f t="shared" si="390"/>
        <v>29.885886158400002</v>
      </c>
      <c r="L209" s="38">
        <f t="shared" si="390"/>
        <v>31.484781067874401</v>
      </c>
      <c r="M209" s="38">
        <f t="shared" si="390"/>
        <v>32.901596215928748</v>
      </c>
      <c r="N209" s="38">
        <f t="shared" si="390"/>
        <v>34.294649799711173</v>
      </c>
      <c r="O209" s="38">
        <f t="shared" si="390"/>
        <v>35.614993817000055</v>
      </c>
      <c r="P209" s="38">
        <f t="shared" si="390"/>
        <v>36.936310087610757</v>
      </c>
      <c r="Q209" s="38">
        <f t="shared" si="390"/>
        <v>38.273404512782264</v>
      </c>
      <c r="R209" s="38">
        <f t="shared" si="390"/>
        <v>39.578527606668139</v>
      </c>
      <c r="S209" s="38">
        <f t="shared" si="390"/>
        <v>40.860871901124185</v>
      </c>
      <c r="T209" s="293">
        <f>(I209/D209)^(1/5)-1</f>
        <v>-5.9366202322283956E-2</v>
      </c>
      <c r="U209" s="293">
        <f t="shared" ref="U209" si="391">(S209/J209)^(1/9)-1</f>
        <v>4.1125257860989084E-2</v>
      </c>
    </row>
    <row r="210" spans="1:21">
      <c r="A210" s="99" t="s">
        <v>40</v>
      </c>
      <c r="B210" s="99" t="s">
        <v>109</v>
      </c>
      <c r="C210" s="139" t="s">
        <v>211</v>
      </c>
      <c r="D210" s="37"/>
      <c r="E210" s="37">
        <f>E209/D209-1</f>
        <v>5.3236365655294993E-2</v>
      </c>
      <c r="F210" s="37">
        <f>F209/E209-1</f>
        <v>1.27644164255174E-2</v>
      </c>
      <c r="G210" s="37">
        <f t="shared" ref="G210" si="392">G209/F209-1</f>
        <v>-8.7101629742806219E-2</v>
      </c>
      <c r="H210" s="37">
        <f t="shared" ref="H210" si="393">H209/G209-1</f>
        <v>-9.73397439446817E-2</v>
      </c>
      <c r="I210" s="37">
        <v>2.5000000000000001E-2</v>
      </c>
      <c r="J210" s="37">
        <v>4.87E-2</v>
      </c>
      <c r="K210" s="37">
        <v>5.1200000000000002E-2</v>
      </c>
      <c r="L210" s="37">
        <v>5.3499999999999999E-2</v>
      </c>
      <c r="M210" s="37">
        <v>4.4999999999999998E-2</v>
      </c>
      <c r="N210" s="37">
        <v>4.2340000000000003E-2</v>
      </c>
      <c r="O210" s="37">
        <v>3.85E-2</v>
      </c>
      <c r="P210" s="37">
        <v>3.7100000000000001E-2</v>
      </c>
      <c r="Q210" s="37">
        <v>3.6200000000000003E-2</v>
      </c>
      <c r="R210" s="37">
        <v>3.4099999999999998E-2</v>
      </c>
      <c r="S210" s="37">
        <v>3.2399999999999998E-2</v>
      </c>
    </row>
    <row r="211" spans="1:21" ht="13.5" thickBot="1">
      <c r="A211" s="99" t="s">
        <v>40</v>
      </c>
      <c r="B211" s="99" t="s">
        <v>109</v>
      </c>
      <c r="C211" s="140" t="s">
        <v>212</v>
      </c>
      <c r="D211" s="54">
        <f>D204-D209</f>
        <v>-36.815154</v>
      </c>
      <c r="E211" s="54">
        <f t="shared" ref="E211:S211" si="394">E204-E209</f>
        <v>-38.775058999999999</v>
      </c>
      <c r="F211" s="54">
        <f t="shared" si="394"/>
        <v>-39.270000000000003</v>
      </c>
      <c r="G211" s="54">
        <f t="shared" si="394"/>
        <v>-35.849519000000001</v>
      </c>
      <c r="H211" s="54">
        <f t="shared" si="394"/>
        <v>-32.359935999999998</v>
      </c>
      <c r="I211" s="54">
        <f t="shared" si="394"/>
        <v>-27.11</v>
      </c>
      <c r="J211" s="54">
        <f t="shared" si="394"/>
        <v>-28.430257000000001</v>
      </c>
      <c r="K211" s="54">
        <f t="shared" si="394"/>
        <v>-29.885886158400002</v>
      </c>
      <c r="L211" s="54">
        <f t="shared" si="394"/>
        <v>-31.484781067874401</v>
      </c>
      <c r="M211" s="54">
        <f t="shared" si="394"/>
        <v>-32.901596215928748</v>
      </c>
      <c r="N211" s="54">
        <f t="shared" si="394"/>
        <v>-34.294649799711173</v>
      </c>
      <c r="O211" s="54">
        <f t="shared" si="394"/>
        <v>-35.614993817000055</v>
      </c>
      <c r="P211" s="54">
        <f t="shared" si="394"/>
        <v>-36.936310087610757</v>
      </c>
      <c r="Q211" s="54">
        <f t="shared" si="394"/>
        <v>-38.273404512782264</v>
      </c>
      <c r="R211" s="54">
        <f t="shared" si="394"/>
        <v>-39.578527606668139</v>
      </c>
      <c r="S211" s="54">
        <f t="shared" si="394"/>
        <v>-40.860871901124185</v>
      </c>
    </row>
    <row r="212" spans="1:21">
      <c r="A212" s="99" t="s">
        <v>40</v>
      </c>
      <c r="B212" s="99" t="s">
        <v>304</v>
      </c>
      <c r="C212" s="137" t="s">
        <v>45</v>
      </c>
      <c r="D212" s="36">
        <f>' Capacity by Company'!D79</f>
        <v>0</v>
      </c>
      <c r="E212" s="36">
        <f>' Capacity by Company'!E79</f>
        <v>0</v>
      </c>
      <c r="F212" s="36">
        <f>' Capacity by Company'!F79</f>
        <v>0</v>
      </c>
      <c r="G212" s="36">
        <f>' Capacity by Company'!G79</f>
        <v>0</v>
      </c>
      <c r="H212" s="36">
        <f>' Capacity by Company'!H79</f>
        <v>0</v>
      </c>
      <c r="I212" s="36">
        <f>' Capacity by Company'!I79</f>
        <v>0</v>
      </c>
      <c r="J212" s="36">
        <f>' Capacity by Company'!J79</f>
        <v>0</v>
      </c>
      <c r="K212" s="36">
        <f>' Capacity by Company'!K79</f>
        <v>0</v>
      </c>
      <c r="L212" s="36">
        <f>' Capacity by Company'!L79</f>
        <v>0</v>
      </c>
      <c r="M212" s="36">
        <f>' Capacity by Company'!M79</f>
        <v>0</v>
      </c>
      <c r="N212" s="36">
        <f>' Capacity by Company'!N79</f>
        <v>0</v>
      </c>
      <c r="O212" s="36">
        <f>' Capacity by Company'!O79</f>
        <v>0</v>
      </c>
      <c r="P212" s="36">
        <f>' Capacity by Company'!P79</f>
        <v>0</v>
      </c>
      <c r="Q212" s="36">
        <f>' Capacity by Company'!Q79</f>
        <v>0</v>
      </c>
      <c r="R212" s="36">
        <f>' Capacity by Company'!R79</f>
        <v>0</v>
      </c>
      <c r="S212" s="36">
        <f>' Capacity by Company'!S79</f>
        <v>0</v>
      </c>
    </row>
    <row r="213" spans="1:21">
      <c r="A213" s="99" t="s">
        <v>40</v>
      </c>
      <c r="B213" s="99" t="s">
        <v>304</v>
      </c>
      <c r="C213" s="137" t="s">
        <v>46</v>
      </c>
      <c r="D213" s="38">
        <v>0</v>
      </c>
      <c r="E213" s="38">
        <v>0</v>
      </c>
      <c r="F213" s="38">
        <v>0</v>
      </c>
      <c r="G213" s="38">
        <v>0</v>
      </c>
      <c r="H213" s="38">
        <v>0</v>
      </c>
      <c r="I213" s="38">
        <v>0</v>
      </c>
      <c r="J213" s="38">
        <v>0</v>
      </c>
      <c r="K213" s="38">
        <v>0</v>
      </c>
      <c r="L213" s="38">
        <v>0</v>
      </c>
      <c r="M213" s="38">
        <v>0</v>
      </c>
      <c r="N213" s="38">
        <v>0</v>
      </c>
      <c r="O213" s="38">
        <v>0</v>
      </c>
      <c r="P213" s="38">
        <v>0</v>
      </c>
      <c r="Q213" s="38">
        <v>0</v>
      </c>
      <c r="R213" s="38">
        <v>0</v>
      </c>
      <c r="S213" s="38">
        <v>0</v>
      </c>
    </row>
    <row r="214" spans="1:21">
      <c r="A214" s="99" t="s">
        <v>40</v>
      </c>
      <c r="B214" s="99" t="s">
        <v>304</v>
      </c>
      <c r="C214" s="137" t="s">
        <v>47</v>
      </c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</row>
    <row r="215" spans="1:21">
      <c r="A215" s="99" t="s">
        <v>40</v>
      </c>
      <c r="B215" s="99" t="s">
        <v>304</v>
      </c>
      <c r="C215" s="137" t="s">
        <v>48</v>
      </c>
      <c r="D215" s="51">
        <v>42.56</v>
      </c>
      <c r="E215" s="51">
        <v>45.74</v>
      </c>
      <c r="F215" s="51">
        <v>48.03</v>
      </c>
      <c r="G215" s="51">
        <v>52.73</v>
      </c>
      <c r="H215" s="51">
        <v>53.5</v>
      </c>
      <c r="I215" s="51">
        <v>34.19</v>
      </c>
      <c r="J215" s="51"/>
      <c r="K215" s="51">
        <v>4</v>
      </c>
      <c r="L215" s="51"/>
      <c r="M215" s="51"/>
      <c r="N215" s="51"/>
      <c r="O215" s="51"/>
      <c r="P215" s="51"/>
      <c r="Q215" s="51"/>
      <c r="R215" s="51"/>
      <c r="S215" s="52"/>
    </row>
    <row r="216" spans="1:21">
      <c r="A216" s="99" t="s">
        <v>40</v>
      </c>
      <c r="B216" s="99" t="s">
        <v>304</v>
      </c>
      <c r="C216" s="137" t="s">
        <v>49</v>
      </c>
      <c r="D216" s="138">
        <v>2.1</v>
      </c>
      <c r="E216" s="138">
        <v>2.4300000000000002</v>
      </c>
      <c r="F216" s="138">
        <v>3.45</v>
      </c>
      <c r="G216" s="138">
        <v>1.87</v>
      </c>
      <c r="H216" s="138">
        <v>1.01</v>
      </c>
      <c r="I216" s="138">
        <v>0.65</v>
      </c>
      <c r="J216" s="51"/>
      <c r="K216" s="51"/>
      <c r="L216" s="51"/>
      <c r="M216" s="51"/>
      <c r="N216" s="51"/>
      <c r="O216" s="51"/>
      <c r="P216" s="51"/>
      <c r="Q216" s="51"/>
      <c r="R216" s="51"/>
      <c r="S216" s="52"/>
    </row>
    <row r="217" spans="1:21">
      <c r="A217" s="99" t="s">
        <v>40</v>
      </c>
      <c r="B217" s="99" t="s">
        <v>304</v>
      </c>
      <c r="C217" s="137" t="s">
        <v>25</v>
      </c>
      <c r="D217" s="38">
        <f>2%*D213</f>
        <v>0</v>
      </c>
      <c r="E217" s="38">
        <f t="shared" ref="E217:S217" si="395">2%*E213</f>
        <v>0</v>
      </c>
      <c r="F217" s="38">
        <f t="shared" si="395"/>
        <v>0</v>
      </c>
      <c r="G217" s="38">
        <f t="shared" si="395"/>
        <v>0</v>
      </c>
      <c r="H217" s="38">
        <f t="shared" si="395"/>
        <v>0</v>
      </c>
      <c r="I217" s="38">
        <f t="shared" si="395"/>
        <v>0</v>
      </c>
      <c r="J217" s="38">
        <f t="shared" si="395"/>
        <v>0</v>
      </c>
      <c r="K217" s="38">
        <f t="shared" si="395"/>
        <v>0</v>
      </c>
      <c r="L217" s="38">
        <f t="shared" si="395"/>
        <v>0</v>
      </c>
      <c r="M217" s="38">
        <f t="shared" si="395"/>
        <v>0</v>
      </c>
      <c r="N217" s="38">
        <f t="shared" si="395"/>
        <v>0</v>
      </c>
      <c r="O217" s="38">
        <f t="shared" si="395"/>
        <v>0</v>
      </c>
      <c r="P217" s="38">
        <f t="shared" si="395"/>
        <v>0</v>
      </c>
      <c r="Q217" s="38">
        <f t="shared" si="395"/>
        <v>0</v>
      </c>
      <c r="R217" s="38">
        <f t="shared" si="395"/>
        <v>0</v>
      </c>
      <c r="S217" s="38">
        <f t="shared" si="395"/>
        <v>0</v>
      </c>
    </row>
    <row r="218" spans="1:21">
      <c r="A218" s="99" t="s">
        <v>40</v>
      </c>
      <c r="B218" s="99" t="s">
        <v>304</v>
      </c>
      <c r="C218" s="137" t="s">
        <v>50</v>
      </c>
      <c r="D218" s="38">
        <f>D213+D215-D216-D217</f>
        <v>40.46</v>
      </c>
      <c r="E218" s="38">
        <f t="shared" ref="E218:I218" si="396">E213+E215-E216-E217</f>
        <v>43.31</v>
      </c>
      <c r="F218" s="38">
        <f t="shared" si="396"/>
        <v>44.58</v>
      </c>
      <c r="G218" s="38">
        <f t="shared" si="396"/>
        <v>50.86</v>
      </c>
      <c r="H218" s="38">
        <f t="shared" si="396"/>
        <v>52.49</v>
      </c>
      <c r="I218" s="38">
        <f t="shared" si="396"/>
        <v>33.54</v>
      </c>
      <c r="J218" s="38">
        <f t="shared" ref="J218:S218" si="397">I218+I218*J219</f>
        <v>34.844706000000002</v>
      </c>
      <c r="K218" s="38">
        <f t="shared" si="397"/>
        <v>36.308183652000004</v>
      </c>
      <c r="L218" s="38">
        <f t="shared" si="397"/>
        <v>38.065499740756806</v>
      </c>
      <c r="M218" s="38">
        <f t="shared" si="397"/>
        <v>39.553860780620397</v>
      </c>
      <c r="N218" s="38">
        <f t="shared" si="397"/>
        <v>40.938245907942111</v>
      </c>
      <c r="O218" s="38">
        <f t="shared" si="397"/>
        <v>42.268738899950229</v>
      </c>
      <c r="P218" s="38">
        <f t="shared" si="397"/>
        <v>43.494532328048784</v>
      </c>
      <c r="Q218" s="38">
        <f t="shared" si="397"/>
        <v>44.683672841897639</v>
      </c>
      <c r="R218" s="38">
        <f t="shared" si="397"/>
        <v>45.849916703071166</v>
      </c>
      <c r="S218" s="38">
        <f t="shared" si="397"/>
        <v>47.019089578999484</v>
      </c>
      <c r="T218" s="293">
        <f t="shared" ref="T218" si="398">(I218/D218)^(1/5)-1</f>
        <v>-3.6820044601154844E-2</v>
      </c>
      <c r="U218" s="293">
        <f t="shared" ref="U218" si="399">(S218/J218)^(1/9)-1</f>
        <v>3.3855190196540264E-2</v>
      </c>
    </row>
    <row r="219" spans="1:21">
      <c r="A219" s="99" t="s">
        <v>40</v>
      </c>
      <c r="B219" s="99" t="s">
        <v>304</v>
      </c>
      <c r="C219" s="139" t="s">
        <v>211</v>
      </c>
      <c r="D219" s="37"/>
      <c r="E219" s="37">
        <f>E218/D218-1</f>
        <v>7.04399406821552E-2</v>
      </c>
      <c r="F219" s="37">
        <f>F218/E218-1</f>
        <v>2.9323481874855561E-2</v>
      </c>
      <c r="G219" s="37">
        <f t="shared" ref="G219" si="400">G218/F218-1</f>
        <v>0.14087034544638866</v>
      </c>
      <c r="H219" s="37">
        <f t="shared" ref="H219" si="401">H218/G218-1</f>
        <v>3.2048761305544682E-2</v>
      </c>
      <c r="I219" s="37">
        <v>0.02</v>
      </c>
      <c r="J219" s="37">
        <v>3.8899999999999997E-2</v>
      </c>
      <c r="K219" s="37">
        <v>4.2000000000000003E-2</v>
      </c>
      <c r="L219" s="37">
        <v>4.8399999999999999E-2</v>
      </c>
      <c r="M219" s="37">
        <v>3.9100000000000003E-2</v>
      </c>
      <c r="N219" s="37">
        <v>3.5000000000000003E-2</v>
      </c>
      <c r="O219" s="37">
        <v>3.2500000000000001E-2</v>
      </c>
      <c r="P219" s="37">
        <v>2.9000000000000001E-2</v>
      </c>
      <c r="Q219" s="37">
        <v>2.734E-2</v>
      </c>
      <c r="R219" s="37">
        <v>2.6100000000000002E-2</v>
      </c>
      <c r="S219" s="37">
        <v>2.5499999999999998E-2</v>
      </c>
    </row>
    <row r="220" spans="1:21" ht="13.5" thickBot="1">
      <c r="A220" s="99" t="s">
        <v>40</v>
      </c>
      <c r="B220" s="99" t="s">
        <v>304</v>
      </c>
      <c r="C220" s="140" t="s">
        <v>212</v>
      </c>
      <c r="D220" s="54">
        <f>D213-D218</f>
        <v>-40.46</v>
      </c>
      <c r="E220" s="54">
        <f t="shared" ref="E220:S220" si="402">E213-E218</f>
        <v>-43.31</v>
      </c>
      <c r="F220" s="54">
        <f t="shared" si="402"/>
        <v>-44.58</v>
      </c>
      <c r="G220" s="54">
        <f t="shared" si="402"/>
        <v>-50.86</v>
      </c>
      <c r="H220" s="54">
        <f t="shared" si="402"/>
        <v>-52.49</v>
      </c>
      <c r="I220" s="54">
        <f t="shared" si="402"/>
        <v>-33.54</v>
      </c>
      <c r="J220" s="54">
        <f t="shared" si="402"/>
        <v>-34.844706000000002</v>
      </c>
      <c r="K220" s="54">
        <f t="shared" si="402"/>
        <v>-36.308183652000004</v>
      </c>
      <c r="L220" s="54">
        <f t="shared" si="402"/>
        <v>-38.065499740756806</v>
      </c>
      <c r="M220" s="54">
        <f t="shared" si="402"/>
        <v>-39.553860780620397</v>
      </c>
      <c r="N220" s="54">
        <f t="shared" si="402"/>
        <v>-40.938245907942111</v>
      </c>
      <c r="O220" s="54">
        <f t="shared" si="402"/>
        <v>-42.268738899950229</v>
      </c>
      <c r="P220" s="54">
        <f t="shared" si="402"/>
        <v>-43.494532328048784</v>
      </c>
      <c r="Q220" s="54">
        <f t="shared" si="402"/>
        <v>-44.683672841897639</v>
      </c>
      <c r="R220" s="54">
        <f t="shared" si="402"/>
        <v>-45.849916703071166</v>
      </c>
      <c r="S220" s="54">
        <f t="shared" si="402"/>
        <v>-47.019089578999484</v>
      </c>
    </row>
    <row r="221" spans="1:21">
      <c r="A221" s="99" t="s">
        <v>40</v>
      </c>
      <c r="B221" s="70" t="s">
        <v>60</v>
      </c>
      <c r="C221" s="137" t="s">
        <v>45</v>
      </c>
      <c r="D221" s="38">
        <f>' Capacity by Location'!E87</f>
        <v>427</v>
      </c>
      <c r="E221" s="38">
        <f>' Capacity by Location'!F87</f>
        <v>427</v>
      </c>
      <c r="F221" s="38">
        <f>' Capacity by Location'!G87</f>
        <v>427</v>
      </c>
      <c r="G221" s="38">
        <f>' Capacity by Location'!H87</f>
        <v>427</v>
      </c>
      <c r="H221" s="38">
        <f>' Capacity by Location'!I87</f>
        <v>427</v>
      </c>
      <c r="I221" s="38">
        <f>' Capacity by Location'!J87</f>
        <v>427</v>
      </c>
      <c r="J221" s="38">
        <f>' Capacity by Location'!K87</f>
        <v>427</v>
      </c>
      <c r="K221" s="38">
        <f>' Capacity by Location'!L87</f>
        <v>427</v>
      </c>
      <c r="L221" s="38">
        <f>' Capacity by Location'!M87</f>
        <v>427</v>
      </c>
      <c r="M221" s="38">
        <f>' Capacity by Location'!N87</f>
        <v>427</v>
      </c>
      <c r="N221" s="38">
        <f>' Capacity by Location'!O87</f>
        <v>427</v>
      </c>
      <c r="O221" s="38">
        <f>' Capacity by Location'!P87</f>
        <v>427</v>
      </c>
      <c r="P221" s="38">
        <f>' Capacity by Location'!Q87</f>
        <v>427</v>
      </c>
      <c r="Q221" s="38">
        <f>' Capacity by Location'!R87</f>
        <v>427</v>
      </c>
      <c r="R221" s="38">
        <f>' Capacity by Location'!S87</f>
        <v>427</v>
      </c>
      <c r="S221" s="38">
        <f>' Capacity by Location'!T87</f>
        <v>427</v>
      </c>
    </row>
    <row r="222" spans="1:21">
      <c r="A222" s="99" t="s">
        <v>40</v>
      </c>
      <c r="B222" s="70" t="s">
        <v>60</v>
      </c>
      <c r="C222" s="137" t="s">
        <v>46</v>
      </c>
      <c r="D222" s="38">
        <f>'Production by Company'!D81</f>
        <v>321.43470588235294</v>
      </c>
      <c r="E222" s="38">
        <f>'Production by Company'!E81</f>
        <v>330.45058823529411</v>
      </c>
      <c r="F222" s="38">
        <f>'Production by Company'!F81</f>
        <v>328.65</v>
      </c>
      <c r="G222" s="38">
        <f>'Production by Company'!G81</f>
        <v>333.7583529411765</v>
      </c>
      <c r="H222" s="38">
        <f>'Production by Company'!H81</f>
        <v>329.07</v>
      </c>
      <c r="I222" s="38">
        <f>'Production by Company'!I81</f>
        <v>306.88</v>
      </c>
      <c r="J222" s="38">
        <f>'Production by Company'!J81</f>
        <v>299.04000000000002</v>
      </c>
      <c r="K222" s="38">
        <f>'Production by Company'!K81</f>
        <v>360.19336898395727</v>
      </c>
      <c r="L222" s="38">
        <f>'Production by Company'!L81</f>
        <v>366.20210000000009</v>
      </c>
      <c r="M222" s="38">
        <f>'Production by Company'!M81</f>
        <v>375.4418</v>
      </c>
      <c r="N222" s="38">
        <f>'Production by Company'!N81</f>
        <v>381.02120000000002</v>
      </c>
      <c r="O222" s="38">
        <f>'Production by Company'!O81</f>
        <v>386.02279999999996</v>
      </c>
      <c r="P222" s="38">
        <f>'Production by Company'!P81</f>
        <v>390.48920000000004</v>
      </c>
      <c r="Q222" s="38">
        <f>'Production by Company'!Q81</f>
        <v>395.10559999999992</v>
      </c>
      <c r="R222" s="38">
        <f>'Production by Company'!R81</f>
        <v>403.91660000000002</v>
      </c>
      <c r="S222" s="38">
        <f>'Production by Company'!S81</f>
        <v>410.73249999999996</v>
      </c>
    </row>
    <row r="223" spans="1:21">
      <c r="A223" s="99" t="s">
        <v>40</v>
      </c>
      <c r="B223" s="70" t="s">
        <v>60</v>
      </c>
      <c r="C223" s="137" t="s">
        <v>47</v>
      </c>
      <c r="D223" s="37">
        <f t="shared" ref="D223:S223" si="403">(D222/D221)</f>
        <v>0.7527744868439179</v>
      </c>
      <c r="E223" s="37">
        <f t="shared" si="403"/>
        <v>0.7738889654222344</v>
      </c>
      <c r="F223" s="37">
        <f t="shared" si="403"/>
        <v>0.76967213114754096</v>
      </c>
      <c r="G223" s="37">
        <f t="shared" si="403"/>
        <v>0.78163548698167795</v>
      </c>
      <c r="H223" s="37">
        <f t="shared" si="403"/>
        <v>0.77065573770491802</v>
      </c>
      <c r="I223" s="37">
        <f t="shared" si="403"/>
        <v>0.71868852459016397</v>
      </c>
      <c r="J223" s="37">
        <f t="shared" si="403"/>
        <v>0.70032786885245901</v>
      </c>
      <c r="K223" s="37">
        <f t="shared" si="403"/>
        <v>0.8435441896579795</v>
      </c>
      <c r="L223" s="37">
        <f t="shared" si="403"/>
        <v>0.85761615925058565</v>
      </c>
      <c r="M223" s="37">
        <f t="shared" si="403"/>
        <v>0.87925480093676811</v>
      </c>
      <c r="N223" s="37">
        <f t="shared" si="403"/>
        <v>0.89232131147540994</v>
      </c>
      <c r="O223" s="37">
        <f t="shared" si="403"/>
        <v>0.90403466042154557</v>
      </c>
      <c r="P223" s="37">
        <f t="shared" si="403"/>
        <v>0.91449461358313822</v>
      </c>
      <c r="Q223" s="37">
        <f t="shared" si="403"/>
        <v>0.92530585480093663</v>
      </c>
      <c r="R223" s="37">
        <f t="shared" si="403"/>
        <v>0.94594051522248246</v>
      </c>
      <c r="S223" s="37">
        <f t="shared" si="403"/>
        <v>0.96190281030444957</v>
      </c>
    </row>
    <row r="224" spans="1:21">
      <c r="A224" s="99" t="s">
        <v>40</v>
      </c>
      <c r="B224" s="70" t="s">
        <v>60</v>
      </c>
      <c r="C224" s="137" t="s">
        <v>48</v>
      </c>
      <c r="D224" s="51">
        <v>176.32</v>
      </c>
      <c r="E224" s="51">
        <v>184.1</v>
      </c>
      <c r="F224" s="51">
        <v>197.54</v>
      </c>
      <c r="G224" s="51">
        <v>206.6</v>
      </c>
      <c r="H224" s="51">
        <v>179.33</v>
      </c>
      <c r="I224" s="51">
        <v>153.26</v>
      </c>
      <c r="J224" s="51">
        <v>0</v>
      </c>
      <c r="K224" s="51">
        <v>0</v>
      </c>
      <c r="L224" s="51">
        <v>0</v>
      </c>
      <c r="M224" s="51">
        <v>0</v>
      </c>
      <c r="N224" s="51">
        <v>0</v>
      </c>
      <c r="O224" s="51">
        <v>0</v>
      </c>
      <c r="P224" s="51">
        <v>0</v>
      </c>
      <c r="Q224" s="51">
        <v>0</v>
      </c>
      <c r="R224" s="51">
        <v>0</v>
      </c>
      <c r="S224" s="52">
        <v>0</v>
      </c>
    </row>
    <row r="225" spans="1:21">
      <c r="A225" s="99" t="s">
        <v>40</v>
      </c>
      <c r="B225" s="70" t="s">
        <v>60</v>
      </c>
      <c r="C225" s="137" t="s">
        <v>49</v>
      </c>
      <c r="D225" s="51">
        <v>176</v>
      </c>
      <c r="E225" s="51">
        <v>183.85</v>
      </c>
      <c r="F225" s="51">
        <v>198.03</v>
      </c>
      <c r="G225" s="51">
        <v>168.7</v>
      </c>
      <c r="H225" s="51">
        <v>214.94</v>
      </c>
      <c r="I225" s="51">
        <v>184.93</v>
      </c>
      <c r="J225" s="51">
        <v>0</v>
      </c>
      <c r="K225" s="51">
        <v>0</v>
      </c>
      <c r="L225" s="51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2">
        <v>0</v>
      </c>
    </row>
    <row r="226" spans="1:21">
      <c r="A226" s="99" t="s">
        <v>40</v>
      </c>
      <c r="B226" s="70" t="s">
        <v>60</v>
      </c>
      <c r="C226" s="137" t="s">
        <v>25</v>
      </c>
      <c r="D226" s="38">
        <f>D199+D208+D217</f>
        <v>6.4286941176470593</v>
      </c>
      <c r="E226" s="38">
        <f t="shared" ref="E226:I226" si="404">E199+E208+E217</f>
        <v>6.6090117647058824</v>
      </c>
      <c r="F226" s="38">
        <f t="shared" si="404"/>
        <v>6.5729999999999995</v>
      </c>
      <c r="G226" s="38">
        <f t="shared" si="404"/>
        <v>6.6751670588235301</v>
      </c>
      <c r="H226" s="38">
        <f t="shared" si="404"/>
        <v>6.5814000000000004</v>
      </c>
      <c r="I226" s="38">
        <f t="shared" si="404"/>
        <v>6.1375999999999999</v>
      </c>
      <c r="J226" s="38"/>
      <c r="K226" s="38"/>
      <c r="L226" s="38"/>
      <c r="M226" s="38"/>
      <c r="N226" s="38"/>
      <c r="O226" s="38"/>
      <c r="P226" s="38"/>
      <c r="Q226" s="38"/>
      <c r="R226" s="38"/>
      <c r="S226" s="38"/>
    </row>
    <row r="227" spans="1:21">
      <c r="A227" s="99" t="s">
        <v>40</v>
      </c>
      <c r="B227" s="70" t="s">
        <v>60</v>
      </c>
      <c r="C227" s="137" t="s">
        <v>410</v>
      </c>
      <c r="D227" s="38">
        <f>D200+D209+D218</f>
        <v>348.18059776470585</v>
      </c>
      <c r="E227" s="38">
        <f t="shared" ref="E227:S227" si="405">E200+E209+E218</f>
        <v>328.14338747058821</v>
      </c>
      <c r="F227" s="38">
        <f t="shared" si="405"/>
        <v>325.71111599999995</v>
      </c>
      <c r="G227" s="38">
        <f t="shared" si="405"/>
        <v>370.58112088235293</v>
      </c>
      <c r="H227" s="38">
        <f t="shared" si="405"/>
        <v>310.36442299999999</v>
      </c>
      <c r="I227" s="38">
        <f t="shared" si="405"/>
        <v>273.45240000000001</v>
      </c>
      <c r="J227" s="38">
        <f t="shared" si="405"/>
        <v>285.05762428000003</v>
      </c>
      <c r="K227" s="38">
        <f t="shared" si="405"/>
        <v>298.64447709796804</v>
      </c>
      <c r="L227" s="38">
        <f t="shared" si="405"/>
        <v>312.55393658705486</v>
      </c>
      <c r="M227" s="38">
        <f t="shared" si="405"/>
        <v>325.7624677799779</v>
      </c>
      <c r="N227" s="38">
        <f t="shared" si="405"/>
        <v>338.54553341702751</v>
      </c>
      <c r="O227" s="38">
        <f t="shared" si="405"/>
        <v>351.5182258245319</v>
      </c>
      <c r="P227" s="38">
        <f t="shared" si="405"/>
        <v>363.50572553545277</v>
      </c>
      <c r="Q227" s="38">
        <f t="shared" si="405"/>
        <v>374.83558933949871</v>
      </c>
      <c r="R227" s="38">
        <f t="shared" si="405"/>
        <v>385.6108999605263</v>
      </c>
      <c r="S227" s="38">
        <f t="shared" si="405"/>
        <v>396.91779957260883</v>
      </c>
      <c r="T227" s="293">
        <f t="shared" ref="T227" si="406">(I227/D227)^(1/5)-1</f>
        <v>-4.7169973569773926E-2</v>
      </c>
      <c r="U227" s="293">
        <f t="shared" ref="U227:U231" si="407">(S227/J227)^(1/9)-1</f>
        <v>3.7466811699383484E-2</v>
      </c>
    </row>
    <row r="228" spans="1:21">
      <c r="A228" s="99" t="s">
        <v>40</v>
      </c>
      <c r="B228" s="70" t="s">
        <v>60</v>
      </c>
      <c r="C228" s="139" t="s">
        <v>211</v>
      </c>
      <c r="D228" s="37"/>
      <c r="E228" s="37">
        <f>E227/D227-1</f>
        <v>-5.7548325273593881E-2</v>
      </c>
      <c r="F228" s="37">
        <f>F227/E227-1</f>
        <v>-7.4122214966354516E-3</v>
      </c>
      <c r="G228" s="37">
        <f t="shared" ref="G228" si="408">G227/F227-1</f>
        <v>0.13776012754306177</v>
      </c>
      <c r="H228" s="37">
        <f t="shared" ref="H228" si="409">H227/G227-1</f>
        <v>-0.16249262169367151</v>
      </c>
      <c r="I228" s="37">
        <f t="shared" ref="I228" si="410">I227/H227-1</f>
        <v>-0.11893123136732708</v>
      </c>
      <c r="J228" s="37">
        <f t="shared" ref="J228" si="411">J227/I227-1</f>
        <v>4.2439650483959923E-2</v>
      </c>
      <c r="K228" s="37">
        <f t="shared" ref="K228" si="412">K227/J227-1</f>
        <v>4.7663530671336218E-2</v>
      </c>
      <c r="L228" s="37">
        <f t="shared" ref="L228" si="413">L227/K227-1</f>
        <v>4.6575311300747435E-2</v>
      </c>
      <c r="M228" s="37">
        <f t="shared" ref="M228" si="414">M227/L227-1</f>
        <v>4.2260005863800965E-2</v>
      </c>
      <c r="N228" s="37">
        <f t="shared" ref="N228" si="415">N227/M227-1</f>
        <v>3.9240449411389378E-2</v>
      </c>
      <c r="O228" s="37">
        <f t="shared" ref="O228" si="416">O227/N227-1</f>
        <v>3.8318899902673786E-2</v>
      </c>
      <c r="P228" s="37">
        <f t="shared" ref="P228" si="417">P227/O227-1</f>
        <v>3.4102071614644291E-2</v>
      </c>
      <c r="Q228" s="37">
        <f t="shared" ref="Q228" si="418">Q227/P227-1</f>
        <v>3.116832283000992E-2</v>
      </c>
      <c r="R228" s="37">
        <f t="shared" ref="R228" si="419">R227/Q227-1</f>
        <v>2.8746765055086776E-2</v>
      </c>
      <c r="S228" s="37">
        <f t="shared" ref="S228" si="420">S227/R227-1</f>
        <v>2.9322043576154089E-2</v>
      </c>
    </row>
    <row r="229" spans="1:21">
      <c r="A229" s="99"/>
      <c r="B229" s="70"/>
      <c r="C229" s="137" t="s">
        <v>411</v>
      </c>
      <c r="D229" s="380"/>
      <c r="E229" s="380"/>
      <c r="F229" s="380"/>
      <c r="G229" s="380"/>
      <c r="H229" s="380"/>
      <c r="I229" s="380"/>
      <c r="J229" s="381">
        <f>I227+I227*J230</f>
        <v>278.11193331999999</v>
      </c>
      <c r="K229" s="381">
        <f>J229+J229*K230</f>
        <v>284.3036868775344</v>
      </c>
      <c r="L229" s="381">
        <f t="shared" ref="L229:S229" si="421">K229+K229*L230</f>
        <v>290.32390595111644</v>
      </c>
      <c r="M229" s="381">
        <f t="shared" si="421"/>
        <v>295.21876870785388</v>
      </c>
      <c r="N229" s="381">
        <f t="shared" si="421"/>
        <v>299.30472914144758</v>
      </c>
      <c r="O229" s="381">
        <f t="shared" si="421"/>
        <v>303.17141697762281</v>
      </c>
      <c r="P229" s="381">
        <f t="shared" si="421"/>
        <v>305.80963635967527</v>
      </c>
      <c r="Q229" s="381">
        <f t="shared" si="421"/>
        <v>307.57364506672582</v>
      </c>
      <c r="R229" s="381">
        <f t="shared" si="421"/>
        <v>308.60302179390078</v>
      </c>
      <c r="S229" s="381">
        <f t="shared" si="421"/>
        <v>309.81337629310929</v>
      </c>
      <c r="U229" s="293">
        <f t="shared" si="407"/>
        <v>1.2066265225859851E-2</v>
      </c>
    </row>
    <row r="230" spans="1:21">
      <c r="A230" s="99"/>
      <c r="B230" s="70"/>
      <c r="C230" s="139" t="s">
        <v>211</v>
      </c>
      <c r="D230" s="380"/>
      <c r="E230" s="380"/>
      <c r="F230" s="380"/>
      <c r="G230" s="380"/>
      <c r="H230" s="380"/>
      <c r="I230" s="380"/>
      <c r="J230" s="380">
        <f>J228-2.54%</f>
        <v>1.7039650483959924E-2</v>
      </c>
      <c r="K230" s="380">
        <f t="shared" ref="K230:S230" si="422">K228-2.54%</f>
        <v>2.2263530671336219E-2</v>
      </c>
      <c r="L230" s="380">
        <f t="shared" si="422"/>
        <v>2.1175311300747436E-2</v>
      </c>
      <c r="M230" s="380">
        <f t="shared" si="422"/>
        <v>1.6860005863800966E-2</v>
      </c>
      <c r="N230" s="380">
        <f t="shared" si="422"/>
        <v>1.3840449411389379E-2</v>
      </c>
      <c r="O230" s="380">
        <f t="shared" si="422"/>
        <v>1.2918899902673787E-2</v>
      </c>
      <c r="P230" s="380">
        <f t="shared" si="422"/>
        <v>8.7020716146442925E-3</v>
      </c>
      <c r="Q230" s="380">
        <f t="shared" si="422"/>
        <v>5.7683228300099212E-3</v>
      </c>
      <c r="R230" s="380">
        <f t="shared" si="422"/>
        <v>3.346765055086777E-3</v>
      </c>
      <c r="S230" s="380">
        <f t="shared" si="422"/>
        <v>3.9220435761540898E-3</v>
      </c>
    </row>
    <row r="231" spans="1:21">
      <c r="A231" s="99"/>
      <c r="B231" s="70"/>
      <c r="C231" s="137" t="s">
        <v>412</v>
      </c>
      <c r="D231" s="380"/>
      <c r="E231" s="380"/>
      <c r="F231" s="380"/>
      <c r="G231" s="380"/>
      <c r="H231" s="380"/>
      <c r="I231" s="380"/>
      <c r="J231" s="381">
        <f>I227+I227*J232</f>
        <v>276.77201656</v>
      </c>
      <c r="K231" s="381">
        <f>J231+J231*K232</f>
        <v>281.57775595850711</v>
      </c>
      <c r="L231" s="381">
        <f t="shared" ref="L231:S231" si="423">K231+K231*L232</f>
        <v>286.16052159209772</v>
      </c>
      <c r="M231" s="381">
        <f t="shared" si="423"/>
        <v>289.58300310832755</v>
      </c>
      <c r="N231" s="381">
        <f t="shared" si="423"/>
        <v>292.17200529801573</v>
      </c>
      <c r="O231" s="381">
        <f t="shared" si="423"/>
        <v>294.514903362864</v>
      </c>
      <c r="P231" s="381">
        <f t="shared" si="423"/>
        <v>295.63467011702966</v>
      </c>
      <c r="Q231" s="381">
        <f t="shared" si="423"/>
        <v>295.89137645043473</v>
      </c>
      <c r="R231" s="381">
        <f t="shared" si="423"/>
        <v>295.43178762463344</v>
      </c>
      <c r="S231" s="381">
        <f t="shared" si="423"/>
        <v>295.14286821011763</v>
      </c>
      <c r="U231" s="293">
        <f t="shared" si="407"/>
        <v>7.1661566342138272E-3</v>
      </c>
    </row>
    <row r="232" spans="1:21">
      <c r="A232" s="99"/>
      <c r="B232" s="70"/>
      <c r="C232" s="139" t="s">
        <v>211</v>
      </c>
      <c r="D232" s="380"/>
      <c r="E232" s="380"/>
      <c r="F232" s="380"/>
      <c r="G232" s="380"/>
      <c r="H232" s="380"/>
      <c r="I232" s="380"/>
      <c r="J232" s="380">
        <f>J228-3.03%</f>
        <v>1.2139650483959926E-2</v>
      </c>
      <c r="K232" s="380">
        <f t="shared" ref="K232:S232" si="424">K228-3.03%</f>
        <v>1.7363530671336221E-2</v>
      </c>
      <c r="L232" s="380">
        <f t="shared" si="424"/>
        <v>1.6275311300747438E-2</v>
      </c>
      <c r="M232" s="380">
        <f t="shared" si="424"/>
        <v>1.1960005863800968E-2</v>
      </c>
      <c r="N232" s="380">
        <f t="shared" si="424"/>
        <v>8.9404494113893805E-3</v>
      </c>
      <c r="O232" s="380">
        <f t="shared" si="424"/>
        <v>8.0188999026737894E-3</v>
      </c>
      <c r="P232" s="380">
        <f t="shared" si="424"/>
        <v>3.8020716146442944E-3</v>
      </c>
      <c r="Q232" s="380">
        <f t="shared" si="424"/>
        <v>8.6832283000992314E-4</v>
      </c>
      <c r="R232" s="380">
        <f t="shared" si="424"/>
        <v>-1.5532349449132211E-3</v>
      </c>
      <c r="S232" s="380">
        <f t="shared" si="424"/>
        <v>-9.7795642384590833E-4</v>
      </c>
      <c r="U232" s="293"/>
    </row>
    <row r="233" spans="1:21" ht="13.5" thickBot="1">
      <c r="A233" s="99" t="s">
        <v>40</v>
      </c>
      <c r="B233" s="70" t="s">
        <v>60</v>
      </c>
      <c r="C233" s="140" t="s">
        <v>212</v>
      </c>
      <c r="D233" s="54">
        <f>D222-D227</f>
        <v>-26.745891882352907</v>
      </c>
      <c r="E233" s="54">
        <f t="shared" ref="E233:S233" si="425">E222-E227</f>
        <v>2.3072007647058967</v>
      </c>
      <c r="F233" s="54">
        <f t="shared" si="425"/>
        <v>2.93888400000003</v>
      </c>
      <c r="G233" s="54">
        <f t="shared" si="425"/>
        <v>-36.822767941176437</v>
      </c>
      <c r="H233" s="54">
        <f t="shared" si="425"/>
        <v>18.705577000000005</v>
      </c>
      <c r="I233" s="54">
        <f t="shared" si="425"/>
        <v>33.427599999999984</v>
      </c>
      <c r="J233" s="54">
        <f t="shared" si="425"/>
        <v>13.982375719999993</v>
      </c>
      <c r="K233" s="54">
        <f t="shared" si="425"/>
        <v>61.548891885989235</v>
      </c>
      <c r="L233" s="54">
        <f t="shared" si="425"/>
        <v>53.648163412945223</v>
      </c>
      <c r="M233" s="54">
        <f t="shared" si="425"/>
        <v>49.679332220022104</v>
      </c>
      <c r="N233" s="54">
        <f t="shared" si="425"/>
        <v>42.475666582972508</v>
      </c>
      <c r="O233" s="54">
        <f t="shared" si="425"/>
        <v>34.504574175468065</v>
      </c>
      <c r="P233" s="54">
        <f t="shared" si="425"/>
        <v>26.983474464547271</v>
      </c>
      <c r="Q233" s="54">
        <f t="shared" si="425"/>
        <v>20.270010660501214</v>
      </c>
      <c r="R233" s="54">
        <f t="shared" si="425"/>
        <v>18.30570003947372</v>
      </c>
      <c r="S233" s="54">
        <f t="shared" si="425"/>
        <v>13.814700427391131</v>
      </c>
    </row>
    <row r="234" spans="1:21">
      <c r="A234" s="99" t="s">
        <v>42</v>
      </c>
      <c r="B234" s="99" t="s">
        <v>18</v>
      </c>
      <c r="C234" s="137" t="s">
        <v>45</v>
      </c>
      <c r="D234" s="36">
        <f>' Capacity by Company'!D84</f>
        <v>43</v>
      </c>
      <c r="E234" s="36">
        <f>' Capacity by Company'!E84</f>
        <v>43</v>
      </c>
      <c r="F234" s="36">
        <f>' Capacity by Company'!F84</f>
        <v>43</v>
      </c>
      <c r="G234" s="36">
        <f>' Capacity by Company'!G84</f>
        <v>43</v>
      </c>
      <c r="H234" s="36">
        <f>' Capacity by Company'!H84</f>
        <v>43</v>
      </c>
      <c r="I234" s="36">
        <f>' Capacity by Company'!I84</f>
        <v>43</v>
      </c>
      <c r="J234" s="36">
        <f>' Capacity by Company'!J84</f>
        <v>43</v>
      </c>
      <c r="K234" s="36">
        <f>' Capacity by Company'!K84</f>
        <v>43</v>
      </c>
      <c r="L234" s="36">
        <f>' Capacity by Company'!L84</f>
        <v>43</v>
      </c>
      <c r="M234" s="36">
        <f>' Capacity by Company'!M84</f>
        <v>43</v>
      </c>
      <c r="N234" s="36">
        <f>' Capacity by Company'!N84</f>
        <v>43</v>
      </c>
      <c r="O234" s="36">
        <f>' Capacity by Company'!O84</f>
        <v>43</v>
      </c>
      <c r="P234" s="36">
        <f>' Capacity by Company'!P84</f>
        <v>43</v>
      </c>
      <c r="Q234" s="36">
        <f>' Capacity by Company'!Q84</f>
        <v>43</v>
      </c>
      <c r="R234" s="36">
        <f>' Capacity by Company'!R84</f>
        <v>43</v>
      </c>
      <c r="S234" s="36">
        <f>' Capacity by Company'!S84</f>
        <v>43</v>
      </c>
    </row>
    <row r="235" spans="1:21">
      <c r="A235" s="99" t="s">
        <v>42</v>
      </c>
      <c r="B235" s="99" t="s">
        <v>18</v>
      </c>
      <c r="C235" s="137" t="s">
        <v>46</v>
      </c>
      <c r="D235" s="38">
        <f>'Production by Company'!D85</f>
        <v>32.799999999999997</v>
      </c>
      <c r="E235" s="38">
        <f>'Production by Company'!E85</f>
        <v>35.82</v>
      </c>
      <c r="F235" s="38">
        <f>'Production by Company'!F85</f>
        <v>35.15</v>
      </c>
      <c r="G235" s="38">
        <f>'Production by Company'!G85</f>
        <v>36.4</v>
      </c>
      <c r="H235" s="38">
        <f>'Production by Company'!H85</f>
        <v>34.21</v>
      </c>
      <c r="I235" s="38">
        <f>'Production by Company'!I85</f>
        <v>31.75</v>
      </c>
      <c r="J235" s="38">
        <f>'Production by Company'!J85</f>
        <v>32.97</v>
      </c>
      <c r="K235" s="38">
        <f>'Production by Company'!K85</f>
        <v>35.32</v>
      </c>
      <c r="L235" s="38">
        <f>'Production by Company'!L85</f>
        <v>36.550000000000004</v>
      </c>
      <c r="M235" s="38">
        <f>'Production by Company'!M85</f>
        <v>36.650000000000006</v>
      </c>
      <c r="N235" s="38">
        <f>'Production by Company'!N85</f>
        <v>37.18</v>
      </c>
      <c r="O235" s="38">
        <f>'Production by Company'!O85</f>
        <v>38.369999999999997</v>
      </c>
      <c r="P235" s="38">
        <f>'Production by Company'!P85</f>
        <v>39.099999999999994</v>
      </c>
      <c r="Q235" s="38">
        <f>'Production by Company'!Q85</f>
        <v>40.619999999999997</v>
      </c>
      <c r="R235" s="38">
        <f>'Production by Company'!R85</f>
        <v>41.480000000000004</v>
      </c>
      <c r="S235" s="38">
        <f>'Production by Company'!S85</f>
        <v>42.239999999999995</v>
      </c>
    </row>
    <row r="236" spans="1:21">
      <c r="A236" s="99" t="s">
        <v>42</v>
      </c>
      <c r="B236" s="99" t="s">
        <v>18</v>
      </c>
      <c r="C236" s="137" t="s">
        <v>47</v>
      </c>
      <c r="D236" s="37">
        <f>(D235/D234)</f>
        <v>0.76279069767441854</v>
      </c>
      <c r="E236" s="37">
        <f t="shared" ref="E236:S236" si="426">(E235/E234)</f>
        <v>0.83302325581395353</v>
      </c>
      <c r="F236" s="37">
        <f t="shared" si="426"/>
        <v>0.81744186046511624</v>
      </c>
      <c r="G236" s="37">
        <f t="shared" si="426"/>
        <v>0.84651162790697676</v>
      </c>
      <c r="H236" s="37">
        <f t="shared" si="426"/>
        <v>0.79558139534883721</v>
      </c>
      <c r="I236" s="37">
        <f t="shared" si="426"/>
        <v>0.73837209302325579</v>
      </c>
      <c r="J236" s="37">
        <f t="shared" si="426"/>
        <v>0.76674418604651162</v>
      </c>
      <c r="K236" s="37">
        <f t="shared" si="426"/>
        <v>0.82139534883720933</v>
      </c>
      <c r="L236" s="37">
        <f t="shared" si="426"/>
        <v>0.85000000000000009</v>
      </c>
      <c r="M236" s="37">
        <f t="shared" si="426"/>
        <v>0.85232558139534897</v>
      </c>
      <c r="N236" s="37">
        <f t="shared" si="426"/>
        <v>0.86465116279069765</v>
      </c>
      <c r="O236" s="37">
        <f t="shared" si="426"/>
        <v>0.89232558139534879</v>
      </c>
      <c r="P236" s="37">
        <f t="shared" si="426"/>
        <v>0.90930232558139523</v>
      </c>
      <c r="Q236" s="37">
        <f t="shared" si="426"/>
        <v>0.94465116279069761</v>
      </c>
      <c r="R236" s="37">
        <f t="shared" si="426"/>
        <v>0.96465116279069774</v>
      </c>
      <c r="S236" s="37">
        <f t="shared" si="426"/>
        <v>0.98232558139534876</v>
      </c>
    </row>
    <row r="237" spans="1:21">
      <c r="A237" s="99" t="s">
        <v>42</v>
      </c>
      <c r="B237" s="99" t="s">
        <v>18</v>
      </c>
      <c r="C237" s="137" t="s">
        <v>48</v>
      </c>
      <c r="D237" s="138">
        <f>'Foreign Trade'!I20</f>
        <v>42.350745000000003</v>
      </c>
      <c r="E237" s="138">
        <f>'Foreign Trade'!J20</f>
        <v>31.073339000000001</v>
      </c>
      <c r="F237" s="138">
        <f>'Foreign Trade'!K20</f>
        <v>27.065384999999999</v>
      </c>
      <c r="G237" s="138">
        <f>'Foreign Trade'!L20</f>
        <v>27.82976</v>
      </c>
      <c r="H237" s="138">
        <f>'Foreign Trade'!M20</f>
        <v>29.927911000000002</v>
      </c>
      <c r="I237" s="138">
        <v>32.67</v>
      </c>
      <c r="J237" s="51"/>
      <c r="K237" s="51"/>
      <c r="L237" s="51"/>
      <c r="M237" s="51"/>
      <c r="N237" s="51"/>
      <c r="O237" s="51"/>
      <c r="P237" s="51"/>
      <c r="Q237" s="51"/>
      <c r="R237" s="51"/>
      <c r="S237" s="52"/>
    </row>
    <row r="238" spans="1:21">
      <c r="A238" s="99" t="s">
        <v>42</v>
      </c>
      <c r="B238" s="99" t="s">
        <v>18</v>
      </c>
      <c r="C238" s="137" t="s">
        <v>49</v>
      </c>
      <c r="D238" s="138">
        <f>'Foreign Trade'!AI20</f>
        <v>4.0815270000000003</v>
      </c>
      <c r="E238" s="138">
        <f>'Foreign Trade'!AJ20</f>
        <v>5.3221569999999998</v>
      </c>
      <c r="F238" s="138">
        <v>5.2</v>
      </c>
      <c r="G238" s="138">
        <f>'Foreign Trade'!AL20</f>
        <v>5.2990139999999997</v>
      </c>
      <c r="H238" s="138">
        <v>4.0999999999999996</v>
      </c>
      <c r="I238" s="138">
        <v>2.98</v>
      </c>
      <c r="J238" s="51"/>
      <c r="K238" s="51"/>
      <c r="L238" s="51"/>
      <c r="M238" s="51"/>
      <c r="N238" s="51"/>
      <c r="O238" s="51"/>
      <c r="P238" s="51"/>
      <c r="Q238" s="51"/>
      <c r="R238" s="51"/>
      <c r="S238" s="52"/>
    </row>
    <row r="239" spans="1:21">
      <c r="A239" s="99" t="s">
        <v>42</v>
      </c>
      <c r="B239" s="99" t="s">
        <v>18</v>
      </c>
      <c r="C239" s="137" t="s">
        <v>25</v>
      </c>
      <c r="D239" s="38">
        <f>2%*D235</f>
        <v>0.65599999999999992</v>
      </c>
      <c r="E239" s="38">
        <f t="shared" ref="E239:S239" si="427">2%*E235</f>
        <v>0.71640000000000004</v>
      </c>
      <c r="F239" s="38">
        <f t="shared" si="427"/>
        <v>0.70299999999999996</v>
      </c>
      <c r="G239" s="38">
        <f t="shared" si="427"/>
        <v>0.72799999999999998</v>
      </c>
      <c r="H239" s="38">
        <v>0.64</v>
      </c>
      <c r="I239" s="38">
        <f t="shared" si="427"/>
        <v>0.63500000000000001</v>
      </c>
      <c r="J239" s="38">
        <f t="shared" si="427"/>
        <v>0.65939999999999999</v>
      </c>
      <c r="K239" s="38">
        <f t="shared" si="427"/>
        <v>0.70640000000000003</v>
      </c>
      <c r="L239" s="38">
        <f t="shared" si="427"/>
        <v>0.73100000000000009</v>
      </c>
      <c r="M239" s="38">
        <f t="shared" si="427"/>
        <v>0.7330000000000001</v>
      </c>
      <c r="N239" s="38">
        <f t="shared" si="427"/>
        <v>0.74360000000000004</v>
      </c>
      <c r="O239" s="38">
        <f t="shared" si="427"/>
        <v>0.76739999999999997</v>
      </c>
      <c r="P239" s="38">
        <f t="shared" si="427"/>
        <v>0.78199999999999992</v>
      </c>
      <c r="Q239" s="38">
        <f t="shared" si="427"/>
        <v>0.81240000000000001</v>
      </c>
      <c r="R239" s="38">
        <f t="shared" si="427"/>
        <v>0.82960000000000012</v>
      </c>
      <c r="S239" s="38">
        <f t="shared" si="427"/>
        <v>0.84479999999999988</v>
      </c>
    </row>
    <row r="240" spans="1:21">
      <c r="A240" s="99" t="s">
        <v>42</v>
      </c>
      <c r="B240" s="99" t="s">
        <v>18</v>
      </c>
      <c r="C240" s="137" t="s">
        <v>50</v>
      </c>
      <c r="D240" s="38">
        <f>D235+D237-D238-D239</f>
        <v>70.413218000000001</v>
      </c>
      <c r="E240" s="38">
        <f t="shared" ref="E240" si="428">E235+E237-E238-E239</f>
        <v>60.854782</v>
      </c>
      <c r="F240" s="38">
        <f t="shared" ref="F240" si="429">F235+F237-F238-F239</f>
        <v>56.312384999999992</v>
      </c>
      <c r="G240" s="38">
        <f t="shared" ref="G240" si="430">G235+G237-G238-G239</f>
        <v>58.202745999999998</v>
      </c>
      <c r="H240" s="38">
        <f t="shared" ref="H240:I240" si="431">H235+H237-H238-H239</f>
        <v>59.397911000000001</v>
      </c>
      <c r="I240" s="38">
        <f t="shared" si="431"/>
        <v>60.805000000000007</v>
      </c>
      <c r="J240" s="38">
        <f t="shared" ref="J240:S240" si="432">I240+I240*J241</f>
        <v>63.97902100000001</v>
      </c>
      <c r="K240" s="38">
        <f t="shared" si="432"/>
        <v>67.785772749500012</v>
      </c>
      <c r="L240" s="38">
        <f t="shared" si="432"/>
        <v>71.459761632522913</v>
      </c>
      <c r="M240" s="38">
        <f t="shared" si="432"/>
        <v>74.911268119373773</v>
      </c>
      <c r="N240" s="38">
        <f t="shared" si="432"/>
        <v>78.214855043438149</v>
      </c>
      <c r="O240" s="38">
        <f t="shared" si="432"/>
        <v>81.671951636358116</v>
      </c>
      <c r="P240" s="38">
        <f t="shared" si="432"/>
        <v>84.979665677630621</v>
      </c>
      <c r="Q240" s="38">
        <f t="shared" si="432"/>
        <v>88.208892973380586</v>
      </c>
      <c r="R240" s="38">
        <f t="shared" si="432"/>
        <v>91.40205489901696</v>
      </c>
      <c r="S240" s="38">
        <f t="shared" si="432"/>
        <v>94.701669080871469</v>
      </c>
      <c r="T240" s="293">
        <f t="shared" ref="T240" si="433">(I240/D240)^(1/5)-1</f>
        <v>-2.8915504823919691E-2</v>
      </c>
      <c r="U240" s="293">
        <f t="shared" ref="U240" si="434">(S240/J240)^(1/9)-1</f>
        <v>4.4538493329929985E-2</v>
      </c>
    </row>
    <row r="241" spans="1:21">
      <c r="A241" s="99" t="s">
        <v>42</v>
      </c>
      <c r="B241" s="99" t="s">
        <v>18</v>
      </c>
      <c r="C241" s="139" t="s">
        <v>211</v>
      </c>
      <c r="D241" s="37">
        <v>0</v>
      </c>
      <c r="E241" s="37">
        <f>E240/D240-1</f>
        <v>-0.13574775122477711</v>
      </c>
      <c r="F241" s="37">
        <f>F240/E240-1</f>
        <v>-7.4643221957479189E-2</v>
      </c>
      <c r="G241" s="37">
        <f t="shared" ref="G241" si="435">G240/F240-1</f>
        <v>3.3569187311104143E-2</v>
      </c>
      <c r="H241" s="37">
        <f t="shared" ref="H241" si="436">H240/G240-1</f>
        <v>2.0534512237618596E-2</v>
      </c>
      <c r="I241" s="37">
        <v>0.01</v>
      </c>
      <c r="J241" s="37">
        <v>5.2200000000000003E-2</v>
      </c>
      <c r="K241" s="37">
        <v>5.9499999999999997E-2</v>
      </c>
      <c r="L241" s="37">
        <v>5.4199999999999998E-2</v>
      </c>
      <c r="M241" s="37">
        <v>4.8300000000000003E-2</v>
      </c>
      <c r="N241" s="37">
        <v>4.41E-2</v>
      </c>
      <c r="O241" s="37">
        <v>4.4200000000000003E-2</v>
      </c>
      <c r="P241" s="37">
        <v>4.0500000000000001E-2</v>
      </c>
      <c r="Q241" s="37">
        <v>3.7999999999999999E-2</v>
      </c>
      <c r="R241" s="37">
        <v>3.6200000000000003E-2</v>
      </c>
      <c r="S241" s="37">
        <v>3.61E-2</v>
      </c>
    </row>
    <row r="242" spans="1:21" ht="13.5" thickBot="1">
      <c r="A242" s="99" t="s">
        <v>42</v>
      </c>
      <c r="B242" s="99" t="s">
        <v>18</v>
      </c>
      <c r="C242" s="140" t="s">
        <v>212</v>
      </c>
      <c r="D242" s="54">
        <f>D235-D240</f>
        <v>-37.613218000000003</v>
      </c>
      <c r="E242" s="54">
        <f t="shared" ref="E242:S242" si="437">E235-E240</f>
        <v>-25.034782</v>
      </c>
      <c r="F242" s="54">
        <f t="shared" si="437"/>
        <v>-21.162384999999993</v>
      </c>
      <c r="G242" s="54">
        <f t="shared" si="437"/>
        <v>-21.802745999999999</v>
      </c>
      <c r="H242" s="54">
        <f t="shared" si="437"/>
        <v>-25.187911</v>
      </c>
      <c r="I242" s="54">
        <f t="shared" si="437"/>
        <v>-29.055000000000007</v>
      </c>
      <c r="J242" s="54">
        <f t="shared" si="437"/>
        <v>-31.009021000000011</v>
      </c>
      <c r="K242" s="54">
        <f t="shared" si="437"/>
        <v>-32.465772749500012</v>
      </c>
      <c r="L242" s="54">
        <f t="shared" si="437"/>
        <v>-34.909761632522908</v>
      </c>
      <c r="M242" s="54">
        <f t="shared" si="437"/>
        <v>-38.261268119373767</v>
      </c>
      <c r="N242" s="54">
        <f t="shared" si="437"/>
        <v>-41.034855043438149</v>
      </c>
      <c r="O242" s="54">
        <f t="shared" si="437"/>
        <v>-43.301951636358119</v>
      </c>
      <c r="P242" s="54">
        <f t="shared" si="437"/>
        <v>-45.879665677630626</v>
      </c>
      <c r="Q242" s="54">
        <f t="shared" si="437"/>
        <v>-47.588892973380588</v>
      </c>
      <c r="R242" s="54">
        <f t="shared" si="437"/>
        <v>-49.922054899016956</v>
      </c>
      <c r="S242" s="54">
        <f t="shared" si="437"/>
        <v>-52.461669080871474</v>
      </c>
    </row>
    <row r="243" spans="1:21">
      <c r="A243" s="99" t="s">
        <v>42</v>
      </c>
      <c r="B243" s="99" t="s">
        <v>107</v>
      </c>
      <c r="C243" s="137" t="s">
        <v>45</v>
      </c>
      <c r="D243" s="36">
        <f>' Capacity by Company'!D85</f>
        <v>0</v>
      </c>
      <c r="E243" s="36">
        <f>' Capacity by Company'!E85</f>
        <v>0</v>
      </c>
      <c r="F243" s="36">
        <f>' Capacity by Company'!F85</f>
        <v>0</v>
      </c>
      <c r="G243" s="36">
        <f>' Capacity by Company'!G85</f>
        <v>0</v>
      </c>
      <c r="H243" s="36">
        <f>' Capacity by Company'!H85</f>
        <v>0</v>
      </c>
      <c r="I243" s="36">
        <f>' Capacity by Company'!I85</f>
        <v>0</v>
      </c>
      <c r="J243" s="36">
        <f>' Capacity by Company'!J85</f>
        <v>0</v>
      </c>
      <c r="K243" s="36">
        <f>' Capacity by Company'!K85</f>
        <v>0</v>
      </c>
      <c r="L243" s="36">
        <f>' Capacity by Company'!L85</f>
        <v>0</v>
      </c>
      <c r="M243" s="36">
        <f>' Capacity by Company'!M85</f>
        <v>0</v>
      </c>
      <c r="N243" s="36">
        <f>' Capacity by Company'!N85</f>
        <v>0</v>
      </c>
      <c r="O243" s="36">
        <f>' Capacity by Company'!O85</f>
        <v>0</v>
      </c>
      <c r="P243" s="36">
        <f>' Capacity by Company'!P85</f>
        <v>0</v>
      </c>
      <c r="Q243" s="36">
        <f>' Capacity by Company'!Q85</f>
        <v>0</v>
      </c>
      <c r="R243" s="36">
        <f>' Capacity by Company'!R85</f>
        <v>0</v>
      </c>
      <c r="S243" s="36">
        <f>' Capacity by Company'!S85</f>
        <v>0</v>
      </c>
    </row>
    <row r="244" spans="1:21">
      <c r="A244" s="99" t="s">
        <v>42</v>
      </c>
      <c r="B244" s="99" t="s">
        <v>107</v>
      </c>
      <c r="C244" s="137" t="s">
        <v>46</v>
      </c>
      <c r="D244" s="38">
        <f>'Production by Company'!D86</f>
        <v>0</v>
      </c>
      <c r="E244" s="38">
        <f>'Production by Company'!E86</f>
        <v>0</v>
      </c>
      <c r="F244" s="38">
        <f>'Production by Company'!F86</f>
        <v>0</v>
      </c>
      <c r="G244" s="38">
        <f>'Production by Company'!G86</f>
        <v>0</v>
      </c>
      <c r="H244" s="38">
        <f>'Production by Company'!H86</f>
        <v>0</v>
      </c>
      <c r="I244" s="38">
        <f>'Production by Company'!I86</f>
        <v>0</v>
      </c>
      <c r="J244" s="38">
        <f>'Production by Company'!J86</f>
        <v>0</v>
      </c>
      <c r="K244" s="38">
        <f>'Production by Company'!K86</f>
        <v>0</v>
      </c>
      <c r="L244" s="38">
        <f>'Production by Company'!L86</f>
        <v>0</v>
      </c>
      <c r="M244" s="38">
        <f>'Production by Company'!M86</f>
        <v>0</v>
      </c>
      <c r="N244" s="38">
        <f>'Production by Company'!N86</f>
        <v>0</v>
      </c>
      <c r="O244" s="38">
        <f>'Production by Company'!O86</f>
        <v>0</v>
      </c>
      <c r="P244" s="38">
        <f>'Production by Company'!P86</f>
        <v>0</v>
      </c>
      <c r="Q244" s="38">
        <f>'Production by Company'!Q86</f>
        <v>0</v>
      </c>
      <c r="R244" s="38">
        <f>'Production by Company'!R86</f>
        <v>0</v>
      </c>
      <c r="S244" s="38">
        <f>'Production by Company'!S86</f>
        <v>0</v>
      </c>
    </row>
    <row r="245" spans="1:21">
      <c r="A245" s="99" t="s">
        <v>42</v>
      </c>
      <c r="B245" s="99" t="s">
        <v>107</v>
      </c>
      <c r="C245" s="137" t="s">
        <v>47</v>
      </c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</row>
    <row r="246" spans="1:21">
      <c r="A246" s="99" t="s">
        <v>42</v>
      </c>
      <c r="B246" s="99" t="s">
        <v>107</v>
      </c>
      <c r="C246" s="137" t="s">
        <v>48</v>
      </c>
      <c r="D246" s="138">
        <f>'Foreign Trade'!I21</f>
        <v>9.5745369999999994</v>
      </c>
      <c r="E246" s="138">
        <f>'Foreign Trade'!J21</f>
        <v>6.7554020000000001</v>
      </c>
      <c r="F246" s="138">
        <f>'Foreign Trade'!K21</f>
        <v>7.1950950000000002</v>
      </c>
      <c r="G246" s="138">
        <f>'Foreign Trade'!L21</f>
        <v>7.508426</v>
      </c>
      <c r="H246" s="138">
        <f>'Foreign Trade'!M21</f>
        <v>7.0267210000000002</v>
      </c>
      <c r="I246" s="138">
        <v>7.83</v>
      </c>
      <c r="J246" s="51"/>
      <c r="K246" s="51"/>
      <c r="L246" s="51"/>
      <c r="M246" s="51"/>
      <c r="N246" s="51"/>
      <c r="O246" s="51"/>
      <c r="P246" s="51"/>
      <c r="Q246" s="51"/>
      <c r="R246" s="51"/>
      <c r="S246" s="52"/>
    </row>
    <row r="247" spans="1:21">
      <c r="A247" s="99" t="s">
        <v>42</v>
      </c>
      <c r="B247" s="99" t="s">
        <v>107</v>
      </c>
      <c r="C247" s="137" t="s">
        <v>49</v>
      </c>
      <c r="D247" s="138">
        <f>'Foreign Trade'!AI21</f>
        <v>0.19405900000000001</v>
      </c>
      <c r="E247" s="138">
        <f>'Foreign Trade'!AJ21</f>
        <v>0.102011</v>
      </c>
      <c r="F247" s="138">
        <f>'Foreign Trade'!AK21</f>
        <v>7.4036000000000005E-2</v>
      </c>
      <c r="G247" s="138">
        <f>'Foreign Trade'!AL21</f>
        <v>8.6898000000000003E-2</v>
      </c>
      <c r="H247" s="138">
        <f>'Foreign Trade'!AM21</f>
        <v>7.1001999999999996E-2</v>
      </c>
      <c r="I247" s="138">
        <v>7.0000000000000007E-2</v>
      </c>
      <c r="J247" s="51"/>
      <c r="K247" s="51"/>
      <c r="L247" s="51"/>
      <c r="M247" s="51"/>
      <c r="N247" s="51"/>
      <c r="O247" s="51"/>
      <c r="P247" s="51"/>
      <c r="Q247" s="51"/>
      <c r="R247" s="51"/>
      <c r="S247" s="52"/>
    </row>
    <row r="248" spans="1:21">
      <c r="A248" s="99" t="s">
        <v>42</v>
      </c>
      <c r="B248" s="99" t="s">
        <v>107</v>
      </c>
      <c r="C248" s="137" t="s">
        <v>25</v>
      </c>
      <c r="D248" s="38">
        <f>2%*D244</f>
        <v>0</v>
      </c>
      <c r="E248" s="38">
        <f t="shared" ref="E248:S248" si="438">2%*E244</f>
        <v>0</v>
      </c>
      <c r="F248" s="38">
        <f t="shared" si="438"/>
        <v>0</v>
      </c>
      <c r="G248" s="38">
        <f t="shared" si="438"/>
        <v>0</v>
      </c>
      <c r="H248" s="38">
        <f t="shared" si="438"/>
        <v>0</v>
      </c>
      <c r="I248" s="38">
        <f t="shared" si="438"/>
        <v>0</v>
      </c>
      <c r="J248" s="38">
        <f t="shared" si="438"/>
        <v>0</v>
      </c>
      <c r="K248" s="38">
        <f t="shared" si="438"/>
        <v>0</v>
      </c>
      <c r="L248" s="38">
        <f t="shared" si="438"/>
        <v>0</v>
      </c>
      <c r="M248" s="38">
        <f t="shared" si="438"/>
        <v>0</v>
      </c>
      <c r="N248" s="38">
        <f t="shared" si="438"/>
        <v>0</v>
      </c>
      <c r="O248" s="38">
        <f t="shared" si="438"/>
        <v>0</v>
      </c>
      <c r="P248" s="38">
        <f t="shared" si="438"/>
        <v>0</v>
      </c>
      <c r="Q248" s="38">
        <f t="shared" si="438"/>
        <v>0</v>
      </c>
      <c r="R248" s="38">
        <f t="shared" si="438"/>
        <v>0</v>
      </c>
      <c r="S248" s="38">
        <f t="shared" si="438"/>
        <v>0</v>
      </c>
    </row>
    <row r="249" spans="1:21">
      <c r="A249" s="99" t="s">
        <v>42</v>
      </c>
      <c r="B249" s="99" t="s">
        <v>107</v>
      </c>
      <c r="C249" s="137" t="s">
        <v>50</v>
      </c>
      <c r="D249" s="38">
        <f>D244+D246-D247-D248</f>
        <v>9.3804780000000001</v>
      </c>
      <c r="E249" s="38">
        <f t="shared" ref="E249:I249" si="439">E244+E246-E247-E248</f>
        <v>6.6533910000000001</v>
      </c>
      <c r="F249" s="38">
        <f t="shared" si="439"/>
        <v>7.1210589999999998</v>
      </c>
      <c r="G249" s="38">
        <f t="shared" si="439"/>
        <v>7.4215280000000003</v>
      </c>
      <c r="H249" s="38">
        <f t="shared" si="439"/>
        <v>6.9557190000000002</v>
      </c>
      <c r="I249" s="38">
        <f t="shared" si="439"/>
        <v>7.76</v>
      </c>
      <c r="J249" s="38">
        <f t="shared" ref="J249:S249" si="440">I249+I249*J250</f>
        <v>8.1487759999999998</v>
      </c>
      <c r="K249" s="38">
        <f t="shared" si="440"/>
        <v>8.5439916359999994</v>
      </c>
      <c r="L249" s="38">
        <f t="shared" si="440"/>
        <v>8.9071112805299997</v>
      </c>
      <c r="M249" s="38">
        <f t="shared" si="440"/>
        <v>9.258942176110935</v>
      </c>
      <c r="N249" s="38">
        <f t="shared" si="440"/>
        <v>9.6144855556735944</v>
      </c>
      <c r="O249" s="38">
        <f t="shared" si="440"/>
        <v>9.976951661122488</v>
      </c>
      <c r="P249" s="38">
        <f t="shared" si="440"/>
        <v>10.335124225756786</v>
      </c>
      <c r="Q249" s="38">
        <f t="shared" si="440"/>
        <v>10.709255722729182</v>
      </c>
      <c r="R249" s="38">
        <f t="shared" si="440"/>
        <v>11.085150598596977</v>
      </c>
      <c r="S249" s="38">
        <f t="shared" si="440"/>
        <v>11.466479779188713</v>
      </c>
      <c r="T249" s="293">
        <f t="shared" ref="T249" si="441">(I249/D249)^(1/5)-1</f>
        <v>-3.7219356253732516E-2</v>
      </c>
      <c r="U249" s="293">
        <f t="shared" ref="U249" si="442">(S249/J249)^(1/9)-1</f>
        <v>3.8680480016915819E-2</v>
      </c>
    </row>
    <row r="250" spans="1:21">
      <c r="A250" s="99" t="s">
        <v>42</v>
      </c>
      <c r="B250" s="99" t="s">
        <v>107</v>
      </c>
      <c r="C250" s="139" t="s">
        <v>211</v>
      </c>
      <c r="D250" s="37">
        <v>0</v>
      </c>
      <c r="E250" s="37">
        <f>E249/D249-1</f>
        <v>-0.29071940683619746</v>
      </c>
      <c r="F250" s="37">
        <f>F249/E249-1</f>
        <v>7.0290172334678713E-2</v>
      </c>
      <c r="G250" s="37">
        <f t="shared" ref="G250" si="443">G249/F249-1</f>
        <v>4.2194426418879605E-2</v>
      </c>
      <c r="H250" s="37">
        <f t="shared" ref="H250" si="444">H249/G249-1</f>
        <v>-6.2764568159009881E-2</v>
      </c>
      <c r="I250" s="37">
        <v>6.8900000000000003E-2</v>
      </c>
      <c r="J250" s="37">
        <v>5.0099999999999999E-2</v>
      </c>
      <c r="K250" s="37">
        <v>4.8500000000000001E-2</v>
      </c>
      <c r="L250" s="37">
        <v>4.2500000000000003E-2</v>
      </c>
      <c r="M250" s="37">
        <v>3.95E-2</v>
      </c>
      <c r="N250" s="37">
        <v>3.8399999999999997E-2</v>
      </c>
      <c r="O250" s="37">
        <v>3.7699999999999997E-2</v>
      </c>
      <c r="P250" s="37">
        <v>3.5900000000000001E-2</v>
      </c>
      <c r="Q250" s="37">
        <v>3.6200000000000003E-2</v>
      </c>
      <c r="R250" s="37">
        <v>3.5099999999999999E-2</v>
      </c>
      <c r="S250" s="37">
        <v>3.44E-2</v>
      </c>
    </row>
    <row r="251" spans="1:21" ht="13.5" thickBot="1">
      <c r="A251" s="99" t="s">
        <v>42</v>
      </c>
      <c r="B251" s="99" t="s">
        <v>107</v>
      </c>
      <c r="C251" s="140" t="s">
        <v>212</v>
      </c>
      <c r="D251" s="54">
        <f>D244-D249</f>
        <v>-9.3804780000000001</v>
      </c>
      <c r="E251" s="54">
        <f t="shared" ref="E251:S251" si="445">E244-E249</f>
        <v>-6.6533910000000001</v>
      </c>
      <c r="F251" s="54">
        <f t="shared" si="445"/>
        <v>-7.1210589999999998</v>
      </c>
      <c r="G251" s="54">
        <f t="shared" si="445"/>
        <v>-7.4215280000000003</v>
      </c>
      <c r="H251" s="54">
        <f t="shared" si="445"/>
        <v>-6.9557190000000002</v>
      </c>
      <c r="I251" s="54">
        <f t="shared" si="445"/>
        <v>-7.76</v>
      </c>
      <c r="J251" s="54">
        <f t="shared" si="445"/>
        <v>-8.1487759999999998</v>
      </c>
      <c r="K251" s="54">
        <f t="shared" si="445"/>
        <v>-8.5439916359999994</v>
      </c>
      <c r="L251" s="54">
        <f t="shared" si="445"/>
        <v>-8.9071112805299997</v>
      </c>
      <c r="M251" s="54">
        <f t="shared" si="445"/>
        <v>-9.258942176110935</v>
      </c>
      <c r="N251" s="54">
        <f t="shared" si="445"/>
        <v>-9.6144855556735944</v>
      </c>
      <c r="O251" s="54">
        <f t="shared" si="445"/>
        <v>-9.976951661122488</v>
      </c>
      <c r="P251" s="54">
        <f t="shared" si="445"/>
        <v>-10.335124225756786</v>
      </c>
      <c r="Q251" s="54">
        <f t="shared" si="445"/>
        <v>-10.709255722729182</v>
      </c>
      <c r="R251" s="54">
        <f t="shared" si="445"/>
        <v>-11.085150598596977</v>
      </c>
      <c r="S251" s="54">
        <f t="shared" si="445"/>
        <v>-11.466479779188713</v>
      </c>
    </row>
    <row r="252" spans="1:21">
      <c r="A252" s="99" t="s">
        <v>42</v>
      </c>
      <c r="B252" s="99" t="s">
        <v>58</v>
      </c>
      <c r="C252" s="137" t="s">
        <v>45</v>
      </c>
      <c r="D252" s="36">
        <f>' Capacity by Company'!D86</f>
        <v>0</v>
      </c>
      <c r="E252" s="36">
        <f>' Capacity by Company'!E86</f>
        <v>0</v>
      </c>
      <c r="F252" s="36">
        <f>' Capacity by Company'!F86</f>
        <v>0</v>
      </c>
      <c r="G252" s="36">
        <f>' Capacity by Company'!G86</f>
        <v>0</v>
      </c>
      <c r="H252" s="36">
        <f>' Capacity by Company'!H86</f>
        <v>0</v>
      </c>
      <c r="I252" s="36">
        <f>' Capacity by Company'!I86</f>
        <v>0</v>
      </c>
      <c r="J252" s="36">
        <f>' Capacity by Company'!J86</f>
        <v>0</v>
      </c>
      <c r="K252" s="36">
        <f>' Capacity by Company'!K86</f>
        <v>0</v>
      </c>
      <c r="L252" s="36">
        <f>' Capacity by Company'!L86</f>
        <v>0</v>
      </c>
      <c r="M252" s="36">
        <f>' Capacity by Company'!M86</f>
        <v>0</v>
      </c>
      <c r="N252" s="36">
        <f>' Capacity by Company'!N86</f>
        <v>0</v>
      </c>
      <c r="O252" s="36">
        <f>' Capacity by Company'!O86</f>
        <v>0</v>
      </c>
      <c r="P252" s="36">
        <f>' Capacity by Company'!P86</f>
        <v>0</v>
      </c>
      <c r="Q252" s="36">
        <f>' Capacity by Company'!Q86</f>
        <v>0</v>
      </c>
      <c r="R252" s="36">
        <f>' Capacity by Company'!R86</f>
        <v>0</v>
      </c>
      <c r="S252" s="36">
        <f>' Capacity by Company'!S86</f>
        <v>0</v>
      </c>
    </row>
    <row r="253" spans="1:21">
      <c r="A253" s="99" t="s">
        <v>42</v>
      </c>
      <c r="B253" s="99" t="s">
        <v>58</v>
      </c>
      <c r="C253" s="137" t="s">
        <v>46</v>
      </c>
      <c r="D253" s="38">
        <f>'Production by Company'!D87</f>
        <v>0</v>
      </c>
      <c r="E253" s="38">
        <f>'Production by Company'!E87</f>
        <v>0</v>
      </c>
      <c r="F253" s="38">
        <f>'Production by Company'!F87</f>
        <v>0</v>
      </c>
      <c r="G253" s="38">
        <f>'Production by Company'!G87</f>
        <v>0</v>
      </c>
      <c r="H253" s="38">
        <f>'Production by Company'!H87</f>
        <v>0</v>
      </c>
      <c r="I253" s="38">
        <f>'Production by Company'!I87</f>
        <v>0</v>
      </c>
      <c r="J253" s="38">
        <f>'Production by Company'!J87</f>
        <v>0</v>
      </c>
      <c r="K253" s="38">
        <f>'Production by Company'!K87</f>
        <v>0</v>
      </c>
      <c r="L253" s="38">
        <f>'Production by Company'!L87</f>
        <v>0</v>
      </c>
      <c r="M253" s="38">
        <f>'Production by Company'!M87</f>
        <v>0</v>
      </c>
      <c r="N253" s="38">
        <f>'Production by Company'!N87</f>
        <v>0</v>
      </c>
      <c r="O253" s="38">
        <f>'Production by Company'!O87</f>
        <v>0</v>
      </c>
      <c r="P253" s="38">
        <f>'Production by Company'!P87</f>
        <v>0</v>
      </c>
      <c r="Q253" s="38">
        <f>'Production by Company'!Q87</f>
        <v>0</v>
      </c>
      <c r="R253" s="38">
        <f>'Production by Company'!R87</f>
        <v>0</v>
      </c>
      <c r="S253" s="38">
        <f>'Production by Company'!S87</f>
        <v>0</v>
      </c>
    </row>
    <row r="254" spans="1:21">
      <c r="A254" s="99" t="s">
        <v>42</v>
      </c>
      <c r="B254" s="99" t="s">
        <v>58</v>
      </c>
      <c r="C254" s="137" t="s">
        <v>47</v>
      </c>
      <c r="D254" s="37" t="e">
        <f t="shared" ref="D254:S254" si="446">(D253/D252)</f>
        <v>#DIV/0!</v>
      </c>
      <c r="E254" s="37" t="e">
        <f t="shared" si="446"/>
        <v>#DIV/0!</v>
      </c>
      <c r="F254" s="37" t="e">
        <f t="shared" si="446"/>
        <v>#DIV/0!</v>
      </c>
      <c r="G254" s="37" t="e">
        <f t="shared" si="446"/>
        <v>#DIV/0!</v>
      </c>
      <c r="H254" s="37" t="e">
        <f t="shared" si="446"/>
        <v>#DIV/0!</v>
      </c>
      <c r="I254" s="37" t="e">
        <f t="shared" si="446"/>
        <v>#DIV/0!</v>
      </c>
      <c r="J254" s="37" t="e">
        <f t="shared" si="446"/>
        <v>#DIV/0!</v>
      </c>
      <c r="K254" s="37" t="e">
        <f t="shared" si="446"/>
        <v>#DIV/0!</v>
      </c>
      <c r="L254" s="37" t="e">
        <f t="shared" si="446"/>
        <v>#DIV/0!</v>
      </c>
      <c r="M254" s="37" t="e">
        <f t="shared" si="446"/>
        <v>#DIV/0!</v>
      </c>
      <c r="N254" s="37" t="e">
        <f t="shared" si="446"/>
        <v>#DIV/0!</v>
      </c>
      <c r="O254" s="37" t="e">
        <f t="shared" si="446"/>
        <v>#DIV/0!</v>
      </c>
      <c r="P254" s="37" t="e">
        <f t="shared" si="446"/>
        <v>#DIV/0!</v>
      </c>
      <c r="Q254" s="37" t="e">
        <f t="shared" si="446"/>
        <v>#DIV/0!</v>
      </c>
      <c r="R254" s="37" t="e">
        <f t="shared" si="446"/>
        <v>#DIV/0!</v>
      </c>
      <c r="S254" s="37" t="e">
        <f t="shared" si="446"/>
        <v>#DIV/0!</v>
      </c>
    </row>
    <row r="255" spans="1:21">
      <c r="A255" s="99" t="s">
        <v>42</v>
      </c>
      <c r="B255" s="99" t="s">
        <v>58</v>
      </c>
      <c r="C255" s="137" t="s">
        <v>48</v>
      </c>
      <c r="D255" s="51">
        <v>82.25</v>
      </c>
      <c r="E255" s="51">
        <f>(E264-SUM(E237+E246))*5</f>
        <v>86.406295</v>
      </c>
      <c r="F255" s="51">
        <f>(F264-SUM(F237+F246))*5</f>
        <v>91.497600000000006</v>
      </c>
      <c r="G255" s="51">
        <f>(G264-SUM(G237+G246))*5</f>
        <v>108.85907</v>
      </c>
      <c r="H255" s="51">
        <f>(H264-SUM(H237+H246))*5</f>
        <v>96.926839999999999</v>
      </c>
      <c r="I255" s="51">
        <f>(I264-SUM(I237+I246))*5</f>
        <v>68.649999999999977</v>
      </c>
      <c r="J255" s="51"/>
      <c r="K255" s="51"/>
      <c r="L255" s="51"/>
      <c r="M255" s="51"/>
      <c r="N255" s="51"/>
      <c r="O255" s="51"/>
      <c r="P255" s="51"/>
      <c r="Q255" s="51"/>
      <c r="R255" s="51"/>
      <c r="S255" s="52"/>
    </row>
    <row r="256" spans="1:21">
      <c r="A256" s="99" t="s">
        <v>42</v>
      </c>
      <c r="B256" s="99" t="s">
        <v>58</v>
      </c>
      <c r="C256" s="137" t="s">
        <v>49</v>
      </c>
      <c r="D256" s="51">
        <f>D265-SUM(D238+D247)</f>
        <v>1.7544139999999997</v>
      </c>
      <c r="E256" s="51">
        <f t="shared" ref="E256:I256" si="447">E265-SUM(E238+E247)</f>
        <v>0.80583200000000055</v>
      </c>
      <c r="F256" s="51">
        <f t="shared" si="447"/>
        <v>0.39596399999999932</v>
      </c>
      <c r="G256" s="51">
        <f t="shared" si="447"/>
        <v>2.4088000000000775E-2</v>
      </c>
      <c r="H256" s="51">
        <f t="shared" si="447"/>
        <v>5.8998000000000772E-2</v>
      </c>
      <c r="I256" s="51">
        <f t="shared" si="447"/>
        <v>6.0000000000000053E-2</v>
      </c>
      <c r="J256" s="51"/>
      <c r="K256" s="51">
        <v>5</v>
      </c>
      <c r="L256" s="51"/>
      <c r="M256" s="51"/>
      <c r="N256" s="51"/>
      <c r="O256" s="51"/>
      <c r="P256" s="51"/>
      <c r="Q256" s="51"/>
      <c r="R256" s="51"/>
      <c r="S256" s="52"/>
    </row>
    <row r="257" spans="1:21">
      <c r="A257" s="99" t="s">
        <v>42</v>
      </c>
      <c r="B257" s="99" t="s">
        <v>58</v>
      </c>
      <c r="C257" s="137" t="s">
        <v>25</v>
      </c>
      <c r="D257" s="38">
        <f>2%*D253</f>
        <v>0</v>
      </c>
      <c r="E257" s="38">
        <f t="shared" ref="E257:I257" si="448">2%*E253</f>
        <v>0</v>
      </c>
      <c r="F257" s="38">
        <f t="shared" si="448"/>
        <v>0</v>
      </c>
      <c r="G257" s="38">
        <f t="shared" si="448"/>
        <v>0</v>
      </c>
      <c r="H257" s="38">
        <f t="shared" si="448"/>
        <v>0</v>
      </c>
      <c r="I257" s="38">
        <f t="shared" si="448"/>
        <v>0</v>
      </c>
      <c r="J257" s="38"/>
      <c r="K257" s="38"/>
      <c r="L257" s="38"/>
      <c r="M257" s="38"/>
      <c r="N257" s="38"/>
      <c r="O257" s="38"/>
      <c r="P257" s="38"/>
      <c r="Q257" s="38"/>
      <c r="R257" s="38"/>
      <c r="S257" s="38"/>
    </row>
    <row r="258" spans="1:21">
      <c r="A258" s="99" t="s">
        <v>42</v>
      </c>
      <c r="B258" s="99" t="s">
        <v>58</v>
      </c>
      <c r="C258" s="137" t="s">
        <v>50</v>
      </c>
      <c r="D258" s="38">
        <f>D253+D255-D256-D257</f>
        <v>80.495586000000003</v>
      </c>
      <c r="E258" s="38">
        <f t="shared" ref="E258" si="449">E253+E255-E256-E257</f>
        <v>85.600463000000005</v>
      </c>
      <c r="F258" s="38">
        <f t="shared" ref="F258" si="450">F253+F255-F256-F257</f>
        <v>91.101636000000013</v>
      </c>
      <c r="G258" s="38">
        <f t="shared" ref="G258" si="451">G253+G255-G256-G257</f>
        <v>108.834982</v>
      </c>
      <c r="H258" s="38">
        <f t="shared" ref="H258:I258" si="452">H253+H255-H256-H257</f>
        <v>96.867841999999996</v>
      </c>
      <c r="I258" s="38">
        <f t="shared" si="452"/>
        <v>68.589999999999975</v>
      </c>
      <c r="J258" s="38">
        <f t="shared" ref="J258:S258" si="453">I258+I258*J259</f>
        <v>71.299304999999976</v>
      </c>
      <c r="K258" s="38">
        <f t="shared" si="453"/>
        <v>74.329525462499973</v>
      </c>
      <c r="L258" s="38">
        <f t="shared" si="453"/>
        <v>77.183779240259966</v>
      </c>
      <c r="M258" s="38">
        <f t="shared" si="453"/>
        <v>80.20166500855413</v>
      </c>
      <c r="N258" s="38">
        <f t="shared" si="453"/>
        <v>82.808219121332144</v>
      </c>
      <c r="O258" s="38">
        <f t="shared" si="453"/>
        <v>85.251061585411435</v>
      </c>
      <c r="P258" s="38">
        <f t="shared" si="453"/>
        <v>87.561365354376079</v>
      </c>
      <c r="Q258" s="38">
        <f t="shared" si="453"/>
        <v>89.794180170912668</v>
      </c>
      <c r="R258" s="38">
        <f t="shared" si="453"/>
        <v>92.32637605173241</v>
      </c>
      <c r="S258" s="38">
        <f t="shared" si="453"/>
        <v>95.142330521310242</v>
      </c>
      <c r="T258" s="293">
        <f t="shared" ref="T258" si="454">(I258/D258)^(1/5)-1</f>
        <v>-3.1504187482072843E-2</v>
      </c>
      <c r="U258" s="293">
        <f t="shared" ref="U258" si="455">(S258/J258)^(1/9)-1</f>
        <v>3.2573424133436779E-2</v>
      </c>
    </row>
    <row r="259" spans="1:21">
      <c r="A259" s="99" t="s">
        <v>42</v>
      </c>
      <c r="B259" s="99" t="s">
        <v>58</v>
      </c>
      <c r="C259" s="139" t="s">
        <v>211</v>
      </c>
      <c r="D259" s="37"/>
      <c r="E259" s="37">
        <f>E258/D258-1</f>
        <v>6.341809847809543E-2</v>
      </c>
      <c r="F259" s="37">
        <f>F258/E258-1</f>
        <v>6.4265692114305661E-2</v>
      </c>
      <c r="G259" s="37">
        <f t="shared" ref="G259" si="456">G258/F258-1</f>
        <v>0.19465452848728182</v>
      </c>
      <c r="H259" s="37">
        <f t="shared" ref="H259" si="457">H258/G258-1</f>
        <v>-0.10995674166602054</v>
      </c>
      <c r="I259" s="37">
        <v>3.4500000000000003E-2</v>
      </c>
      <c r="J259" s="37">
        <v>3.95E-2</v>
      </c>
      <c r="K259" s="37">
        <v>4.2500000000000003E-2</v>
      </c>
      <c r="L259" s="37">
        <v>3.8399999999999997E-2</v>
      </c>
      <c r="M259" s="37">
        <v>3.9100000000000003E-2</v>
      </c>
      <c r="N259" s="37">
        <v>3.2500000000000001E-2</v>
      </c>
      <c r="O259" s="37">
        <v>2.9499999999999998E-2</v>
      </c>
      <c r="P259" s="37">
        <v>2.7099999999999999E-2</v>
      </c>
      <c r="Q259" s="37">
        <v>2.5499999999999998E-2</v>
      </c>
      <c r="R259" s="37">
        <v>2.8199999999999999E-2</v>
      </c>
      <c r="S259" s="37">
        <v>3.0499999999999999E-2</v>
      </c>
    </row>
    <row r="260" spans="1:21" ht="13.5" thickBot="1">
      <c r="A260" s="99" t="s">
        <v>42</v>
      </c>
      <c r="B260" s="99" t="s">
        <v>58</v>
      </c>
      <c r="C260" s="140" t="s">
        <v>212</v>
      </c>
      <c r="D260" s="54">
        <f>D253-D258</f>
        <v>-80.495586000000003</v>
      </c>
      <c r="E260" s="54">
        <f t="shared" ref="E260:S260" si="458">E253-E258</f>
        <v>-85.600463000000005</v>
      </c>
      <c r="F260" s="54">
        <f t="shared" si="458"/>
        <v>-91.101636000000013</v>
      </c>
      <c r="G260" s="54">
        <f t="shared" si="458"/>
        <v>-108.834982</v>
      </c>
      <c r="H260" s="54">
        <f t="shared" si="458"/>
        <v>-96.867841999999996</v>
      </c>
      <c r="I260" s="54">
        <f t="shared" si="458"/>
        <v>-68.589999999999975</v>
      </c>
      <c r="J260" s="54">
        <f t="shared" si="458"/>
        <v>-71.299304999999976</v>
      </c>
      <c r="K260" s="54">
        <f t="shared" si="458"/>
        <v>-74.329525462499973</v>
      </c>
      <c r="L260" s="54">
        <f t="shared" si="458"/>
        <v>-77.183779240259966</v>
      </c>
      <c r="M260" s="54">
        <f t="shared" si="458"/>
        <v>-80.20166500855413</v>
      </c>
      <c r="N260" s="54">
        <f t="shared" si="458"/>
        <v>-82.808219121332144</v>
      </c>
      <c r="O260" s="54">
        <f t="shared" si="458"/>
        <v>-85.251061585411435</v>
      </c>
      <c r="P260" s="54">
        <f t="shared" si="458"/>
        <v>-87.561365354376079</v>
      </c>
      <c r="Q260" s="54">
        <f t="shared" si="458"/>
        <v>-89.794180170912668</v>
      </c>
      <c r="R260" s="54">
        <f t="shared" si="458"/>
        <v>-92.32637605173241</v>
      </c>
      <c r="S260" s="54">
        <f t="shared" si="458"/>
        <v>-95.142330521310242</v>
      </c>
    </row>
    <row r="261" spans="1:21">
      <c r="A261" s="99" t="s">
        <v>42</v>
      </c>
      <c r="B261" s="70" t="s">
        <v>60</v>
      </c>
      <c r="C261" s="137" t="s">
        <v>45</v>
      </c>
      <c r="D261" s="38">
        <f>' Capacity by Location'!E94</f>
        <v>43</v>
      </c>
      <c r="E261" s="38">
        <f>' Capacity by Location'!F94</f>
        <v>43</v>
      </c>
      <c r="F261" s="38">
        <f>' Capacity by Location'!G94</f>
        <v>43</v>
      </c>
      <c r="G261" s="38">
        <f>' Capacity by Location'!H94</f>
        <v>43</v>
      </c>
      <c r="H261" s="38">
        <f>' Capacity by Location'!I94</f>
        <v>43</v>
      </c>
      <c r="I261" s="38">
        <f>' Capacity by Location'!J94</f>
        <v>43</v>
      </c>
      <c r="J261" s="38">
        <f>' Capacity by Location'!K94</f>
        <v>43</v>
      </c>
      <c r="K261" s="38">
        <f>' Capacity by Location'!L94</f>
        <v>43</v>
      </c>
      <c r="L261" s="38">
        <f>' Capacity by Location'!M94</f>
        <v>43</v>
      </c>
      <c r="M261" s="38">
        <f>' Capacity by Location'!N94</f>
        <v>43</v>
      </c>
      <c r="N261" s="38">
        <f>' Capacity by Location'!O94</f>
        <v>43</v>
      </c>
      <c r="O261" s="38">
        <f>' Capacity by Location'!P94</f>
        <v>43</v>
      </c>
      <c r="P261" s="38">
        <f>' Capacity by Location'!Q94</f>
        <v>43</v>
      </c>
      <c r="Q261" s="38">
        <f>' Capacity by Location'!R94</f>
        <v>43</v>
      </c>
      <c r="R261" s="38">
        <f>' Capacity by Location'!S94</f>
        <v>43</v>
      </c>
      <c r="S261" s="38">
        <f>' Capacity by Location'!T94</f>
        <v>43</v>
      </c>
    </row>
    <row r="262" spans="1:21">
      <c r="A262" s="99" t="s">
        <v>42</v>
      </c>
      <c r="B262" s="70" t="s">
        <v>60</v>
      </c>
      <c r="C262" s="137" t="s">
        <v>46</v>
      </c>
      <c r="D262" s="38">
        <f>'Production by Company'!D88</f>
        <v>32.799999999999997</v>
      </c>
      <c r="E262" s="38">
        <f>'Production by Company'!E88</f>
        <v>35.82</v>
      </c>
      <c r="F262" s="38">
        <f>'Production by Company'!F88</f>
        <v>35.15</v>
      </c>
      <c r="G262" s="38">
        <f>'Production by Company'!G88</f>
        <v>36.4</v>
      </c>
      <c r="H262" s="38">
        <f>'Production by Company'!H88</f>
        <v>34.21</v>
      </c>
      <c r="I262" s="38">
        <f>'Production by Company'!I88</f>
        <v>31.75</v>
      </c>
      <c r="J262" s="38">
        <f>'Production by Company'!J88</f>
        <v>32.97</v>
      </c>
      <c r="K262" s="38">
        <f>'Production by Company'!K88</f>
        <v>35.32</v>
      </c>
      <c r="L262" s="38">
        <f>'Production by Company'!L88</f>
        <v>36.550000000000004</v>
      </c>
      <c r="M262" s="38">
        <f>'Production by Company'!M88</f>
        <v>36.650000000000006</v>
      </c>
      <c r="N262" s="38">
        <f>'Production by Company'!N88</f>
        <v>37.18</v>
      </c>
      <c r="O262" s="38">
        <f>'Production by Company'!O88</f>
        <v>38.369999999999997</v>
      </c>
      <c r="P262" s="38">
        <f>'Production by Company'!P88</f>
        <v>39.099999999999994</v>
      </c>
      <c r="Q262" s="38">
        <f>'Production by Company'!Q88</f>
        <v>40.619999999999997</v>
      </c>
      <c r="R262" s="38">
        <f>'Production by Company'!R88</f>
        <v>41.480000000000004</v>
      </c>
      <c r="S262" s="38">
        <f>'Production by Company'!S88</f>
        <v>42.239999999999995</v>
      </c>
    </row>
    <row r="263" spans="1:21">
      <c r="A263" s="99" t="s">
        <v>42</v>
      </c>
      <c r="B263" s="70" t="s">
        <v>60</v>
      </c>
      <c r="C263" s="137" t="s">
        <v>47</v>
      </c>
      <c r="D263" s="37">
        <f t="shared" ref="D263:S263" si="459">(D262/D261)</f>
        <v>0.76279069767441854</v>
      </c>
      <c r="E263" s="37">
        <f t="shared" si="459"/>
        <v>0.83302325581395353</v>
      </c>
      <c r="F263" s="37">
        <f t="shared" si="459"/>
        <v>0.81744186046511624</v>
      </c>
      <c r="G263" s="37">
        <f t="shared" si="459"/>
        <v>0.84651162790697676</v>
      </c>
      <c r="H263" s="37">
        <f t="shared" si="459"/>
        <v>0.79558139534883721</v>
      </c>
      <c r="I263" s="37">
        <f t="shared" si="459"/>
        <v>0.73837209302325579</v>
      </c>
      <c r="J263" s="37">
        <f t="shared" si="459"/>
        <v>0.76674418604651162</v>
      </c>
      <c r="K263" s="37">
        <f t="shared" si="459"/>
        <v>0.82139534883720933</v>
      </c>
      <c r="L263" s="37">
        <f t="shared" si="459"/>
        <v>0.85000000000000009</v>
      </c>
      <c r="M263" s="37">
        <f t="shared" si="459"/>
        <v>0.85232558139534897</v>
      </c>
      <c r="N263" s="37">
        <f t="shared" si="459"/>
        <v>0.86465116279069765</v>
      </c>
      <c r="O263" s="37">
        <f t="shared" si="459"/>
        <v>0.89232558139534879</v>
      </c>
      <c r="P263" s="37">
        <f t="shared" si="459"/>
        <v>0.90930232558139523</v>
      </c>
      <c r="Q263" s="37">
        <f t="shared" si="459"/>
        <v>0.94465116279069761</v>
      </c>
      <c r="R263" s="37">
        <f t="shared" si="459"/>
        <v>0.96465116279069774</v>
      </c>
      <c r="S263" s="37">
        <f t="shared" si="459"/>
        <v>0.98232558139534876</v>
      </c>
    </row>
    <row r="264" spans="1:21">
      <c r="A264" s="99" t="s">
        <v>42</v>
      </c>
      <c r="B264" s="70" t="s">
        <v>60</v>
      </c>
      <c r="C264" s="137" t="s">
        <v>48</v>
      </c>
      <c r="D264" s="360">
        <v>52.11</v>
      </c>
      <c r="E264" s="51">
        <v>55.11</v>
      </c>
      <c r="F264" s="51">
        <v>52.56</v>
      </c>
      <c r="G264" s="51">
        <v>57.11</v>
      </c>
      <c r="H264" s="51">
        <v>56.34</v>
      </c>
      <c r="I264" s="51">
        <v>54.23</v>
      </c>
      <c r="J264" s="51">
        <v>0</v>
      </c>
      <c r="K264" s="51">
        <v>0</v>
      </c>
      <c r="L264" s="51">
        <v>0</v>
      </c>
      <c r="M264" s="51">
        <v>0</v>
      </c>
      <c r="N264" s="51">
        <v>0</v>
      </c>
      <c r="O264" s="51">
        <v>0</v>
      </c>
      <c r="P264" s="51">
        <v>0</v>
      </c>
      <c r="Q264" s="51">
        <v>0</v>
      </c>
      <c r="R264" s="51">
        <v>0</v>
      </c>
      <c r="S264" s="52">
        <v>0</v>
      </c>
    </row>
    <row r="265" spans="1:21">
      <c r="A265" s="99" t="s">
        <v>42</v>
      </c>
      <c r="B265" s="70" t="s">
        <v>60</v>
      </c>
      <c r="C265" s="137" t="s">
        <v>49</v>
      </c>
      <c r="D265" s="53">
        <v>6.03</v>
      </c>
      <c r="E265" s="53">
        <v>6.23</v>
      </c>
      <c r="F265" s="53">
        <v>5.67</v>
      </c>
      <c r="G265" s="53">
        <v>5.41</v>
      </c>
      <c r="H265" s="53">
        <v>4.2300000000000004</v>
      </c>
      <c r="I265" s="53">
        <v>3.11</v>
      </c>
      <c r="J265" s="51">
        <v>0</v>
      </c>
      <c r="K265" s="51">
        <v>0</v>
      </c>
      <c r="L265" s="51">
        <v>0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2">
        <v>0</v>
      </c>
    </row>
    <row r="266" spans="1:21">
      <c r="A266" s="99" t="s">
        <v>42</v>
      </c>
      <c r="B266" s="70" t="s">
        <v>60</v>
      </c>
      <c r="C266" s="137" t="s">
        <v>25</v>
      </c>
      <c r="D266" s="38">
        <f>D239+D248+D257</f>
        <v>0.65599999999999992</v>
      </c>
      <c r="E266" s="38">
        <f t="shared" ref="E266:I266" si="460">E239+E248+E257</f>
        <v>0.71640000000000004</v>
      </c>
      <c r="F266" s="38">
        <f t="shared" si="460"/>
        <v>0.70299999999999996</v>
      </c>
      <c r="G266" s="38">
        <f t="shared" si="460"/>
        <v>0.72799999999999998</v>
      </c>
      <c r="H266" s="38">
        <f t="shared" si="460"/>
        <v>0.64</v>
      </c>
      <c r="I266" s="38">
        <f t="shared" si="460"/>
        <v>0.63500000000000001</v>
      </c>
      <c r="J266" s="38"/>
      <c r="K266" s="38"/>
      <c r="L266" s="38"/>
      <c r="M266" s="38"/>
      <c r="N266" s="38"/>
      <c r="O266" s="38"/>
      <c r="P266" s="38"/>
      <c r="Q266" s="38"/>
      <c r="R266" s="38"/>
      <c r="S266" s="38"/>
    </row>
    <row r="267" spans="1:21">
      <c r="A267" s="99" t="s">
        <v>42</v>
      </c>
      <c r="B267" s="70" t="s">
        <v>60</v>
      </c>
      <c r="C267" s="137" t="s">
        <v>410</v>
      </c>
      <c r="D267" s="38">
        <f>D240+D249+D258</f>
        <v>160.28928200000001</v>
      </c>
      <c r="E267" s="38">
        <f t="shared" ref="E267:S267" si="461">E240+E249+E258</f>
        <v>153.10863599999999</v>
      </c>
      <c r="F267" s="38">
        <f t="shared" si="461"/>
        <v>154.53507999999999</v>
      </c>
      <c r="G267" s="38">
        <f t="shared" si="461"/>
        <v>174.45925599999998</v>
      </c>
      <c r="H267" s="38">
        <f t="shared" si="461"/>
        <v>163.22147200000001</v>
      </c>
      <c r="I267" s="38">
        <f t="shared" si="461"/>
        <v>137.15499999999997</v>
      </c>
      <c r="J267" s="38">
        <f>J240+J249+J258</f>
        <v>143.42710199999999</v>
      </c>
      <c r="K267" s="38">
        <f t="shared" si="461"/>
        <v>150.65928984799999</v>
      </c>
      <c r="L267" s="38">
        <f t="shared" si="461"/>
        <v>157.55065215331288</v>
      </c>
      <c r="M267" s="38">
        <f t="shared" si="461"/>
        <v>164.37187530403884</v>
      </c>
      <c r="N267" s="38">
        <f t="shared" si="461"/>
        <v>170.6375597204439</v>
      </c>
      <c r="O267" s="38">
        <f t="shared" si="461"/>
        <v>176.89996488289205</v>
      </c>
      <c r="P267" s="38">
        <f t="shared" si="461"/>
        <v>182.87615525776349</v>
      </c>
      <c r="Q267" s="38">
        <f t="shared" si="461"/>
        <v>188.71232886702245</v>
      </c>
      <c r="R267" s="38">
        <f t="shared" si="461"/>
        <v>194.81358154934634</v>
      </c>
      <c r="S267" s="38">
        <f t="shared" si="461"/>
        <v>201.31047938137044</v>
      </c>
      <c r="T267" s="293">
        <f t="shared" ref="T267" si="462">(I267/D267)^(1/5)-1</f>
        <v>-3.0692814489483244E-2</v>
      </c>
      <c r="U267" s="293">
        <f t="shared" ref="U267:U271" si="463">(S267/J267)^(1/9)-1</f>
        <v>3.8387525543130296E-2</v>
      </c>
    </row>
    <row r="268" spans="1:21">
      <c r="A268" s="99" t="s">
        <v>42</v>
      </c>
      <c r="B268" s="70" t="s">
        <v>60</v>
      </c>
      <c r="C268" s="139" t="s">
        <v>211</v>
      </c>
      <c r="D268" s="37"/>
      <c r="E268" s="37">
        <f>E267/D267-1</f>
        <v>-4.4798042079944089E-2</v>
      </c>
      <c r="F268" s="37">
        <f>F267/E267-1</f>
        <v>9.3165482840562586E-3</v>
      </c>
      <c r="G268" s="37">
        <f t="shared" ref="G268" si="464">G267/F267-1</f>
        <v>0.12892979380474645</v>
      </c>
      <c r="H268" s="37">
        <f t="shared" ref="H268" si="465">H267/G267-1</f>
        <v>-6.4414948553947582E-2</v>
      </c>
      <c r="I268" s="37">
        <f t="shared" ref="I268:J268" si="466">I267/H267-1</f>
        <v>-0.15970001789960597</v>
      </c>
      <c r="J268" s="37">
        <f t="shared" si="466"/>
        <v>4.5730028070431361E-2</v>
      </c>
      <c r="K268" s="37">
        <f t="shared" ref="K268" si="467">K267/J267-1</f>
        <v>5.0424137050471884E-2</v>
      </c>
      <c r="L268" s="37">
        <f t="shared" ref="L268" si="468">L267/K267-1</f>
        <v>4.5741369896709294E-2</v>
      </c>
      <c r="M268" s="37">
        <f t="shared" ref="M268" si="469">M267/L267-1</f>
        <v>4.3295429485675552E-2</v>
      </c>
      <c r="N268" s="37">
        <f t="shared" ref="N268" si="470">N267/M267-1</f>
        <v>3.8118956815546667E-2</v>
      </c>
      <c r="O268" s="37">
        <f t="shared" ref="O268" si="471">O267/N267-1</f>
        <v>3.6700039385864747E-2</v>
      </c>
      <c r="P268" s="37">
        <f t="shared" ref="P268" si="472">P267/O267-1</f>
        <v>3.3782880504400703E-2</v>
      </c>
      <c r="Q268" s="37">
        <f t="shared" ref="Q268" si="473">Q267/P267-1</f>
        <v>3.1913256274624269E-2</v>
      </c>
      <c r="R268" s="37">
        <f t="shared" ref="R268" si="474">R267/Q267-1</f>
        <v>3.2330970207162135E-2</v>
      </c>
      <c r="S268" s="37">
        <f t="shared" ref="S268" si="475">S267/R267-1</f>
        <v>3.3349306451606164E-2</v>
      </c>
    </row>
    <row r="269" spans="1:21">
      <c r="A269" s="99"/>
      <c r="B269" s="70"/>
      <c r="C269" s="137" t="s">
        <v>411</v>
      </c>
      <c r="D269" s="380"/>
      <c r="E269" s="380"/>
      <c r="F269" s="380"/>
      <c r="G269" s="380"/>
      <c r="H269" s="380"/>
      <c r="I269" s="380"/>
      <c r="J269" s="381">
        <f>I267+I267*J270</f>
        <v>139.94336499999997</v>
      </c>
      <c r="K269" s="381">
        <f>J269+J269*K270</f>
        <v>143.44532694506418</v>
      </c>
      <c r="L269" s="381">
        <f t="shared" ref="L269:S269" si="476">K269+K269*L270</f>
        <v>146.36320140040814</v>
      </c>
      <c r="M269" s="381">
        <f t="shared" si="476"/>
        <v>148.98243375036688</v>
      </c>
      <c r="N269" s="381">
        <f t="shared" si="476"/>
        <v>150.87733489151285</v>
      </c>
      <c r="O269" s="381">
        <f t="shared" si="476"/>
        <v>152.58225471822124</v>
      </c>
      <c r="P269" s="381">
        <f t="shared" si="476"/>
        <v>153.86133352661611</v>
      </c>
      <c r="Q269" s="381">
        <f t="shared" si="476"/>
        <v>154.8634718226304</v>
      </c>
      <c r="R269" s="381">
        <f t="shared" si="476"/>
        <v>155.93682593201075</v>
      </c>
      <c r="S269" s="381">
        <f t="shared" si="476"/>
        <v>157.17641554843507</v>
      </c>
      <c r="U269" s="293">
        <f t="shared" si="463"/>
        <v>1.2987057091381926E-2</v>
      </c>
    </row>
    <row r="270" spans="1:21">
      <c r="A270" s="99"/>
      <c r="B270" s="70"/>
      <c r="C270" s="139" t="s">
        <v>211</v>
      </c>
      <c r="D270" s="380"/>
      <c r="E270" s="380"/>
      <c r="F270" s="380"/>
      <c r="G270" s="380"/>
      <c r="H270" s="380"/>
      <c r="I270" s="380"/>
      <c r="J270" s="380">
        <f>J268-2.54%</f>
        <v>2.0330028070431362E-2</v>
      </c>
      <c r="K270" s="380">
        <f t="shared" ref="K270:S270" si="477">K268-2.54%</f>
        <v>2.5024137050471885E-2</v>
      </c>
      <c r="L270" s="380">
        <f t="shared" si="477"/>
        <v>2.0341369896709295E-2</v>
      </c>
      <c r="M270" s="380">
        <f t="shared" si="477"/>
        <v>1.7895429485675553E-2</v>
      </c>
      <c r="N270" s="380">
        <f t="shared" si="477"/>
        <v>1.2718956815546668E-2</v>
      </c>
      <c r="O270" s="380">
        <f t="shared" si="477"/>
        <v>1.1300039385864748E-2</v>
      </c>
      <c r="P270" s="380">
        <f t="shared" si="477"/>
        <v>8.382880504400704E-3</v>
      </c>
      <c r="Q270" s="380">
        <f t="shared" si="477"/>
        <v>6.5132562746242698E-3</v>
      </c>
      <c r="R270" s="380">
        <f t="shared" si="477"/>
        <v>6.9309702071621362E-3</v>
      </c>
      <c r="S270" s="380">
        <f t="shared" si="477"/>
        <v>7.9493064516061654E-3</v>
      </c>
    </row>
    <row r="271" spans="1:21">
      <c r="A271" s="99"/>
      <c r="B271" s="70"/>
      <c r="C271" s="137" t="s">
        <v>412</v>
      </c>
      <c r="D271" s="380"/>
      <c r="E271" s="380"/>
      <c r="F271" s="380"/>
      <c r="G271" s="380"/>
      <c r="H271" s="380"/>
      <c r="I271" s="380"/>
      <c r="J271" s="381">
        <f>I267+I267*J272</f>
        <v>139.27130549999998</v>
      </c>
      <c r="K271" s="381">
        <f>J271+J271*K272</f>
        <v>142.07402033908011</v>
      </c>
      <c r="L271" s="381">
        <f t="shared" ref="L271:S271" si="478">K271+K271*L272</f>
        <v>144.26783783984845</v>
      </c>
      <c r="M271" s="381">
        <f t="shared" si="478"/>
        <v>146.14266035354709</v>
      </c>
      <c r="N271" s="381">
        <f t="shared" si="478"/>
        <v>147.28534350376057</v>
      </c>
      <c r="O271" s="381">
        <f t="shared" si="478"/>
        <v>148.22797550314525</v>
      </c>
      <c r="P271" s="381">
        <f t="shared" si="478"/>
        <v>148.74423582923194</v>
      </c>
      <c r="Q271" s="381">
        <f t="shared" si="478"/>
        <v>148.98419840099763</v>
      </c>
      <c r="R271" s="381">
        <f t="shared" si="478"/>
        <v>149.28678086928798</v>
      </c>
      <c r="S271" s="381">
        <f t="shared" si="478"/>
        <v>149.74200201333221</v>
      </c>
      <c r="U271" s="293">
        <f t="shared" si="463"/>
        <v>8.0869640121132846E-3</v>
      </c>
    </row>
    <row r="272" spans="1:21">
      <c r="A272" s="99"/>
      <c r="B272" s="70"/>
      <c r="C272" s="139" t="s">
        <v>211</v>
      </c>
      <c r="D272" s="380"/>
      <c r="E272" s="380"/>
      <c r="F272" s="380"/>
      <c r="G272" s="380"/>
      <c r="H272" s="380"/>
      <c r="I272" s="380"/>
      <c r="J272" s="380">
        <f>J268-3.03%</f>
        <v>1.5430028070431364E-2</v>
      </c>
      <c r="K272" s="380">
        <f t="shared" ref="K272:S272" si="479">K268-3.03%</f>
        <v>2.0124137050471887E-2</v>
      </c>
      <c r="L272" s="380">
        <f t="shared" si="479"/>
        <v>1.5441369896709297E-2</v>
      </c>
      <c r="M272" s="380">
        <f t="shared" si="479"/>
        <v>1.2995429485675555E-2</v>
      </c>
      <c r="N272" s="380">
        <f t="shared" si="479"/>
        <v>7.8189568155466703E-3</v>
      </c>
      <c r="O272" s="380">
        <f t="shared" si="479"/>
        <v>6.4000393858647496E-3</v>
      </c>
      <c r="P272" s="380">
        <f t="shared" si="479"/>
        <v>3.4828805044007059E-3</v>
      </c>
      <c r="Q272" s="380">
        <f t="shared" si="479"/>
        <v>1.6132562746242717E-3</v>
      </c>
      <c r="R272" s="380">
        <f t="shared" si="479"/>
        <v>2.0309702071621381E-3</v>
      </c>
      <c r="S272" s="380">
        <f t="shared" si="479"/>
        <v>3.0493064516061673E-3</v>
      </c>
    </row>
    <row r="273" spans="1:21" ht="13.5" thickBot="1">
      <c r="A273" s="99" t="s">
        <v>42</v>
      </c>
      <c r="B273" s="70" t="s">
        <v>60</v>
      </c>
      <c r="C273" s="140" t="s">
        <v>212</v>
      </c>
      <c r="D273" s="54">
        <f>D262-D267</f>
        <v>-127.48928200000002</v>
      </c>
      <c r="E273" s="54">
        <f t="shared" ref="E273:S273" si="480">E262-E267</f>
        <v>-117.288636</v>
      </c>
      <c r="F273" s="54">
        <f t="shared" si="480"/>
        <v>-119.38507999999999</v>
      </c>
      <c r="G273" s="54">
        <f t="shared" si="480"/>
        <v>-138.05925599999998</v>
      </c>
      <c r="H273" s="54">
        <f t="shared" si="480"/>
        <v>-129.011472</v>
      </c>
      <c r="I273" s="54">
        <f t="shared" si="480"/>
        <v>-105.40499999999997</v>
      </c>
      <c r="J273" s="54">
        <f t="shared" si="480"/>
        <v>-110.45710199999999</v>
      </c>
      <c r="K273" s="54">
        <f t="shared" si="480"/>
        <v>-115.33928984799999</v>
      </c>
      <c r="L273" s="54">
        <f t="shared" si="480"/>
        <v>-121.00065215331287</v>
      </c>
      <c r="M273" s="54">
        <f t="shared" si="480"/>
        <v>-127.72187530403883</v>
      </c>
      <c r="N273" s="54">
        <f t="shared" si="480"/>
        <v>-133.4575597204439</v>
      </c>
      <c r="O273" s="54">
        <f t="shared" si="480"/>
        <v>-138.52996488289205</v>
      </c>
      <c r="P273" s="54">
        <f t="shared" si="480"/>
        <v>-143.77615525776349</v>
      </c>
      <c r="Q273" s="54">
        <f t="shared" si="480"/>
        <v>-148.09232886702245</v>
      </c>
      <c r="R273" s="54">
        <f t="shared" si="480"/>
        <v>-153.33358154934632</v>
      </c>
      <c r="S273" s="54">
        <f t="shared" si="480"/>
        <v>-159.07047938137043</v>
      </c>
    </row>
    <row r="274" spans="1:21">
      <c r="A274" s="99" t="s">
        <v>39</v>
      </c>
      <c r="B274" s="99" t="s">
        <v>34</v>
      </c>
      <c r="C274" s="137" t="s">
        <v>45</v>
      </c>
      <c r="D274" s="36">
        <f>' Capacity by Company'!D90</f>
        <v>120</v>
      </c>
      <c r="E274" s="36">
        <f>' Capacity by Company'!E90</f>
        <v>120</v>
      </c>
      <c r="F274" s="36">
        <f>' Capacity by Company'!F90</f>
        <v>120</v>
      </c>
      <c r="G274" s="36">
        <f>' Capacity by Company'!G90</f>
        <v>120</v>
      </c>
      <c r="H274" s="36">
        <f>' Capacity by Company'!H90</f>
        <v>120</v>
      </c>
      <c r="I274" s="36">
        <f>' Capacity by Company'!I90</f>
        <v>120</v>
      </c>
      <c r="J274" s="36">
        <f>' Capacity by Company'!J90</f>
        <v>120</v>
      </c>
      <c r="K274" s="36">
        <f>' Capacity by Company'!K90</f>
        <v>120</v>
      </c>
      <c r="L274" s="36">
        <f>' Capacity by Company'!L90</f>
        <v>120</v>
      </c>
      <c r="M274" s="36">
        <f>' Capacity by Company'!M90</f>
        <v>120</v>
      </c>
      <c r="N274" s="36">
        <f>' Capacity by Company'!N90</f>
        <v>120</v>
      </c>
      <c r="O274" s="36">
        <f>' Capacity by Company'!O90</f>
        <v>120</v>
      </c>
      <c r="P274" s="36">
        <f>' Capacity by Company'!P90</f>
        <v>120</v>
      </c>
      <c r="Q274" s="36">
        <f>' Capacity by Company'!Q90</f>
        <v>120</v>
      </c>
      <c r="R274" s="36">
        <f>' Capacity by Company'!R90</f>
        <v>120</v>
      </c>
      <c r="S274" s="36">
        <f>' Capacity by Company'!S90</f>
        <v>120</v>
      </c>
    </row>
    <row r="275" spans="1:21">
      <c r="A275" s="99" t="s">
        <v>39</v>
      </c>
      <c r="B275" s="99" t="s">
        <v>34</v>
      </c>
      <c r="C275" s="137" t="s">
        <v>46</v>
      </c>
      <c r="D275" s="38">
        <f>'Production by Company'!D91</f>
        <v>90.983999999999995</v>
      </c>
      <c r="E275" s="38">
        <f>'Production by Company'!E91</f>
        <v>98.399999999999991</v>
      </c>
      <c r="F275" s="38">
        <f>'Production by Company'!F91</f>
        <v>96</v>
      </c>
      <c r="G275" s="38">
        <f>'Production by Company'!G91</f>
        <v>97</v>
      </c>
      <c r="H275" s="38">
        <f>'Production by Company'!H91</f>
        <v>96.36</v>
      </c>
      <c r="I275" s="38">
        <f>'Production by Company'!I91</f>
        <v>90</v>
      </c>
      <c r="J275" s="38">
        <f>'Production by Company'!J91</f>
        <v>87.6</v>
      </c>
      <c r="K275" s="38">
        <f>'Production by Company'!K91</f>
        <v>98.4</v>
      </c>
      <c r="L275" s="38">
        <f>'Production by Company'!L91</f>
        <v>98.4</v>
      </c>
      <c r="M275" s="38">
        <f>'Production by Company'!M91</f>
        <v>98.4</v>
      </c>
      <c r="N275" s="38">
        <f>'Production by Company'!N91</f>
        <v>102.00000000000001</v>
      </c>
      <c r="O275" s="38">
        <f>'Production by Company'!O91</f>
        <v>106.79999999999998</v>
      </c>
      <c r="P275" s="38">
        <f>'Production by Company'!P91</f>
        <v>109.19999999999999</v>
      </c>
      <c r="Q275" s="38">
        <f>'Production by Company'!Q91</f>
        <v>111.6</v>
      </c>
      <c r="R275" s="38">
        <f>'Production by Company'!R91</f>
        <v>115.19999999999999</v>
      </c>
      <c r="S275" s="38">
        <f>'Production by Company'!S91</f>
        <v>118.8</v>
      </c>
    </row>
    <row r="276" spans="1:21">
      <c r="A276" s="99" t="s">
        <v>39</v>
      </c>
      <c r="B276" s="99" t="s">
        <v>34</v>
      </c>
      <c r="C276" s="137" t="s">
        <v>47</v>
      </c>
      <c r="D276" s="37">
        <f t="shared" ref="D276:S276" si="481">(D275/D274)</f>
        <v>0.75819999999999999</v>
      </c>
      <c r="E276" s="37">
        <f t="shared" si="481"/>
        <v>0.82</v>
      </c>
      <c r="F276" s="37">
        <f t="shared" si="481"/>
        <v>0.8</v>
      </c>
      <c r="G276" s="37">
        <f t="shared" si="481"/>
        <v>0.80833333333333335</v>
      </c>
      <c r="H276" s="37">
        <f t="shared" si="481"/>
        <v>0.80300000000000005</v>
      </c>
      <c r="I276" s="37">
        <f t="shared" si="481"/>
        <v>0.75</v>
      </c>
      <c r="J276" s="37">
        <f t="shared" si="481"/>
        <v>0.73</v>
      </c>
      <c r="K276" s="37">
        <f t="shared" si="481"/>
        <v>0.82000000000000006</v>
      </c>
      <c r="L276" s="37">
        <f t="shared" si="481"/>
        <v>0.82000000000000006</v>
      </c>
      <c r="M276" s="37">
        <f t="shared" si="481"/>
        <v>0.82000000000000006</v>
      </c>
      <c r="N276" s="37">
        <f t="shared" si="481"/>
        <v>0.85000000000000009</v>
      </c>
      <c r="O276" s="37">
        <f t="shared" si="481"/>
        <v>0.8899999999999999</v>
      </c>
      <c r="P276" s="37">
        <f t="shared" si="481"/>
        <v>0.90999999999999992</v>
      </c>
      <c r="Q276" s="37">
        <f t="shared" si="481"/>
        <v>0.92999999999999994</v>
      </c>
      <c r="R276" s="37">
        <f t="shared" si="481"/>
        <v>0.95999999999999985</v>
      </c>
      <c r="S276" s="37">
        <f t="shared" si="481"/>
        <v>0.99</v>
      </c>
    </row>
    <row r="277" spans="1:21">
      <c r="A277" s="99" t="s">
        <v>39</v>
      </c>
      <c r="B277" s="99" t="s">
        <v>34</v>
      </c>
      <c r="C277" s="137" t="s">
        <v>48</v>
      </c>
      <c r="D277" s="138">
        <f>'Foreign Trade'!I22</f>
        <v>10.008448</v>
      </c>
      <c r="E277" s="138">
        <f>'Foreign Trade'!J22</f>
        <v>9.7490000000000006</v>
      </c>
      <c r="F277" s="138">
        <f>'Foreign Trade'!K22</f>
        <v>8.2250510000000006</v>
      </c>
      <c r="G277" s="138">
        <f>'Foreign Trade'!L22</f>
        <v>8.1656279999999999</v>
      </c>
      <c r="H277" s="138">
        <v>13.55</v>
      </c>
      <c r="I277" s="138">
        <v>11.27</v>
      </c>
      <c r="J277" s="51"/>
      <c r="K277" s="51"/>
      <c r="L277" s="51"/>
      <c r="M277" s="51"/>
      <c r="N277" s="51"/>
      <c r="O277" s="51"/>
      <c r="P277" s="51"/>
      <c r="Q277" s="51"/>
      <c r="R277" s="51"/>
      <c r="S277" s="52"/>
    </row>
    <row r="278" spans="1:21">
      <c r="A278" s="99" t="s">
        <v>39</v>
      </c>
      <c r="B278" s="99" t="s">
        <v>34</v>
      </c>
      <c r="C278" s="137" t="s">
        <v>49</v>
      </c>
      <c r="D278" s="138">
        <f>'Foreign Trade'!AI22</f>
        <v>18.291055</v>
      </c>
      <c r="E278" s="138">
        <f>'Foreign Trade'!AJ22</f>
        <v>30.39</v>
      </c>
      <c r="F278" s="138">
        <f>'Foreign Trade'!AK22</f>
        <v>33.712946000000002</v>
      </c>
      <c r="G278" s="138">
        <f>'Foreign Trade'!AL22</f>
        <v>24.270969999999998</v>
      </c>
      <c r="H278" s="138">
        <v>20.03</v>
      </c>
      <c r="I278" s="150">
        <v>20.37</v>
      </c>
      <c r="J278" s="51"/>
      <c r="K278" s="51"/>
      <c r="L278" s="51"/>
      <c r="M278" s="51"/>
      <c r="N278" s="51"/>
      <c r="O278" s="51"/>
      <c r="P278" s="51"/>
      <c r="Q278" s="51"/>
      <c r="R278" s="51"/>
      <c r="S278" s="52"/>
    </row>
    <row r="279" spans="1:21">
      <c r="A279" s="99" t="s">
        <v>39</v>
      </c>
      <c r="B279" s="99" t="s">
        <v>34</v>
      </c>
      <c r="C279" s="137" t="s">
        <v>25</v>
      </c>
      <c r="D279" s="38">
        <f>2%*D275</f>
        <v>1.81968</v>
      </c>
      <c r="E279" s="38">
        <f t="shared" ref="E279:H279" si="482">2%*E275</f>
        <v>1.968</v>
      </c>
      <c r="F279" s="38">
        <f t="shared" si="482"/>
        <v>1.92</v>
      </c>
      <c r="G279" s="38">
        <f t="shared" si="482"/>
        <v>1.94</v>
      </c>
      <c r="H279" s="38">
        <f t="shared" si="482"/>
        <v>1.9272</v>
      </c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</row>
    <row r="280" spans="1:21">
      <c r="A280" s="99" t="s">
        <v>39</v>
      </c>
      <c r="B280" s="99" t="s">
        <v>34</v>
      </c>
      <c r="C280" s="137" t="s">
        <v>50</v>
      </c>
      <c r="D280" s="38">
        <f>D275+D277-D278-D279</f>
        <v>80.881712999999991</v>
      </c>
      <c r="E280" s="38">
        <f t="shared" ref="E280" si="483">E275+E277-E278-E279</f>
        <v>75.790999999999983</v>
      </c>
      <c r="F280" s="38">
        <f t="shared" ref="F280" si="484">F275+F277-F278-F279</f>
        <v>68.592105000000004</v>
      </c>
      <c r="G280" s="38">
        <f t="shared" ref="G280" si="485">G275+G277-G278-G279</f>
        <v>78.954657999999995</v>
      </c>
      <c r="H280" s="38">
        <f t="shared" ref="H280:I280" si="486">H275+H277-H278-H279</f>
        <v>87.952799999999996</v>
      </c>
      <c r="I280" s="38">
        <f t="shared" si="486"/>
        <v>80.899999999999991</v>
      </c>
      <c r="J280" s="38">
        <f t="shared" ref="J280:S280" si="487">I280+I280*J281</f>
        <v>85.48702999999999</v>
      </c>
      <c r="K280" s="38">
        <f t="shared" si="487"/>
        <v>90.658995314999984</v>
      </c>
      <c r="L280" s="38">
        <f t="shared" si="487"/>
        <v>95.368553513181823</v>
      </c>
      <c r="M280" s="38">
        <f t="shared" si="487"/>
        <v>100.67104508851473</v>
      </c>
      <c r="N280" s="38">
        <f t="shared" si="487"/>
        <v>106.11734862780338</v>
      </c>
      <c r="O280" s="38">
        <f t="shared" si="487"/>
        <v>110.30898389860161</v>
      </c>
      <c r="P280" s="38">
        <f t="shared" si="487"/>
        <v>114.1036129447135</v>
      </c>
      <c r="Q280" s="38">
        <f t="shared" si="487"/>
        <v>117.67505602988304</v>
      </c>
      <c r="R280" s="38">
        <f t="shared" si="487"/>
        <v>121.15823768836758</v>
      </c>
      <c r="S280" s="38">
        <f t="shared" si="487"/>
        <v>124.64759493379256</v>
      </c>
      <c r="T280" s="293">
        <f t="shared" ref="T280" si="488">(I280/D280)^(1/5)-1</f>
        <v>4.521503242682634E-5</v>
      </c>
      <c r="U280" s="293">
        <f t="shared" ref="U280" si="489">(S280/J280)^(1/9)-1</f>
        <v>4.2793189264267895E-2</v>
      </c>
    </row>
    <row r="281" spans="1:21">
      <c r="A281" s="99" t="s">
        <v>39</v>
      </c>
      <c r="B281" s="99" t="s">
        <v>34</v>
      </c>
      <c r="C281" s="139" t="s">
        <v>211</v>
      </c>
      <c r="D281" s="37"/>
      <c r="E281" s="37">
        <f>E280/D280-1</f>
        <v>-6.2940222346675623E-2</v>
      </c>
      <c r="F281" s="37">
        <f>F280/E280-1</f>
        <v>-9.498350727658933E-2</v>
      </c>
      <c r="G281" s="37">
        <f t="shared" ref="G281" si="490">G280/F280-1</f>
        <v>0.15107501074649909</v>
      </c>
      <c r="H281" s="37">
        <f t="shared" ref="H281" si="491">H280/G280-1</f>
        <v>0.1139659423260373</v>
      </c>
      <c r="I281" s="37">
        <v>0.15040000000000001</v>
      </c>
      <c r="J281" s="37">
        <v>5.67E-2</v>
      </c>
      <c r="K281" s="37">
        <v>6.0499999999999998E-2</v>
      </c>
      <c r="L281" s="37">
        <v>5.1948051948052187E-2</v>
      </c>
      <c r="M281" s="37">
        <v>5.5599999999999997E-2</v>
      </c>
      <c r="N281" s="37">
        <v>5.4100000000000002E-2</v>
      </c>
      <c r="O281" s="37">
        <v>3.95E-2</v>
      </c>
      <c r="P281" s="37">
        <v>3.44E-2</v>
      </c>
      <c r="Q281" s="37">
        <v>3.1300000000000001E-2</v>
      </c>
      <c r="R281" s="37">
        <v>2.9600000000000001E-2</v>
      </c>
      <c r="S281" s="37">
        <v>2.8799999999999999E-2</v>
      </c>
    </row>
    <row r="282" spans="1:21" ht="13.5" thickBot="1">
      <c r="A282" s="99" t="s">
        <v>39</v>
      </c>
      <c r="B282" s="99" t="s">
        <v>34</v>
      </c>
      <c r="C282" s="140" t="s">
        <v>212</v>
      </c>
      <c r="D282" s="54">
        <f>D275-D280</f>
        <v>10.102287000000004</v>
      </c>
      <c r="E282" s="54">
        <f t="shared" ref="E282:S282" si="492">E275-E280</f>
        <v>22.609000000000009</v>
      </c>
      <c r="F282" s="54">
        <f t="shared" si="492"/>
        <v>27.407894999999996</v>
      </c>
      <c r="G282" s="54">
        <f t="shared" si="492"/>
        <v>18.045342000000005</v>
      </c>
      <c r="H282" s="54">
        <f t="shared" si="492"/>
        <v>8.4072000000000031</v>
      </c>
      <c r="I282" s="54">
        <f t="shared" si="492"/>
        <v>9.1000000000000085</v>
      </c>
      <c r="J282" s="54">
        <f t="shared" si="492"/>
        <v>2.1129700000000042</v>
      </c>
      <c r="K282" s="54">
        <f t="shared" si="492"/>
        <v>7.7410046850000214</v>
      </c>
      <c r="L282" s="54">
        <f t="shared" si="492"/>
        <v>3.031446486818183</v>
      </c>
      <c r="M282" s="54">
        <f t="shared" si="492"/>
        <v>-2.2710450885147253</v>
      </c>
      <c r="N282" s="54">
        <f t="shared" si="492"/>
        <v>-4.1173486278033664</v>
      </c>
      <c r="O282" s="54">
        <f t="shared" si="492"/>
        <v>-3.5089838986016275</v>
      </c>
      <c r="P282" s="54">
        <f t="shared" si="492"/>
        <v>-4.9036129447135153</v>
      </c>
      <c r="Q282" s="54">
        <f t="shared" si="492"/>
        <v>-6.0750560298830436</v>
      </c>
      <c r="R282" s="54">
        <f t="shared" si="492"/>
        <v>-5.9582376883675892</v>
      </c>
      <c r="S282" s="54">
        <f t="shared" si="492"/>
        <v>-5.8475949337925641</v>
      </c>
    </row>
    <row r="283" spans="1:21">
      <c r="A283" s="99" t="s">
        <v>39</v>
      </c>
      <c r="B283" s="99" t="s">
        <v>207</v>
      </c>
      <c r="C283" s="137" t="s">
        <v>45</v>
      </c>
      <c r="D283" s="36">
        <f>' Capacity by Company'!D91</f>
        <v>40</v>
      </c>
      <c r="E283" s="36">
        <f>' Capacity by Company'!E91</f>
        <v>40</v>
      </c>
      <c r="F283" s="36">
        <f>' Capacity by Company'!F91</f>
        <v>40</v>
      </c>
      <c r="G283" s="36">
        <f>' Capacity by Company'!G91</f>
        <v>40</v>
      </c>
      <c r="H283" s="36">
        <f>' Capacity by Company'!H91</f>
        <v>40</v>
      </c>
      <c r="I283" s="36">
        <f>' Capacity by Company'!I91</f>
        <v>40</v>
      </c>
      <c r="J283" s="36">
        <f>' Capacity by Company'!J91</f>
        <v>40</v>
      </c>
      <c r="K283" s="36">
        <f>' Capacity by Company'!K91</f>
        <v>40</v>
      </c>
      <c r="L283" s="36">
        <f>' Capacity by Company'!L91</f>
        <v>40</v>
      </c>
      <c r="M283" s="36">
        <f>' Capacity by Company'!M91</f>
        <v>40</v>
      </c>
      <c r="N283" s="36">
        <f>' Capacity by Company'!N91</f>
        <v>40</v>
      </c>
      <c r="O283" s="36">
        <f>' Capacity by Company'!O91</f>
        <v>40</v>
      </c>
      <c r="P283" s="36">
        <f>' Capacity by Company'!P91</f>
        <v>40</v>
      </c>
      <c r="Q283" s="36">
        <f>' Capacity by Company'!Q91</f>
        <v>40</v>
      </c>
      <c r="R283" s="36">
        <f>' Capacity by Company'!R91</f>
        <v>40</v>
      </c>
      <c r="S283" s="36">
        <f>' Capacity by Company'!S91</f>
        <v>40</v>
      </c>
    </row>
    <row r="284" spans="1:21">
      <c r="A284" s="99" t="s">
        <v>39</v>
      </c>
      <c r="B284" s="99" t="s">
        <v>207</v>
      </c>
      <c r="C284" s="137" t="s">
        <v>46</v>
      </c>
      <c r="D284" s="38">
        <f>'Production by Company'!D92</f>
        <v>30.887999999999998</v>
      </c>
      <c r="E284" s="38">
        <f>'Production by Company'!E92</f>
        <v>31.207999999999998</v>
      </c>
      <c r="F284" s="38">
        <f>'Production by Company'!F92</f>
        <v>31.527999999999999</v>
      </c>
      <c r="G284" s="38">
        <f>'Production by Company'!G92</f>
        <v>31.847999999999999</v>
      </c>
      <c r="H284" s="38">
        <f>'Production by Company'!H92</f>
        <v>31.771999999999998</v>
      </c>
      <c r="I284" s="38">
        <f>'Production by Company'!I92</f>
        <v>34.092000000000006</v>
      </c>
      <c r="J284" s="38">
        <f>'Production by Company'!J92</f>
        <v>37.692000000000007</v>
      </c>
      <c r="K284" s="38">
        <f>'Production by Company'!K92</f>
        <v>37.600000000000009</v>
      </c>
      <c r="L284" s="38">
        <f>'Production by Company'!L92</f>
        <v>36.000000000000007</v>
      </c>
      <c r="M284" s="38">
        <f>'Production by Company'!M92</f>
        <v>35.200000000000003</v>
      </c>
      <c r="N284" s="38">
        <f>'Production by Company'!N92</f>
        <v>35.200000000000003</v>
      </c>
      <c r="O284" s="38">
        <f>'Production by Company'!O92</f>
        <v>36</v>
      </c>
      <c r="P284" s="38">
        <f>'Production by Company'!P92</f>
        <v>36</v>
      </c>
      <c r="Q284" s="38">
        <f>'Production by Company'!Q92</f>
        <v>37.199999999999996</v>
      </c>
      <c r="R284" s="38">
        <f>'Production by Company'!R92</f>
        <v>38.4</v>
      </c>
      <c r="S284" s="38">
        <f>'Production by Company'!S92</f>
        <v>38.4</v>
      </c>
    </row>
    <row r="285" spans="1:21">
      <c r="A285" s="99" t="s">
        <v>39</v>
      </c>
      <c r="B285" s="99" t="s">
        <v>207</v>
      </c>
      <c r="C285" s="137" t="s">
        <v>47</v>
      </c>
      <c r="D285" s="37">
        <f>D284/D283</f>
        <v>0.7722</v>
      </c>
      <c r="E285" s="37">
        <f t="shared" ref="E285:L285" si="493">E284/E283</f>
        <v>0.7802</v>
      </c>
      <c r="F285" s="37">
        <f t="shared" si="493"/>
        <v>0.78820000000000001</v>
      </c>
      <c r="G285" s="37">
        <f t="shared" si="493"/>
        <v>0.79620000000000002</v>
      </c>
      <c r="H285" s="37">
        <f t="shared" si="493"/>
        <v>0.79430000000000001</v>
      </c>
      <c r="I285" s="37">
        <f t="shared" si="493"/>
        <v>0.85230000000000017</v>
      </c>
      <c r="J285" s="37">
        <f t="shared" si="493"/>
        <v>0.94230000000000014</v>
      </c>
      <c r="K285" s="37">
        <f t="shared" si="493"/>
        <v>0.94000000000000017</v>
      </c>
      <c r="L285" s="37">
        <f t="shared" si="493"/>
        <v>0.90000000000000013</v>
      </c>
      <c r="M285" s="37"/>
      <c r="N285" s="37"/>
      <c r="O285" s="37"/>
      <c r="P285" s="37"/>
      <c r="Q285" s="37"/>
      <c r="R285" s="37"/>
      <c r="S285" s="37"/>
    </row>
    <row r="286" spans="1:21">
      <c r="A286" s="99" t="s">
        <v>39</v>
      </c>
      <c r="B286" s="99" t="s">
        <v>207</v>
      </c>
      <c r="C286" s="137" t="s">
        <v>48</v>
      </c>
      <c r="D286" s="138">
        <f>'Foreign Trade'!I23</f>
        <v>41.593769999999999</v>
      </c>
      <c r="E286" s="138">
        <f>'Foreign Trade'!J23</f>
        <v>44.329304</v>
      </c>
      <c r="F286" s="138">
        <f>'Foreign Trade'!K23</f>
        <v>41.955640000000002</v>
      </c>
      <c r="G286" s="138">
        <f>'Foreign Trade'!L23</f>
        <v>39.097634999999997</v>
      </c>
      <c r="H286" s="138">
        <f>'Foreign Trade'!M23</f>
        <v>56.384844000000001</v>
      </c>
      <c r="I286" s="138">
        <v>52.95</v>
      </c>
      <c r="J286" s="51"/>
      <c r="K286" s="51"/>
      <c r="L286" s="51"/>
      <c r="M286" s="51"/>
      <c r="N286" s="51"/>
      <c r="O286" s="51"/>
      <c r="P286" s="51"/>
      <c r="Q286" s="51"/>
      <c r="R286" s="51"/>
      <c r="S286" s="52"/>
    </row>
    <row r="287" spans="1:21">
      <c r="A287" s="99" t="s">
        <v>39</v>
      </c>
      <c r="B287" s="99" t="s">
        <v>207</v>
      </c>
      <c r="C287" s="137" t="s">
        <v>49</v>
      </c>
      <c r="D287" s="138">
        <f>'Foreign Trade'!AI23</f>
        <v>5.4748260000000002</v>
      </c>
      <c r="E287" s="138">
        <f>'Foreign Trade'!AJ23</f>
        <v>6.4220379999999997</v>
      </c>
      <c r="F287" s="138">
        <f>'Foreign Trade'!AK23</f>
        <v>8.7110179999999993</v>
      </c>
      <c r="G287" s="138">
        <f>'Foreign Trade'!AL23</f>
        <v>10.377110999999999</v>
      </c>
      <c r="H287" s="138">
        <f>'Foreign Trade'!AM23</f>
        <v>7.9813510000000001</v>
      </c>
      <c r="I287" s="138">
        <v>7.52</v>
      </c>
      <c r="J287" s="51"/>
      <c r="K287" s="51"/>
      <c r="L287" s="51"/>
      <c r="M287" s="51"/>
      <c r="N287" s="51"/>
      <c r="O287" s="51"/>
      <c r="P287" s="51"/>
      <c r="Q287" s="51"/>
      <c r="R287" s="51"/>
      <c r="S287" s="52"/>
    </row>
    <row r="288" spans="1:21">
      <c r="A288" s="99" t="s">
        <v>39</v>
      </c>
      <c r="B288" s="99" t="s">
        <v>207</v>
      </c>
      <c r="C288" s="137" t="s">
        <v>25</v>
      </c>
      <c r="D288" s="38">
        <f>2%*D284</f>
        <v>0.61775999999999998</v>
      </c>
      <c r="E288" s="38">
        <f t="shared" ref="E288:S288" si="494">2%*E284</f>
        <v>0.62415999999999994</v>
      </c>
      <c r="F288" s="38">
        <f t="shared" si="494"/>
        <v>0.63056000000000001</v>
      </c>
      <c r="G288" s="38">
        <f t="shared" si="494"/>
        <v>0.63695999999999997</v>
      </c>
      <c r="H288" s="38">
        <f t="shared" si="494"/>
        <v>0.63544</v>
      </c>
      <c r="I288" s="38">
        <f t="shared" si="494"/>
        <v>0.68184000000000011</v>
      </c>
      <c r="J288" s="38">
        <f t="shared" si="494"/>
        <v>0.75384000000000018</v>
      </c>
      <c r="K288" s="38">
        <f t="shared" si="494"/>
        <v>0.75200000000000022</v>
      </c>
      <c r="L288" s="38">
        <f t="shared" si="494"/>
        <v>0.7200000000000002</v>
      </c>
      <c r="M288" s="38">
        <f t="shared" si="494"/>
        <v>0.70400000000000007</v>
      </c>
      <c r="N288" s="38">
        <f t="shared" si="494"/>
        <v>0.70400000000000007</v>
      </c>
      <c r="O288" s="38">
        <f t="shared" si="494"/>
        <v>0.72</v>
      </c>
      <c r="P288" s="38">
        <f t="shared" si="494"/>
        <v>0.72</v>
      </c>
      <c r="Q288" s="38">
        <f t="shared" si="494"/>
        <v>0.74399999999999988</v>
      </c>
      <c r="R288" s="38">
        <f t="shared" si="494"/>
        <v>0.76800000000000002</v>
      </c>
      <c r="S288" s="38">
        <f t="shared" si="494"/>
        <v>0.76800000000000002</v>
      </c>
    </row>
    <row r="289" spans="1:21">
      <c r="A289" s="99" t="s">
        <v>39</v>
      </c>
      <c r="B289" s="99" t="s">
        <v>207</v>
      </c>
      <c r="C289" s="137" t="s">
        <v>50</v>
      </c>
      <c r="D289" s="38">
        <f>D284+D286-D287-D288</f>
        <v>66.389184</v>
      </c>
      <c r="E289" s="38">
        <f t="shared" ref="E289:I289" si="495">E284+E286-E287-E288</f>
        <v>68.491106000000002</v>
      </c>
      <c r="F289" s="38">
        <f t="shared" si="495"/>
        <v>64.14206200000001</v>
      </c>
      <c r="G289" s="38">
        <f t="shared" si="495"/>
        <v>59.931563999999995</v>
      </c>
      <c r="H289" s="38">
        <f t="shared" si="495"/>
        <v>79.540053</v>
      </c>
      <c r="I289" s="38">
        <f t="shared" si="495"/>
        <v>78.840160000000012</v>
      </c>
      <c r="J289" s="38">
        <f t="shared" ref="J289:S289" si="496">I289+I289*J290</f>
        <v>81.851854112000012</v>
      </c>
      <c r="K289" s="38">
        <f t="shared" si="496"/>
        <v>85.207780130592013</v>
      </c>
      <c r="L289" s="38">
        <f t="shared" si="496"/>
        <v>89.638584697382797</v>
      </c>
      <c r="M289" s="38">
        <f t="shared" si="496"/>
        <v>94.434248978692779</v>
      </c>
      <c r="N289" s="38">
        <f t="shared" si="496"/>
        <v>99.788670895784662</v>
      </c>
      <c r="O289" s="38">
        <f t="shared" si="496"/>
        <v>105.58639267482975</v>
      </c>
      <c r="P289" s="38">
        <f t="shared" si="496"/>
        <v>112.03772126726184</v>
      </c>
      <c r="Q289" s="38">
        <f t="shared" si="496"/>
        <v>119.14091279560624</v>
      </c>
      <c r="R289" s="38">
        <f t="shared" si="496"/>
        <v>126.98038485755713</v>
      </c>
      <c r="S289" s="38">
        <f t="shared" si="496"/>
        <v>135.53886279695647</v>
      </c>
      <c r="T289" s="293">
        <f t="shared" ref="T289" si="497">(I289/D289)^(1/5)-1</f>
        <v>3.4975414172264907E-2</v>
      </c>
      <c r="U289" s="293">
        <f t="shared" ref="U289" si="498">(S289/J289)^(1/9)-1</f>
        <v>5.7638514068902191E-2</v>
      </c>
    </row>
    <row r="290" spans="1:21">
      <c r="A290" s="99" t="s">
        <v>39</v>
      </c>
      <c r="B290" s="99" t="s">
        <v>207</v>
      </c>
      <c r="C290" s="139" t="s">
        <v>211</v>
      </c>
      <c r="D290" s="37"/>
      <c r="E290" s="37">
        <f>E289/D289-1</f>
        <v>3.1660609053426603E-2</v>
      </c>
      <c r="F290" s="37">
        <f>F289/E289-1</f>
        <v>-6.3497937965843243E-2</v>
      </c>
      <c r="G290" s="37">
        <f t="shared" ref="G290" si="499">G289/F289-1</f>
        <v>-6.564332153836927E-2</v>
      </c>
      <c r="H290" s="37">
        <f t="shared" ref="H290" si="500">H289/G289-1</f>
        <v>0.32718133302845231</v>
      </c>
      <c r="I290" s="37">
        <v>-2.4E-2</v>
      </c>
      <c r="J290" s="37">
        <v>3.8199999999999998E-2</v>
      </c>
      <c r="K290" s="37">
        <v>4.1000000000000002E-2</v>
      </c>
      <c r="L290" s="37">
        <v>5.1999999999999998E-2</v>
      </c>
      <c r="M290" s="37">
        <v>5.3499999999999999E-2</v>
      </c>
      <c r="N290" s="37">
        <v>5.67E-2</v>
      </c>
      <c r="O290" s="37">
        <v>5.8099999999999999E-2</v>
      </c>
      <c r="P290" s="37">
        <v>6.1100000000000002E-2</v>
      </c>
      <c r="Q290" s="37">
        <v>6.3399999999999998E-2</v>
      </c>
      <c r="R290" s="37">
        <v>6.5799999999999997E-2</v>
      </c>
      <c r="S290" s="37">
        <v>6.7400000000000002E-2</v>
      </c>
    </row>
    <row r="291" spans="1:21" ht="13.5" thickBot="1">
      <c r="A291" s="99" t="s">
        <v>39</v>
      </c>
      <c r="B291" s="99" t="s">
        <v>207</v>
      </c>
      <c r="C291" s="140" t="s">
        <v>212</v>
      </c>
      <c r="D291" s="54">
        <f>D284-D289</f>
        <v>-35.501184000000002</v>
      </c>
      <c r="E291" s="54">
        <f t="shared" ref="E291:S291" si="501">E284-E289</f>
        <v>-37.283106000000004</v>
      </c>
      <c r="F291" s="54">
        <f t="shared" si="501"/>
        <v>-32.614062000000011</v>
      </c>
      <c r="G291" s="54">
        <f t="shared" si="501"/>
        <v>-28.083563999999996</v>
      </c>
      <c r="H291" s="54">
        <f t="shared" si="501"/>
        <v>-47.768053000000002</v>
      </c>
      <c r="I291" s="54">
        <f t="shared" si="501"/>
        <v>-44.748160000000006</v>
      </c>
      <c r="J291" s="54">
        <f t="shared" si="501"/>
        <v>-44.159854112000005</v>
      </c>
      <c r="K291" s="54">
        <f t="shared" si="501"/>
        <v>-47.607780130592005</v>
      </c>
      <c r="L291" s="54">
        <f t="shared" si="501"/>
        <v>-53.63858469738279</v>
      </c>
      <c r="M291" s="54">
        <f t="shared" si="501"/>
        <v>-59.234248978692776</v>
      </c>
      <c r="N291" s="54">
        <f t="shared" si="501"/>
        <v>-64.588670895784659</v>
      </c>
      <c r="O291" s="54">
        <f t="shared" si="501"/>
        <v>-69.586392674829753</v>
      </c>
      <c r="P291" s="54">
        <f t="shared" si="501"/>
        <v>-76.037721267261844</v>
      </c>
      <c r="Q291" s="54">
        <f t="shared" si="501"/>
        <v>-81.940912795606238</v>
      </c>
      <c r="R291" s="54">
        <f t="shared" si="501"/>
        <v>-88.580384857557135</v>
      </c>
      <c r="S291" s="54">
        <f t="shared" si="501"/>
        <v>-97.13886279695646</v>
      </c>
    </row>
    <row r="292" spans="1:21">
      <c r="A292" s="99" t="s">
        <v>39</v>
      </c>
      <c r="B292" s="99" t="s">
        <v>57</v>
      </c>
      <c r="C292" s="137" t="s">
        <v>45</v>
      </c>
      <c r="D292" s="36">
        <f>' Capacity by Company'!D92</f>
        <v>60</v>
      </c>
      <c r="E292" s="36">
        <f>' Capacity by Company'!E92</f>
        <v>60</v>
      </c>
      <c r="F292" s="36">
        <f>' Capacity by Company'!F92</f>
        <v>60</v>
      </c>
      <c r="G292" s="36">
        <f>' Capacity by Company'!G92</f>
        <v>60</v>
      </c>
      <c r="H292" s="36">
        <f>' Capacity by Company'!H92</f>
        <v>60</v>
      </c>
      <c r="I292" s="36">
        <f>' Capacity by Company'!I92</f>
        <v>60</v>
      </c>
      <c r="J292" s="36">
        <f>' Capacity by Company'!J92</f>
        <v>60</v>
      </c>
      <c r="K292" s="36">
        <f>' Capacity by Company'!K92</f>
        <v>60</v>
      </c>
      <c r="L292" s="36">
        <f>' Capacity by Company'!L92</f>
        <v>60</v>
      </c>
      <c r="M292" s="36">
        <f>' Capacity by Company'!M92</f>
        <v>60</v>
      </c>
      <c r="N292" s="36">
        <f>' Capacity by Company'!N92</f>
        <v>60</v>
      </c>
      <c r="O292" s="36">
        <f>' Capacity by Company'!O92</f>
        <v>60</v>
      </c>
      <c r="P292" s="36">
        <f>' Capacity by Company'!P92</f>
        <v>60</v>
      </c>
      <c r="Q292" s="36">
        <f>' Capacity by Company'!Q92</f>
        <v>60</v>
      </c>
      <c r="R292" s="36">
        <f>' Capacity by Company'!R92</f>
        <v>60</v>
      </c>
      <c r="S292" s="36">
        <f>' Capacity by Company'!S92</f>
        <v>60</v>
      </c>
    </row>
    <row r="293" spans="1:21">
      <c r="A293" s="99" t="s">
        <v>39</v>
      </c>
      <c r="B293" s="99" t="s">
        <v>57</v>
      </c>
      <c r="C293" s="137" t="s">
        <v>46</v>
      </c>
      <c r="D293" s="38">
        <f>'Production by Company'!D93</f>
        <v>44.7</v>
      </c>
      <c r="E293" s="38">
        <f>'Production by Company'!E93</f>
        <v>45.846000000000004</v>
      </c>
      <c r="F293" s="38">
        <f>'Production by Company'!F93</f>
        <v>44.525999999999996</v>
      </c>
      <c r="G293" s="38">
        <f>'Production by Company'!G93</f>
        <v>45</v>
      </c>
      <c r="H293" s="38">
        <f>'Production by Company'!H93</f>
        <v>42.636000000000003</v>
      </c>
      <c r="I293" s="38">
        <f>'Production by Company'!I93</f>
        <v>47.256000000000007</v>
      </c>
      <c r="J293" s="38">
        <f>'Production by Company'!J93</f>
        <v>51.924000000000007</v>
      </c>
      <c r="K293" s="38">
        <f>'Production by Company'!K93</f>
        <v>51.600000000000009</v>
      </c>
      <c r="L293" s="38">
        <f>'Production by Company'!L93</f>
        <v>49.2</v>
      </c>
      <c r="M293" s="38">
        <f>'Production by Company'!M93</f>
        <v>48</v>
      </c>
      <c r="N293" s="38">
        <f>'Production by Company'!N93</f>
        <v>48</v>
      </c>
      <c r="O293" s="38">
        <f>'Production by Company'!O93</f>
        <v>49.800000000000004</v>
      </c>
      <c r="P293" s="38">
        <f>'Production by Company'!P93</f>
        <v>49.800000000000004</v>
      </c>
      <c r="Q293" s="38">
        <f>'Production by Company'!Q93</f>
        <v>51.600000000000009</v>
      </c>
      <c r="R293" s="38">
        <f>'Production by Company'!R93</f>
        <v>51.600000000000009</v>
      </c>
      <c r="S293" s="38">
        <f>'Production by Company'!S93</f>
        <v>52.800000000000004</v>
      </c>
    </row>
    <row r="294" spans="1:21">
      <c r="A294" s="99" t="s">
        <v>39</v>
      </c>
      <c r="B294" s="99" t="s">
        <v>57</v>
      </c>
      <c r="C294" s="137" t="s">
        <v>47</v>
      </c>
      <c r="D294" s="37">
        <f t="shared" ref="D294:S294" si="502">(D293/D292)</f>
        <v>0.745</v>
      </c>
      <c r="E294" s="37">
        <f t="shared" si="502"/>
        <v>0.76410000000000011</v>
      </c>
      <c r="F294" s="37">
        <f t="shared" si="502"/>
        <v>0.74209999999999998</v>
      </c>
      <c r="G294" s="37">
        <f t="shared" si="502"/>
        <v>0.75</v>
      </c>
      <c r="H294" s="37">
        <f t="shared" si="502"/>
        <v>0.71060000000000001</v>
      </c>
      <c r="I294" s="37">
        <f t="shared" si="502"/>
        <v>0.78760000000000008</v>
      </c>
      <c r="J294" s="37">
        <f t="shared" si="502"/>
        <v>0.86540000000000006</v>
      </c>
      <c r="K294" s="37">
        <f t="shared" si="502"/>
        <v>0.8600000000000001</v>
      </c>
      <c r="L294" s="37">
        <f t="shared" si="502"/>
        <v>0.82000000000000006</v>
      </c>
      <c r="M294" s="37">
        <f t="shared" si="502"/>
        <v>0.8</v>
      </c>
      <c r="N294" s="37">
        <f t="shared" si="502"/>
        <v>0.8</v>
      </c>
      <c r="O294" s="37">
        <f t="shared" si="502"/>
        <v>0.83000000000000007</v>
      </c>
      <c r="P294" s="37">
        <f t="shared" si="502"/>
        <v>0.83000000000000007</v>
      </c>
      <c r="Q294" s="37">
        <f t="shared" si="502"/>
        <v>0.8600000000000001</v>
      </c>
      <c r="R294" s="37">
        <f t="shared" si="502"/>
        <v>0.8600000000000001</v>
      </c>
      <c r="S294" s="37">
        <f t="shared" si="502"/>
        <v>0.88000000000000012</v>
      </c>
    </row>
    <row r="295" spans="1:21">
      <c r="A295" s="99" t="s">
        <v>39</v>
      </c>
      <c r="B295" s="99" t="s">
        <v>57</v>
      </c>
      <c r="C295" s="137" t="s">
        <v>48</v>
      </c>
      <c r="D295" s="51">
        <f t="shared" ref="D295:I295" si="503">(((D304-SUM(D277+D286))*3)*(2/3))-15</f>
        <v>171.38556399999999</v>
      </c>
      <c r="E295" s="51">
        <f t="shared" si="503"/>
        <v>198.08139199999997</v>
      </c>
      <c r="F295" s="51">
        <f t="shared" si="503"/>
        <v>255.01861799999995</v>
      </c>
      <c r="G295" s="51">
        <f t="shared" si="503"/>
        <v>222.65747400000001</v>
      </c>
      <c r="H295" s="51">
        <f t="shared" si="503"/>
        <v>205.73831200000001</v>
      </c>
      <c r="I295" s="51">
        <f t="shared" si="503"/>
        <v>147.94200000000001</v>
      </c>
      <c r="J295" s="51"/>
      <c r="K295" s="51"/>
      <c r="L295" s="51"/>
      <c r="M295" s="51"/>
      <c r="N295" s="51"/>
      <c r="O295" s="51"/>
      <c r="P295" s="51"/>
      <c r="Q295" s="51"/>
      <c r="R295" s="51"/>
      <c r="S295" s="52"/>
    </row>
    <row r="296" spans="1:21">
      <c r="A296" s="99" t="s">
        <v>39</v>
      </c>
      <c r="B296" s="99" t="s">
        <v>57</v>
      </c>
      <c r="C296" s="137" t="s">
        <v>49</v>
      </c>
      <c r="D296" s="51">
        <f>D305-SUM(D278+D287)</f>
        <v>10.408118999999999</v>
      </c>
      <c r="E296" s="51">
        <f t="shared" ref="E296:I296" si="504">E305-SUM(E278+E287)</f>
        <v>11.334961999999997</v>
      </c>
      <c r="F296" s="51">
        <f t="shared" si="504"/>
        <v>19.659036</v>
      </c>
      <c r="G296" s="51">
        <f t="shared" si="504"/>
        <v>20.521919000000004</v>
      </c>
      <c r="H296" s="51">
        <f t="shared" si="504"/>
        <v>17.932649000000001</v>
      </c>
      <c r="I296" s="51">
        <f t="shared" si="504"/>
        <v>16.525999999999996</v>
      </c>
      <c r="J296" s="51"/>
      <c r="K296" s="51">
        <v>15</v>
      </c>
      <c r="L296" s="51"/>
      <c r="M296" s="51"/>
      <c r="N296" s="51"/>
      <c r="O296" s="51"/>
      <c r="P296" s="51"/>
      <c r="Q296" s="51"/>
      <c r="R296" s="51"/>
      <c r="S296" s="52"/>
    </row>
    <row r="297" spans="1:21">
      <c r="A297" s="99" t="s">
        <v>39</v>
      </c>
      <c r="B297" s="99" t="s">
        <v>57</v>
      </c>
      <c r="C297" s="137" t="s">
        <v>25</v>
      </c>
      <c r="D297" s="38">
        <f>2%*D293</f>
        <v>0.89400000000000013</v>
      </c>
      <c r="E297" s="38">
        <f t="shared" ref="E297:I297" si="505">2%*E293</f>
        <v>0.91692000000000007</v>
      </c>
      <c r="F297" s="38">
        <f t="shared" si="505"/>
        <v>0.89051999999999998</v>
      </c>
      <c r="G297" s="38">
        <f t="shared" si="505"/>
        <v>0.9</v>
      </c>
      <c r="H297" s="38">
        <f t="shared" si="505"/>
        <v>0.85272000000000003</v>
      </c>
      <c r="I297" s="38">
        <f t="shared" si="505"/>
        <v>0.94512000000000018</v>
      </c>
      <c r="J297" s="38"/>
      <c r="K297" s="38"/>
      <c r="L297" s="38"/>
      <c r="M297" s="38"/>
      <c r="N297" s="38"/>
      <c r="O297" s="38"/>
      <c r="P297" s="38"/>
      <c r="Q297" s="38"/>
      <c r="R297" s="38"/>
      <c r="S297" s="38"/>
    </row>
    <row r="298" spans="1:21">
      <c r="A298" s="99" t="s">
        <v>39</v>
      </c>
      <c r="B298" s="99" t="s">
        <v>57</v>
      </c>
      <c r="C298" s="137" t="s">
        <v>50</v>
      </c>
      <c r="D298" s="38">
        <f>D293+D295-D296-D297</f>
        <v>204.78344499999997</v>
      </c>
      <c r="E298" s="38">
        <f t="shared" ref="E298" si="506">E293+E295-E296-E297</f>
        <v>231.67550999999997</v>
      </c>
      <c r="F298" s="38">
        <f t="shared" ref="F298" si="507">F293+F295-F296-F297</f>
        <v>278.99506199999996</v>
      </c>
      <c r="G298" s="38">
        <f t="shared" ref="G298" si="508">G293+G295-G296-G297</f>
        <v>246.23555499999998</v>
      </c>
      <c r="H298" s="38">
        <f t="shared" ref="H298:I298" si="509">H293+H295-H296-H297</f>
        <v>229.588943</v>
      </c>
      <c r="I298" s="38">
        <f t="shared" si="509"/>
        <v>177.72688000000002</v>
      </c>
      <c r="J298" s="38">
        <f t="shared" ref="J298" si="510">I298+I298*J299</f>
        <v>182.47218769600002</v>
      </c>
      <c r="K298" s="38">
        <f t="shared" ref="K298" si="511">J298+J298*K299</f>
        <v>187.94635332688003</v>
      </c>
      <c r="L298" s="38">
        <f t="shared" ref="L298" si="512">K298+K298*L299</f>
        <v>193.96063663334019</v>
      </c>
      <c r="M298" s="38">
        <f t="shared" ref="M298" si="513">L298+L298*M299</f>
        <v>200.94321955214042</v>
      </c>
      <c r="N298" s="38">
        <f t="shared" ref="N298" si="514">M298+M298*N299</f>
        <v>208.59915621707697</v>
      </c>
      <c r="O298" s="38">
        <f t="shared" ref="O298" si="515">N298+N298*O299</f>
        <v>216.94312246576004</v>
      </c>
      <c r="P298" s="38">
        <f t="shared" ref="P298" si="516">O298+O298*P299</f>
        <v>225.83779048685619</v>
      </c>
      <c r="Q298" s="38">
        <f t="shared" ref="Q298" si="517">P298+P298*Q299</f>
        <v>235.21005879206072</v>
      </c>
      <c r="R298" s="38">
        <f t="shared" ref="R298" si="518">Q298+Q298*R299</f>
        <v>245.06536025544807</v>
      </c>
      <c r="S298" s="38">
        <f t="shared" ref="S298" si="519">R298+R298*S299</f>
        <v>255.45613153027907</v>
      </c>
      <c r="T298" s="293">
        <f t="shared" ref="T298" si="520">(I298/D298)^(1/5)-1</f>
        <v>-2.7943173747065453E-2</v>
      </c>
      <c r="U298" s="293">
        <f t="shared" ref="U298" si="521">(S298/J298)^(1/9)-1</f>
        <v>3.8091217730896743E-2</v>
      </c>
    </row>
    <row r="299" spans="1:21">
      <c r="A299" s="99" t="s">
        <v>39</v>
      </c>
      <c r="B299" s="99" t="s">
        <v>57</v>
      </c>
      <c r="C299" s="139" t="s">
        <v>211</v>
      </c>
      <c r="D299" s="37"/>
      <c r="E299" s="37">
        <f>E298/D298-1</f>
        <v>0.13131952634159472</v>
      </c>
      <c r="F299" s="37">
        <f>F298/E298-1</f>
        <v>0.20424926225478046</v>
      </c>
      <c r="G299" s="37">
        <f t="shared" ref="G299" si="522">G298/F298-1</f>
        <v>-0.11741966601545084</v>
      </c>
      <c r="H299" s="37">
        <f t="shared" ref="H299" si="523">H298/G298-1</f>
        <v>-6.7604420490777528E-2</v>
      </c>
      <c r="I299" s="37">
        <v>-0.32</v>
      </c>
      <c r="J299" s="37">
        <v>2.6700000000000002E-2</v>
      </c>
      <c r="K299" s="37">
        <v>0.03</v>
      </c>
      <c r="L299" s="37">
        <v>3.2000000000000001E-2</v>
      </c>
      <c r="M299" s="37">
        <v>3.5999999999999997E-2</v>
      </c>
      <c r="N299" s="37">
        <v>3.8100000000000002E-2</v>
      </c>
      <c r="O299" s="37">
        <v>0.04</v>
      </c>
      <c r="P299" s="37">
        <v>4.1000000000000002E-2</v>
      </c>
      <c r="Q299" s="37">
        <v>4.1500000000000002E-2</v>
      </c>
      <c r="R299" s="37">
        <v>4.19E-2</v>
      </c>
      <c r="S299" s="37">
        <v>4.24E-2</v>
      </c>
    </row>
    <row r="300" spans="1:21" ht="13.5" thickBot="1">
      <c r="A300" s="99" t="s">
        <v>39</v>
      </c>
      <c r="B300" s="99" t="s">
        <v>57</v>
      </c>
      <c r="C300" s="140" t="s">
        <v>212</v>
      </c>
      <c r="D300" s="54">
        <f>D293-D298</f>
        <v>-160.08344499999998</v>
      </c>
      <c r="E300" s="54">
        <f t="shared" ref="E300:S300" si="524">E293-E298</f>
        <v>-185.82950999999997</v>
      </c>
      <c r="F300" s="54">
        <f t="shared" si="524"/>
        <v>-234.46906199999995</v>
      </c>
      <c r="G300" s="54">
        <f t="shared" si="524"/>
        <v>-201.23555499999998</v>
      </c>
      <c r="H300" s="54">
        <f t="shared" si="524"/>
        <v>-186.952943</v>
      </c>
      <c r="I300" s="54">
        <f t="shared" si="524"/>
        <v>-130.47088000000002</v>
      </c>
      <c r="J300" s="54">
        <f t="shared" si="524"/>
        <v>-130.54818769600001</v>
      </c>
      <c r="K300" s="54">
        <f t="shared" si="524"/>
        <v>-136.34635332688003</v>
      </c>
      <c r="L300" s="54">
        <f t="shared" si="524"/>
        <v>-144.7606366333402</v>
      </c>
      <c r="M300" s="54">
        <f t="shared" si="524"/>
        <v>-152.94321955214042</v>
      </c>
      <c r="N300" s="54">
        <f t="shared" si="524"/>
        <v>-160.59915621707697</v>
      </c>
      <c r="O300" s="54">
        <f t="shared" si="524"/>
        <v>-167.14312246576003</v>
      </c>
      <c r="P300" s="54">
        <f t="shared" si="524"/>
        <v>-176.03779048685618</v>
      </c>
      <c r="Q300" s="54">
        <f t="shared" si="524"/>
        <v>-183.61005879206073</v>
      </c>
      <c r="R300" s="54">
        <f t="shared" si="524"/>
        <v>-193.46536025544805</v>
      </c>
      <c r="S300" s="54">
        <f t="shared" si="524"/>
        <v>-202.65613153027905</v>
      </c>
    </row>
    <row r="301" spans="1:21">
      <c r="A301" s="99" t="s">
        <v>39</v>
      </c>
      <c r="B301" s="70" t="s">
        <v>60</v>
      </c>
      <c r="C301" s="137" t="s">
        <v>45</v>
      </c>
      <c r="D301" s="38">
        <f>' Capacity by Location'!E100</f>
        <v>220</v>
      </c>
      <c r="E301" s="38">
        <f>' Capacity by Location'!F100</f>
        <v>220</v>
      </c>
      <c r="F301" s="38">
        <f>' Capacity by Location'!G100</f>
        <v>220</v>
      </c>
      <c r="G301" s="38">
        <f>' Capacity by Location'!H100</f>
        <v>220</v>
      </c>
      <c r="H301" s="38">
        <f>' Capacity by Location'!I100</f>
        <v>220</v>
      </c>
      <c r="I301" s="38">
        <f>' Capacity by Location'!J100</f>
        <v>220</v>
      </c>
      <c r="J301" s="38">
        <f>' Capacity by Location'!K100</f>
        <v>220</v>
      </c>
      <c r="K301" s="38">
        <f>' Capacity by Location'!L100</f>
        <v>220</v>
      </c>
      <c r="L301" s="38">
        <f>' Capacity by Location'!M100</f>
        <v>220</v>
      </c>
      <c r="M301" s="38">
        <f>' Capacity by Location'!N100</f>
        <v>220</v>
      </c>
      <c r="N301" s="38">
        <f>' Capacity by Location'!O100</f>
        <v>220</v>
      </c>
      <c r="O301" s="38">
        <f>' Capacity by Location'!P100</f>
        <v>220</v>
      </c>
      <c r="P301" s="38">
        <f>' Capacity by Location'!Q100</f>
        <v>220</v>
      </c>
      <c r="Q301" s="38">
        <f>' Capacity by Location'!R100</f>
        <v>220</v>
      </c>
      <c r="R301" s="38">
        <f>' Capacity by Location'!S100</f>
        <v>220</v>
      </c>
      <c r="S301" s="38">
        <f>' Capacity by Location'!T100</f>
        <v>220</v>
      </c>
    </row>
    <row r="302" spans="1:21">
      <c r="A302" s="99" t="s">
        <v>39</v>
      </c>
      <c r="B302" s="70" t="s">
        <v>60</v>
      </c>
      <c r="C302" s="137" t="s">
        <v>46</v>
      </c>
      <c r="D302" s="38">
        <f>'Production by Company'!D94</f>
        <v>166.572</v>
      </c>
      <c r="E302" s="38">
        <f>'Production by Company'!E94</f>
        <v>175.45400000000001</v>
      </c>
      <c r="F302" s="38">
        <f>'Production by Company'!F94</f>
        <v>172.05399999999997</v>
      </c>
      <c r="G302" s="38">
        <f>'Production by Company'!G94</f>
        <v>173.84800000000001</v>
      </c>
      <c r="H302" s="38">
        <f>'Production by Company'!H94</f>
        <v>170.768</v>
      </c>
      <c r="I302" s="38">
        <f>'Production by Company'!I94</f>
        <v>171.34800000000001</v>
      </c>
      <c r="J302" s="38">
        <f>'Production by Company'!J94</f>
        <v>177.21600000000001</v>
      </c>
      <c r="K302" s="38">
        <f>'Production by Company'!K94</f>
        <v>187.60000000000002</v>
      </c>
      <c r="L302" s="38">
        <f>'Production by Company'!L94</f>
        <v>183.60000000000002</v>
      </c>
      <c r="M302" s="38">
        <f>'Production by Company'!M94</f>
        <v>181.60000000000002</v>
      </c>
      <c r="N302" s="38">
        <f>'Production by Company'!N94</f>
        <v>185.20000000000002</v>
      </c>
      <c r="O302" s="38">
        <f>'Production by Company'!O94</f>
        <v>192.6</v>
      </c>
      <c r="P302" s="38">
        <f>'Production by Company'!P94</f>
        <v>195</v>
      </c>
      <c r="Q302" s="38">
        <f>'Production by Company'!Q94</f>
        <v>200.39999999999998</v>
      </c>
      <c r="R302" s="38">
        <f>'Production by Company'!R94</f>
        <v>205.2</v>
      </c>
      <c r="S302" s="38">
        <f>'Production by Company'!S94</f>
        <v>210</v>
      </c>
    </row>
    <row r="303" spans="1:21">
      <c r="A303" s="99" t="s">
        <v>39</v>
      </c>
      <c r="B303" s="70" t="s">
        <v>60</v>
      </c>
      <c r="C303" s="137" t="s">
        <v>47</v>
      </c>
      <c r="D303" s="37">
        <f t="shared" ref="D303:S303" si="525">(D302/D301)</f>
        <v>0.75714545454545457</v>
      </c>
      <c r="E303" s="37">
        <f t="shared" si="525"/>
        <v>0.7975181818181819</v>
      </c>
      <c r="F303" s="37">
        <f t="shared" si="525"/>
        <v>0.78206363636363629</v>
      </c>
      <c r="G303" s="37">
        <f t="shared" si="525"/>
        <v>0.79021818181818193</v>
      </c>
      <c r="H303" s="37">
        <f t="shared" si="525"/>
        <v>0.77621818181818181</v>
      </c>
      <c r="I303" s="37">
        <f t="shared" si="525"/>
        <v>0.77885454545454547</v>
      </c>
      <c r="J303" s="37">
        <f t="shared" si="525"/>
        <v>0.80552727272727276</v>
      </c>
      <c r="K303" s="37">
        <f t="shared" si="525"/>
        <v>0.85272727272727278</v>
      </c>
      <c r="L303" s="37">
        <f t="shared" si="525"/>
        <v>0.8345454545454547</v>
      </c>
      <c r="M303" s="37">
        <f t="shared" si="525"/>
        <v>0.82545454545454555</v>
      </c>
      <c r="N303" s="37">
        <f t="shared" si="525"/>
        <v>0.84181818181818191</v>
      </c>
      <c r="O303" s="37">
        <f t="shared" si="525"/>
        <v>0.87545454545454537</v>
      </c>
      <c r="P303" s="37">
        <f t="shared" si="525"/>
        <v>0.88636363636363635</v>
      </c>
      <c r="Q303" s="37">
        <f t="shared" si="525"/>
        <v>0.91090909090909078</v>
      </c>
      <c r="R303" s="37">
        <f t="shared" si="525"/>
        <v>0.93272727272727263</v>
      </c>
      <c r="S303" s="37">
        <f t="shared" si="525"/>
        <v>0.95454545454545459</v>
      </c>
    </row>
    <row r="304" spans="1:21">
      <c r="A304" s="99" t="s">
        <v>39</v>
      </c>
      <c r="B304" s="70" t="s">
        <v>60</v>
      </c>
      <c r="C304" s="137" t="s">
        <v>48</v>
      </c>
      <c r="D304" s="51">
        <v>144.79499999999999</v>
      </c>
      <c r="E304" s="51">
        <v>160.619</v>
      </c>
      <c r="F304" s="51">
        <v>185.19</v>
      </c>
      <c r="G304" s="51">
        <v>166.09200000000001</v>
      </c>
      <c r="H304" s="51">
        <v>180.304</v>
      </c>
      <c r="I304" s="51">
        <v>145.691</v>
      </c>
      <c r="J304" s="51"/>
      <c r="K304" s="51"/>
      <c r="L304" s="51"/>
      <c r="M304" s="51"/>
      <c r="N304" s="51"/>
      <c r="O304" s="51"/>
      <c r="P304" s="51"/>
      <c r="Q304" s="51"/>
      <c r="R304" s="51"/>
      <c r="S304" s="52"/>
    </row>
    <row r="305" spans="1:21">
      <c r="A305" s="99" t="s">
        <v>39</v>
      </c>
      <c r="B305" s="70" t="s">
        <v>60</v>
      </c>
      <c r="C305" s="137" t="s">
        <v>49</v>
      </c>
      <c r="D305" s="51">
        <v>34.173999999999999</v>
      </c>
      <c r="E305" s="51">
        <v>48.146999999999998</v>
      </c>
      <c r="F305" s="51">
        <v>62.082999999999998</v>
      </c>
      <c r="G305" s="51">
        <v>55.17</v>
      </c>
      <c r="H305" s="51">
        <v>45.944000000000003</v>
      </c>
      <c r="I305" s="51">
        <v>44.415999999999997</v>
      </c>
      <c r="J305" s="51"/>
      <c r="K305" s="51"/>
      <c r="L305" s="51"/>
      <c r="M305" s="51"/>
      <c r="N305" s="51"/>
      <c r="O305" s="51"/>
      <c r="P305" s="51"/>
      <c r="Q305" s="51"/>
      <c r="R305" s="51"/>
      <c r="S305" s="52"/>
    </row>
    <row r="306" spans="1:21">
      <c r="A306" s="99" t="s">
        <v>39</v>
      </c>
      <c r="B306" s="70" t="s">
        <v>60</v>
      </c>
      <c r="C306" s="137" t="s">
        <v>25</v>
      </c>
      <c r="D306" s="38">
        <f>D279+D288+D297</f>
        <v>3.3314400000000002</v>
      </c>
      <c r="E306" s="38">
        <f t="shared" ref="E306:I306" si="526">E279+E288+E297</f>
        <v>3.50908</v>
      </c>
      <c r="F306" s="38">
        <f t="shared" si="526"/>
        <v>3.4410799999999999</v>
      </c>
      <c r="G306" s="38">
        <f t="shared" si="526"/>
        <v>3.4769599999999996</v>
      </c>
      <c r="H306" s="38">
        <f t="shared" si="526"/>
        <v>3.4153600000000002</v>
      </c>
      <c r="I306" s="38">
        <f t="shared" si="526"/>
        <v>1.6269600000000004</v>
      </c>
      <c r="J306" s="38"/>
      <c r="K306" s="38"/>
      <c r="L306" s="38"/>
      <c r="M306" s="38"/>
      <c r="N306" s="38"/>
      <c r="O306" s="38"/>
      <c r="P306" s="38"/>
      <c r="Q306" s="38"/>
      <c r="R306" s="38"/>
      <c r="S306" s="38"/>
    </row>
    <row r="307" spans="1:21">
      <c r="A307" s="99" t="s">
        <v>39</v>
      </c>
      <c r="B307" s="70" t="s">
        <v>60</v>
      </c>
      <c r="C307" s="137" t="s">
        <v>410</v>
      </c>
      <c r="D307" s="38">
        <f>D280+D289+D298</f>
        <v>352.05434199999996</v>
      </c>
      <c r="E307" s="38">
        <f t="shared" ref="E307:I307" si="527">E280+E289+E298</f>
        <v>375.95761599999997</v>
      </c>
      <c r="F307" s="38">
        <f t="shared" si="527"/>
        <v>411.72922899999998</v>
      </c>
      <c r="G307" s="38">
        <f t="shared" si="527"/>
        <v>385.12177699999995</v>
      </c>
      <c r="H307" s="38">
        <f t="shared" si="527"/>
        <v>397.081796</v>
      </c>
      <c r="I307" s="38">
        <f t="shared" si="527"/>
        <v>337.46704</v>
      </c>
      <c r="J307" s="38">
        <f t="shared" ref="J307" si="528">I307+I307*J308</f>
        <v>348.40097209599998</v>
      </c>
      <c r="K307" s="38">
        <f t="shared" ref="K307" si="529">J307+J307*K308</f>
        <v>362.33701097983999</v>
      </c>
      <c r="L307" s="38">
        <f t="shared" ref="L307" si="530">K307+K307*L308</f>
        <v>375.01880636413438</v>
      </c>
      <c r="M307" s="38">
        <f t="shared" ref="M307" si="531">L307+L307*M308</f>
        <v>388.89450219960736</v>
      </c>
      <c r="N307" s="38">
        <f t="shared" ref="N307" si="532">M307+M307*N308</f>
        <v>404.06138778539207</v>
      </c>
      <c r="O307" s="38">
        <f t="shared" ref="O307" si="533">N307+N307*O308</f>
        <v>420.22384329680773</v>
      </c>
      <c r="P307" s="38">
        <f t="shared" ref="P307" si="534">O307+O307*P308</f>
        <v>437.49504325630653</v>
      </c>
      <c r="Q307" s="38">
        <f t="shared" ref="Q307" si="535">P307+P307*Q308</f>
        <v>454.0323558913949</v>
      </c>
      <c r="R307" s="38">
        <f t="shared" ref="R307" si="536">Q307+Q307*R308</f>
        <v>470.37752070348512</v>
      </c>
      <c r="S307" s="38">
        <f t="shared" ref="S307" si="537">R307+R307*S308</f>
        <v>487.54630020916233</v>
      </c>
      <c r="T307" s="293">
        <f t="shared" ref="T307" si="538">(I307/D307)^(1/5)-1</f>
        <v>-8.4278246938467305E-3</v>
      </c>
      <c r="U307" s="293">
        <f t="shared" ref="U307:U311" si="539">(S307/J307)^(1/9)-1</f>
        <v>3.8042577658272236E-2</v>
      </c>
    </row>
    <row r="308" spans="1:21">
      <c r="A308" s="99" t="s">
        <v>39</v>
      </c>
      <c r="B308" s="70" t="s">
        <v>60</v>
      </c>
      <c r="C308" s="139" t="s">
        <v>211</v>
      </c>
      <c r="D308" s="37">
        <v>0</v>
      </c>
      <c r="E308" s="37">
        <f>E307/D307-1</f>
        <v>6.789654649395005E-2</v>
      </c>
      <c r="F308" s="37">
        <f>F307/E307-1</f>
        <v>9.5147994022815707E-2</v>
      </c>
      <c r="G308" s="37">
        <f t="shared" ref="G308" si="540">G307/F307-1</f>
        <v>-6.4623665569295885E-2</v>
      </c>
      <c r="H308" s="37">
        <f t="shared" ref="H308" si="541">H307/G307-1</f>
        <v>3.1055161546993171E-2</v>
      </c>
      <c r="I308" s="37">
        <f t="shared" ref="I308" si="542">I307/H307-1</f>
        <v>-0.15013218082654189</v>
      </c>
      <c r="J308" s="37">
        <v>3.2399999999999998E-2</v>
      </c>
      <c r="K308" s="37">
        <v>0.04</v>
      </c>
      <c r="L308" s="37">
        <v>3.5000000000000003E-2</v>
      </c>
      <c r="M308" s="37">
        <v>3.6999999999999998E-2</v>
      </c>
      <c r="N308" s="37">
        <v>3.9E-2</v>
      </c>
      <c r="O308" s="37">
        <v>0.04</v>
      </c>
      <c r="P308" s="37">
        <v>4.1099999999999998E-2</v>
      </c>
      <c r="Q308" s="37">
        <v>3.78E-2</v>
      </c>
      <c r="R308" s="37">
        <v>3.5999999999999997E-2</v>
      </c>
      <c r="S308" s="37">
        <v>3.6499999999999998E-2</v>
      </c>
    </row>
    <row r="309" spans="1:21">
      <c r="A309" s="99"/>
      <c r="B309" s="70"/>
      <c r="C309" s="137" t="s">
        <v>411</v>
      </c>
      <c r="D309" s="380"/>
      <c r="E309" s="380"/>
      <c r="F309" s="380"/>
      <c r="G309" s="380"/>
      <c r="H309" s="380"/>
      <c r="I309" s="380"/>
      <c r="J309" s="381">
        <f>I307+I307*J310</f>
        <v>339.82930928000002</v>
      </c>
      <c r="K309" s="381">
        <f>J309+J309*K310</f>
        <v>344.79081719548805</v>
      </c>
      <c r="L309" s="381">
        <f t="shared" ref="L309:S309" si="543">K309+K309*L310</f>
        <v>348.10080904056474</v>
      </c>
      <c r="M309" s="381">
        <f t="shared" si="543"/>
        <v>352.13877842543531</v>
      </c>
      <c r="N309" s="381">
        <f t="shared" si="543"/>
        <v>356.92786581202125</v>
      </c>
      <c r="O309" s="381">
        <f t="shared" si="543"/>
        <v>362.13901265287677</v>
      </c>
      <c r="P309" s="381">
        <f t="shared" si="543"/>
        <v>367.82459515152692</v>
      </c>
      <c r="Q309" s="381">
        <f t="shared" si="543"/>
        <v>372.38562013140586</v>
      </c>
      <c r="R309" s="381">
        <f t="shared" si="543"/>
        <v>376.33290770479874</v>
      </c>
      <c r="S309" s="381">
        <f t="shared" si="543"/>
        <v>380.51020298032199</v>
      </c>
      <c r="U309" s="293">
        <f t="shared" si="539"/>
        <v>1.2642530836199928E-2</v>
      </c>
    </row>
    <row r="310" spans="1:21">
      <c r="A310" s="99"/>
      <c r="B310" s="70"/>
      <c r="C310" s="139" t="s">
        <v>211</v>
      </c>
      <c r="D310" s="380"/>
      <c r="E310" s="380"/>
      <c r="F310" s="380"/>
      <c r="G310" s="380"/>
      <c r="H310" s="380"/>
      <c r="I310" s="380"/>
      <c r="J310" s="380">
        <f>J308-2.54%</f>
        <v>6.9999999999999993E-3</v>
      </c>
      <c r="K310" s="380">
        <f t="shared" ref="K310:S310" si="544">K308-2.54%</f>
        <v>1.4600000000000002E-2</v>
      </c>
      <c r="L310" s="380">
        <f t="shared" si="544"/>
        <v>9.6000000000000044E-3</v>
      </c>
      <c r="M310" s="380">
        <f t="shared" si="544"/>
        <v>1.1599999999999999E-2</v>
      </c>
      <c r="N310" s="380">
        <f t="shared" si="544"/>
        <v>1.3600000000000001E-2</v>
      </c>
      <c r="O310" s="380">
        <f t="shared" si="544"/>
        <v>1.4600000000000002E-2</v>
      </c>
      <c r="P310" s="380">
        <f t="shared" si="544"/>
        <v>1.5699999999999999E-2</v>
      </c>
      <c r="Q310" s="380">
        <f t="shared" si="544"/>
        <v>1.2400000000000001E-2</v>
      </c>
      <c r="R310" s="380">
        <f t="shared" si="544"/>
        <v>1.0599999999999998E-2</v>
      </c>
      <c r="S310" s="380">
        <f t="shared" si="544"/>
        <v>1.1099999999999999E-2</v>
      </c>
    </row>
    <row r="311" spans="1:21">
      <c r="A311" s="99"/>
      <c r="B311" s="70"/>
      <c r="C311" s="137" t="s">
        <v>412</v>
      </c>
      <c r="D311" s="380"/>
      <c r="E311" s="380"/>
      <c r="F311" s="380"/>
      <c r="G311" s="380"/>
      <c r="H311" s="380"/>
      <c r="I311" s="380"/>
      <c r="J311" s="381">
        <f>I307+I307*J312</f>
        <v>338.17572078400002</v>
      </c>
      <c r="K311" s="381">
        <f>J311+J311*K312</f>
        <v>341.45602527560482</v>
      </c>
      <c r="L311" s="381">
        <f t="shared" ref="L311:S311" si="545">K311+K311*L312</f>
        <v>343.06086859440018</v>
      </c>
      <c r="M311" s="381">
        <f t="shared" si="545"/>
        <v>345.35937641398266</v>
      </c>
      <c r="N311" s="381">
        <f t="shared" si="545"/>
        <v>348.36400298878431</v>
      </c>
      <c r="O311" s="381">
        <f t="shared" si="545"/>
        <v>351.74313381777552</v>
      </c>
      <c r="P311" s="381">
        <f t="shared" si="545"/>
        <v>355.5419596630075</v>
      </c>
      <c r="Q311" s="381">
        <f t="shared" si="545"/>
        <v>358.20852436048006</v>
      </c>
      <c r="R311" s="381">
        <f t="shared" si="545"/>
        <v>360.25031294933478</v>
      </c>
      <c r="S311" s="381">
        <f t="shared" si="545"/>
        <v>362.48386488962063</v>
      </c>
      <c r="U311" s="293">
        <f t="shared" si="539"/>
        <v>7.7425215320230389E-3</v>
      </c>
    </row>
    <row r="312" spans="1:21">
      <c r="A312" s="99"/>
      <c r="B312" s="70"/>
      <c r="C312" s="139" t="s">
        <v>211</v>
      </c>
      <c r="D312" s="380"/>
      <c r="E312" s="380"/>
      <c r="F312" s="380"/>
      <c r="G312" s="380"/>
      <c r="H312" s="380"/>
      <c r="I312" s="380"/>
      <c r="J312" s="380">
        <f>J308-3.03%</f>
        <v>2.1000000000000012E-3</v>
      </c>
      <c r="K312" s="380">
        <f t="shared" ref="K312:S312" si="546">K308-3.03%</f>
        <v>9.7000000000000038E-3</v>
      </c>
      <c r="L312" s="380">
        <f t="shared" si="546"/>
        <v>4.7000000000000063E-3</v>
      </c>
      <c r="M312" s="380">
        <f t="shared" si="546"/>
        <v>6.7000000000000011E-3</v>
      </c>
      <c r="N312" s="380">
        <f t="shared" si="546"/>
        <v>8.7000000000000029E-3</v>
      </c>
      <c r="O312" s="380">
        <f t="shared" si="546"/>
        <v>9.7000000000000038E-3</v>
      </c>
      <c r="P312" s="380">
        <f t="shared" si="546"/>
        <v>1.0800000000000001E-2</v>
      </c>
      <c r="Q312" s="380">
        <f t="shared" si="546"/>
        <v>7.5000000000000032E-3</v>
      </c>
      <c r="R312" s="380">
        <f t="shared" si="546"/>
        <v>5.7000000000000002E-3</v>
      </c>
      <c r="S312" s="380">
        <f t="shared" si="546"/>
        <v>6.2000000000000006E-3</v>
      </c>
    </row>
    <row r="313" spans="1:21" ht="13.5" thickBot="1">
      <c r="A313" s="99" t="s">
        <v>39</v>
      </c>
      <c r="B313" s="70" t="s">
        <v>60</v>
      </c>
      <c r="C313" s="140" t="s">
        <v>212</v>
      </c>
      <c r="D313" s="54">
        <f>D302-D307</f>
        <v>-185.48234199999996</v>
      </c>
      <c r="E313" s="54">
        <f t="shared" ref="E313:S313" si="547">E302-E307</f>
        <v>-200.50361599999997</v>
      </c>
      <c r="F313" s="54">
        <f t="shared" si="547"/>
        <v>-239.675229</v>
      </c>
      <c r="G313" s="54">
        <f t="shared" si="547"/>
        <v>-211.27377699999994</v>
      </c>
      <c r="H313" s="54">
        <f t="shared" si="547"/>
        <v>-226.313796</v>
      </c>
      <c r="I313" s="54">
        <f t="shared" si="547"/>
        <v>-166.11903999999998</v>
      </c>
      <c r="J313" s="54">
        <f t="shared" si="547"/>
        <v>-171.18497209599997</v>
      </c>
      <c r="K313" s="54">
        <f t="shared" si="547"/>
        <v>-174.73701097983997</v>
      </c>
      <c r="L313" s="54">
        <f t="shared" si="547"/>
        <v>-191.41880636413435</v>
      </c>
      <c r="M313" s="54">
        <f t="shared" si="547"/>
        <v>-207.29450219960734</v>
      </c>
      <c r="N313" s="54">
        <f t="shared" si="547"/>
        <v>-218.86138778539205</v>
      </c>
      <c r="O313" s="54">
        <f t="shared" si="547"/>
        <v>-227.62384329680773</v>
      </c>
      <c r="P313" s="54">
        <f t="shared" si="547"/>
        <v>-242.49504325630653</v>
      </c>
      <c r="Q313" s="54">
        <f t="shared" si="547"/>
        <v>-253.63235589139492</v>
      </c>
      <c r="R313" s="54">
        <f t="shared" si="547"/>
        <v>-265.17752070348513</v>
      </c>
      <c r="S313" s="54">
        <f t="shared" si="547"/>
        <v>-277.54630020916233</v>
      </c>
    </row>
    <row r="314" spans="1:21">
      <c r="A314" s="99" t="s">
        <v>59</v>
      </c>
      <c r="B314" s="70" t="s">
        <v>60</v>
      </c>
      <c r="C314" s="137" t="s">
        <v>45</v>
      </c>
      <c r="D314" s="38">
        <f>D87+D181+D221+D261+D301</f>
        <v>3488.5</v>
      </c>
      <c r="E314" s="38">
        <f t="shared" ref="E314:S314" si="548">E87+E181+E221+E261+E301</f>
        <v>3508.5</v>
      </c>
      <c r="F314" s="38">
        <f t="shared" si="548"/>
        <v>3671</v>
      </c>
      <c r="G314" s="38">
        <f t="shared" si="548"/>
        <v>3872</v>
      </c>
      <c r="H314" s="38">
        <f t="shared" si="548"/>
        <v>3997</v>
      </c>
      <c r="I314" s="38">
        <f t="shared" si="548"/>
        <v>4062</v>
      </c>
      <c r="J314" s="38">
        <f t="shared" si="548"/>
        <v>4107</v>
      </c>
      <c r="K314" s="38">
        <f t="shared" si="548"/>
        <v>4117</v>
      </c>
      <c r="L314" s="38">
        <f t="shared" si="548"/>
        <v>4117</v>
      </c>
      <c r="M314" s="38">
        <f t="shared" si="548"/>
        <v>4252</v>
      </c>
      <c r="N314" s="38">
        <f t="shared" si="548"/>
        <v>4252</v>
      </c>
      <c r="O314" s="38">
        <f t="shared" si="548"/>
        <v>4252</v>
      </c>
      <c r="P314" s="38">
        <f t="shared" si="548"/>
        <v>4252</v>
      </c>
      <c r="Q314" s="38">
        <f t="shared" si="548"/>
        <v>4252</v>
      </c>
      <c r="R314" s="38">
        <f t="shared" si="548"/>
        <v>4252</v>
      </c>
      <c r="S314" s="38">
        <f t="shared" si="548"/>
        <v>4252</v>
      </c>
    </row>
    <row r="315" spans="1:21">
      <c r="A315" s="99" t="s">
        <v>59</v>
      </c>
      <c r="B315" s="70" t="s">
        <v>60</v>
      </c>
      <c r="C315" s="137" t="s">
        <v>46</v>
      </c>
      <c r="D315" s="38">
        <f>D88+D182+D222+D262+D302</f>
        <v>2571.7020206971679</v>
      </c>
      <c r="E315" s="38">
        <f t="shared" ref="E315:S315" si="549">E88+E182+E222+E262+E302</f>
        <v>2696.8115141612207</v>
      </c>
      <c r="F315" s="38">
        <f t="shared" si="549"/>
        <v>2833.0285862776386</v>
      </c>
      <c r="G315" s="38">
        <f t="shared" si="549"/>
        <v>2986.5148441569518</v>
      </c>
      <c r="H315" s="38">
        <f t="shared" si="549"/>
        <v>3171.9373474566278</v>
      </c>
      <c r="I315" s="38">
        <f t="shared" si="549"/>
        <v>2852.9357348282865</v>
      </c>
      <c r="J315" s="38">
        <f t="shared" si="549"/>
        <v>3053.0780949814853</v>
      </c>
      <c r="K315" s="38">
        <f t="shared" si="549"/>
        <v>3187.8734659359916</v>
      </c>
      <c r="L315" s="38">
        <f t="shared" si="549"/>
        <v>3211.682490789346</v>
      </c>
      <c r="M315" s="38">
        <f t="shared" si="549"/>
        <v>3346.9284097530585</v>
      </c>
      <c r="N315" s="38">
        <f t="shared" si="549"/>
        <v>3497.8732019595773</v>
      </c>
      <c r="O315" s="38">
        <f t="shared" si="549"/>
        <v>3589.220586686421</v>
      </c>
      <c r="P315" s="38">
        <f t="shared" si="549"/>
        <v>3673.3594168604209</v>
      </c>
      <c r="Q315" s="38">
        <f t="shared" si="549"/>
        <v>3793.2849485791353</v>
      </c>
      <c r="R315" s="38">
        <f t="shared" si="549"/>
        <v>3870.277842086467</v>
      </c>
      <c r="S315" s="38">
        <f t="shared" si="549"/>
        <v>3937.3990498214421</v>
      </c>
    </row>
    <row r="316" spans="1:21">
      <c r="A316" s="99" t="s">
        <v>59</v>
      </c>
      <c r="B316" s="70" t="s">
        <v>60</v>
      </c>
      <c r="C316" s="137" t="s">
        <v>47</v>
      </c>
      <c r="D316" s="37">
        <f>(D315/D314)</f>
        <v>0.73719421547862063</v>
      </c>
      <c r="E316" s="37">
        <f t="shared" ref="E316:S316" si="550">(E315/E314)</f>
        <v>0.76865085197697613</v>
      </c>
      <c r="F316" s="37">
        <f t="shared" si="550"/>
        <v>0.77173211285144061</v>
      </c>
      <c r="G316" s="37">
        <f t="shared" si="550"/>
        <v>0.77131065190003922</v>
      </c>
      <c r="H316" s="37">
        <f t="shared" si="550"/>
        <v>0.79357952150528588</v>
      </c>
      <c r="I316" s="37">
        <f t="shared" si="550"/>
        <v>0.7023475467327146</v>
      </c>
      <c r="J316" s="37">
        <f t="shared" si="550"/>
        <v>0.74338400169989904</v>
      </c>
      <c r="K316" s="37">
        <f t="shared" si="550"/>
        <v>0.77431952050910657</v>
      </c>
      <c r="L316" s="37">
        <f t="shared" si="550"/>
        <v>0.78010262103214623</v>
      </c>
      <c r="M316" s="37">
        <f t="shared" si="550"/>
        <v>0.78714214716675879</v>
      </c>
      <c r="N316" s="37">
        <f t="shared" si="550"/>
        <v>0.82264186311372933</v>
      </c>
      <c r="O316" s="37">
        <f t="shared" si="550"/>
        <v>0.8441252555706541</v>
      </c>
      <c r="P316" s="37">
        <f t="shared" si="550"/>
        <v>0.86391331534817051</v>
      </c>
      <c r="Q316" s="37">
        <f t="shared" si="550"/>
        <v>0.89211781481164987</v>
      </c>
      <c r="R316" s="37">
        <f t="shared" si="550"/>
        <v>0.91022526859982755</v>
      </c>
      <c r="S316" s="37">
        <f t="shared" si="550"/>
        <v>0.92601106533900335</v>
      </c>
    </row>
    <row r="317" spans="1:21">
      <c r="A317" s="99" t="s">
        <v>59</v>
      </c>
      <c r="B317" s="70" t="s">
        <v>60</v>
      </c>
      <c r="C317" s="137" t="s">
        <v>48</v>
      </c>
      <c r="D317" s="51">
        <f>D90+D184+D224+E264+D304</f>
        <v>1502.1307059999999</v>
      </c>
      <c r="E317" s="51">
        <v>1636.8</v>
      </c>
      <c r="F317" s="51">
        <v>1732.43</v>
      </c>
      <c r="G317" s="51">
        <v>1682.58</v>
      </c>
      <c r="H317" s="51">
        <v>1738.82</v>
      </c>
      <c r="I317" s="51">
        <v>1620.42</v>
      </c>
      <c r="J317" s="51">
        <v>0</v>
      </c>
      <c r="K317" s="51">
        <v>0</v>
      </c>
      <c r="L317" s="51">
        <v>0</v>
      </c>
      <c r="M317" s="51">
        <v>0</v>
      </c>
      <c r="N317" s="51">
        <v>0</v>
      </c>
      <c r="O317" s="51">
        <v>0</v>
      </c>
      <c r="P317" s="51">
        <v>0</v>
      </c>
      <c r="Q317" s="51">
        <v>0</v>
      </c>
      <c r="R317" s="51">
        <v>0</v>
      </c>
      <c r="S317" s="52">
        <v>0</v>
      </c>
    </row>
    <row r="318" spans="1:21">
      <c r="A318" s="99" t="s">
        <v>59</v>
      </c>
      <c r="B318" s="70" t="s">
        <v>60</v>
      </c>
      <c r="C318" s="137" t="s">
        <v>49</v>
      </c>
      <c r="D318" s="51">
        <f>D91+D185+D225+D265+E305</f>
        <v>1552.087096</v>
      </c>
      <c r="E318" s="53">
        <v>1650.99</v>
      </c>
      <c r="F318" s="53">
        <v>1751.98</v>
      </c>
      <c r="G318" s="53">
        <v>1684.48</v>
      </c>
      <c r="H318" s="53">
        <v>1731.14</v>
      </c>
      <c r="I318" s="53">
        <v>1677.77</v>
      </c>
      <c r="J318" s="51">
        <v>0</v>
      </c>
      <c r="K318" s="51">
        <v>0</v>
      </c>
      <c r="L318" s="51">
        <v>0</v>
      </c>
      <c r="M318" s="51">
        <v>0</v>
      </c>
      <c r="N318" s="51">
        <v>0</v>
      </c>
      <c r="O318" s="51">
        <v>0</v>
      </c>
      <c r="P318" s="51">
        <v>0</v>
      </c>
      <c r="Q318" s="51">
        <v>0</v>
      </c>
      <c r="R318" s="51">
        <v>0</v>
      </c>
      <c r="S318" s="52">
        <v>0</v>
      </c>
    </row>
    <row r="319" spans="1:21">
      <c r="A319" s="99" t="s">
        <v>59</v>
      </c>
      <c r="B319" s="70" t="s">
        <v>60</v>
      </c>
      <c r="C319" s="137" t="s">
        <v>25</v>
      </c>
      <c r="D319" s="36">
        <f>D92+D186+D226+D266+D306</f>
        <v>49.552040413943359</v>
      </c>
      <c r="E319" s="36">
        <f t="shared" ref="E319:S319" si="551">E92+E186+E226+E266+E306</f>
        <v>51.988230283224404</v>
      </c>
      <c r="F319" s="36">
        <f t="shared" si="551"/>
        <v>54.608571725552771</v>
      </c>
      <c r="G319" s="36">
        <f t="shared" si="551"/>
        <v>59.585994079400727</v>
      </c>
      <c r="H319" s="36">
        <f t="shared" si="551"/>
        <v>61.220346949132555</v>
      </c>
      <c r="I319" s="36">
        <f t="shared" si="551"/>
        <v>53.218714696565712</v>
      </c>
      <c r="J319" s="36">
        <f t="shared" si="551"/>
        <v>0</v>
      </c>
      <c r="K319" s="36">
        <f t="shared" si="551"/>
        <v>0</v>
      </c>
      <c r="L319" s="36">
        <f t="shared" si="551"/>
        <v>0</v>
      </c>
      <c r="M319" s="36">
        <f t="shared" si="551"/>
        <v>0</v>
      </c>
      <c r="N319" s="36">
        <f t="shared" si="551"/>
        <v>0</v>
      </c>
      <c r="O319" s="36">
        <f t="shared" si="551"/>
        <v>0</v>
      </c>
      <c r="P319" s="36">
        <f t="shared" si="551"/>
        <v>0</v>
      </c>
      <c r="Q319" s="36">
        <f t="shared" si="551"/>
        <v>0</v>
      </c>
      <c r="R319" s="36">
        <f t="shared" si="551"/>
        <v>0</v>
      </c>
      <c r="S319" s="36">
        <f t="shared" si="551"/>
        <v>0</v>
      </c>
    </row>
    <row r="320" spans="1:21">
      <c r="A320" s="99" t="s">
        <v>59</v>
      </c>
      <c r="B320" s="70" t="s">
        <v>60</v>
      </c>
      <c r="C320" s="137" t="s">
        <v>410</v>
      </c>
      <c r="D320" s="38">
        <f>D93+D187+D227+D267+D307</f>
        <v>2566.0900892832242</v>
      </c>
      <c r="E320" s="38">
        <f t="shared" ref="E320:S320" si="552">E93+E187+E227+E267+E307</f>
        <v>2655.8258129135211</v>
      </c>
      <c r="F320" s="38">
        <f t="shared" si="552"/>
        <v>2795.4148503283423</v>
      </c>
      <c r="G320" s="38">
        <f t="shared" si="552"/>
        <v>2975.8216235775512</v>
      </c>
      <c r="H320" s="38">
        <f t="shared" si="552"/>
        <v>3108.3793603423392</v>
      </c>
      <c r="I320" s="38">
        <f t="shared" si="552"/>
        <v>2781.6280201317209</v>
      </c>
      <c r="J320" s="38">
        <f t="shared" si="552"/>
        <v>2871.5816166859677</v>
      </c>
      <c r="K320" s="38">
        <f t="shared" si="552"/>
        <v>3060.3625520100541</v>
      </c>
      <c r="L320" s="38">
        <f t="shared" si="552"/>
        <v>3235.5434418846139</v>
      </c>
      <c r="M320" s="38">
        <f t="shared" si="552"/>
        <v>3422.0092194588769</v>
      </c>
      <c r="N320" s="38">
        <f t="shared" si="552"/>
        <v>3605.5390727024169</v>
      </c>
      <c r="O320" s="38">
        <f t="shared" si="552"/>
        <v>3798.5550477484699</v>
      </c>
      <c r="P320" s="38">
        <f t="shared" si="552"/>
        <v>3996.3829875684937</v>
      </c>
      <c r="Q320" s="38">
        <f t="shared" si="552"/>
        <v>4200.5123756056137</v>
      </c>
      <c r="R320" s="38">
        <f t="shared" si="552"/>
        <v>4411.8407651654625</v>
      </c>
      <c r="S320" s="38">
        <f t="shared" si="552"/>
        <v>4629.5163817248595</v>
      </c>
      <c r="T320" s="293">
        <f t="shared" ref="T320" si="553">(I320/D320)^(1/5)-1</f>
        <v>1.6261400606595533E-2</v>
      </c>
      <c r="U320" s="293">
        <f t="shared" ref="U320:U324" si="554">(S320/J320)^(1/9)-1</f>
        <v>5.4498706139650688E-2</v>
      </c>
    </row>
    <row r="321" spans="1:21">
      <c r="A321" s="99" t="s">
        <v>59</v>
      </c>
      <c r="B321" s="70" t="s">
        <v>60</v>
      </c>
      <c r="C321" s="139" t="s">
        <v>211</v>
      </c>
      <c r="D321" s="37">
        <v>0</v>
      </c>
      <c r="E321" s="37">
        <f>E320/D320-1</f>
        <v>3.4969825886106198E-2</v>
      </c>
      <c r="F321" s="37">
        <f>F320/E320-1</f>
        <v>5.2559560471207245E-2</v>
      </c>
      <c r="G321" s="37">
        <f t="shared" ref="G321" si="555">G320/F320-1</f>
        <v>6.4536672697441899E-2</v>
      </c>
      <c r="H321" s="37">
        <f t="shared" ref="H321" si="556">H320/G320-1</f>
        <v>4.4544920204399263E-2</v>
      </c>
      <c r="I321" s="37">
        <f t="shared" ref="I321" si="557">I320/H320-1</f>
        <v>-0.10511951802904518</v>
      </c>
      <c r="J321" s="37">
        <f t="shared" ref="J321" si="558">J320/I320-1</f>
        <v>3.2338470817527609E-2</v>
      </c>
      <c r="K321" s="37">
        <f t="shared" ref="K321" si="559">K320/J320-1</f>
        <v>6.5741100384238527E-2</v>
      </c>
      <c r="L321" s="37">
        <f t="shared" ref="L321" si="560">L320/K320-1</f>
        <v>5.7241874744383026E-2</v>
      </c>
      <c r="M321" s="37">
        <f t="shared" ref="M321" si="561">M320/L320-1</f>
        <v>5.7630435481234699E-2</v>
      </c>
      <c r="N321" s="37">
        <f t="shared" ref="N321" si="562">N320/M320-1</f>
        <v>5.3632191345341029E-2</v>
      </c>
      <c r="O321" s="37">
        <f t="shared" ref="O321" si="563">O320/N320-1</f>
        <v>5.3533180796008883E-2</v>
      </c>
      <c r="P321" s="37">
        <f t="shared" ref="P321" si="564">P320/O320-1</f>
        <v>5.2079787533231281E-2</v>
      </c>
      <c r="Q321" s="37">
        <f t="shared" ref="Q321" si="565">Q320/P320-1</f>
        <v>5.1078534933239217E-2</v>
      </c>
      <c r="R321" s="37">
        <f t="shared" ref="R321" si="566">R320/Q320-1</f>
        <v>5.0310145682972873E-2</v>
      </c>
      <c r="S321" s="37">
        <f t="shared" ref="S321" si="567">S320/R320-1</f>
        <v>4.9338955811392138E-2</v>
      </c>
    </row>
    <row r="322" spans="1:21">
      <c r="A322" s="99"/>
      <c r="B322" s="70"/>
      <c r="C322" s="137" t="s">
        <v>411</v>
      </c>
      <c r="D322" s="380"/>
      <c r="E322" s="380"/>
      <c r="F322" s="380"/>
      <c r="G322" s="380"/>
      <c r="H322" s="380"/>
      <c r="I322" s="380"/>
      <c r="J322" s="381">
        <f>I320+I320*J323</f>
        <v>2800.9282649746219</v>
      </c>
      <c r="K322" s="381">
        <f>J322+J322*K323</f>
        <v>2913.9207932810141</v>
      </c>
      <c r="L322" s="381">
        <f t="shared" ref="L322:S322" si="568">K322+K322*L323</f>
        <v>3006.7054941957213</v>
      </c>
      <c r="M322" s="381">
        <f t="shared" si="568"/>
        <v>3103.6129216374702</v>
      </c>
      <c r="N322" s="381">
        <f t="shared" si="568"/>
        <v>3191.234715503012</v>
      </c>
      <c r="O322" s="381">
        <f t="shared" si="568"/>
        <v>3281.0142987167583</v>
      </c>
      <c r="P322" s="381">
        <f t="shared" si="568"/>
        <v>3368.5510631000152</v>
      </c>
      <c r="Q322" s="381">
        <f t="shared" si="568"/>
        <v>3455.0505192482292</v>
      </c>
      <c r="R322" s="381">
        <f t="shared" si="568"/>
        <v>3541.1163310247339</v>
      </c>
      <c r="S322" s="381">
        <f t="shared" si="568"/>
        <v>3625.8869583961341</v>
      </c>
      <c r="U322" s="293">
        <f t="shared" si="554"/>
        <v>2.9098438784695757E-2</v>
      </c>
    </row>
    <row r="323" spans="1:21">
      <c r="A323" s="99"/>
      <c r="B323" s="70"/>
      <c r="C323" s="139" t="s">
        <v>211</v>
      </c>
      <c r="D323" s="380"/>
      <c r="E323" s="380"/>
      <c r="F323" s="380"/>
      <c r="G323" s="380"/>
      <c r="H323" s="380"/>
      <c r="I323" s="380"/>
      <c r="J323" s="380">
        <f>J321-2.54%</f>
        <v>6.9384708175276102E-3</v>
      </c>
      <c r="K323" s="380">
        <f t="shared" ref="K323:S323" si="569">K321-2.54%</f>
        <v>4.0341100384238528E-2</v>
      </c>
      <c r="L323" s="380">
        <f t="shared" si="569"/>
        <v>3.1841874744383027E-2</v>
      </c>
      <c r="M323" s="380">
        <f t="shared" si="569"/>
        <v>3.22304354812347E-2</v>
      </c>
      <c r="N323" s="380">
        <f t="shared" si="569"/>
        <v>2.823219134534103E-2</v>
      </c>
      <c r="O323" s="380">
        <f t="shared" si="569"/>
        <v>2.8133180796008884E-2</v>
      </c>
      <c r="P323" s="380">
        <f t="shared" si="569"/>
        <v>2.6679787533231282E-2</v>
      </c>
      <c r="Q323" s="380">
        <f t="shared" si="569"/>
        <v>2.5678534933239218E-2</v>
      </c>
      <c r="R323" s="380">
        <f t="shared" si="569"/>
        <v>2.4910145682972874E-2</v>
      </c>
      <c r="S323" s="380">
        <f t="shared" si="569"/>
        <v>2.3938955811392139E-2</v>
      </c>
    </row>
    <row r="324" spans="1:21">
      <c r="A324" s="99"/>
      <c r="B324" s="70"/>
      <c r="C324" s="137" t="s">
        <v>412</v>
      </c>
      <c r="D324" s="380"/>
      <c r="E324" s="380"/>
      <c r="F324" s="380"/>
      <c r="G324" s="380"/>
      <c r="H324" s="380"/>
      <c r="I324" s="380"/>
      <c r="J324" s="381">
        <f>I320+I320*J325</f>
        <v>2787.2982876759766</v>
      </c>
      <c r="K324" s="381">
        <f>J324+J324*K325</f>
        <v>2886.0832060903172</v>
      </c>
      <c r="L324" s="381">
        <f t="shared" ref="L324:S324" si="570">K324+K324*L325</f>
        <v>2963.8396983306698</v>
      </c>
      <c r="M324" s="381">
        <f t="shared" si="570"/>
        <v>3044.8427279826183</v>
      </c>
      <c r="N324" s="381">
        <f t="shared" si="570"/>
        <v>3115.8855811283788</v>
      </c>
      <c r="O324" s="381">
        <f t="shared" si="570"/>
        <v>3188.2775141744119</v>
      </c>
      <c r="P324" s="381">
        <f t="shared" si="570"/>
        <v>3257.7175210301093</v>
      </c>
      <c r="Q324" s="381">
        <f t="shared" si="570"/>
        <v>3325.4081183434591</v>
      </c>
      <c r="R324" s="381">
        <f t="shared" si="570"/>
        <v>3391.9500192468527</v>
      </c>
      <c r="S324" s="381">
        <f t="shared" si="570"/>
        <v>3456.5292057777442</v>
      </c>
      <c r="U324" s="293">
        <f t="shared" si="554"/>
        <v>2.4198385688160018E-2</v>
      </c>
    </row>
    <row r="325" spans="1:21">
      <c r="A325" s="99"/>
      <c r="B325" s="70"/>
      <c r="C325" s="139" t="s">
        <v>211</v>
      </c>
      <c r="D325" s="380"/>
      <c r="E325" s="380"/>
      <c r="F325" s="380"/>
      <c r="G325" s="380"/>
      <c r="H325" s="380"/>
      <c r="I325" s="380"/>
      <c r="J325" s="380">
        <f>J321-3.03%</f>
        <v>2.0384708175276121E-3</v>
      </c>
      <c r="K325" s="380">
        <f t="shared" ref="K325:S325" si="571">K321-3.03%</f>
        <v>3.5441100384238533E-2</v>
      </c>
      <c r="L325" s="380">
        <f t="shared" si="571"/>
        <v>2.6941874744383029E-2</v>
      </c>
      <c r="M325" s="380">
        <f t="shared" si="571"/>
        <v>2.7330435481234702E-2</v>
      </c>
      <c r="N325" s="380">
        <f t="shared" si="571"/>
        <v>2.3332191345341032E-2</v>
      </c>
      <c r="O325" s="380">
        <f t="shared" si="571"/>
        <v>2.3233180796008886E-2</v>
      </c>
      <c r="P325" s="380">
        <f t="shared" si="571"/>
        <v>2.1779787533231284E-2</v>
      </c>
      <c r="Q325" s="380">
        <f t="shared" si="571"/>
        <v>2.077853493323922E-2</v>
      </c>
      <c r="R325" s="380">
        <f t="shared" si="571"/>
        <v>2.0010145682972876E-2</v>
      </c>
      <c r="S325" s="380">
        <f t="shared" si="571"/>
        <v>1.9038955811392141E-2</v>
      </c>
    </row>
    <row r="326" spans="1:21" ht="13.5" thickBot="1">
      <c r="A326" s="99" t="s">
        <v>59</v>
      </c>
      <c r="B326" s="70" t="s">
        <v>60</v>
      </c>
      <c r="C326" s="140" t="s">
        <v>212</v>
      </c>
      <c r="D326" s="54">
        <f>D315-D320</f>
        <v>5.6119314139436938</v>
      </c>
      <c r="E326" s="54">
        <f t="shared" ref="E326:S326" si="572">E315-E320</f>
        <v>40.985701247699581</v>
      </c>
      <c r="F326" s="54">
        <f t="shared" si="572"/>
        <v>37.61373594929637</v>
      </c>
      <c r="G326" s="54">
        <f t="shared" si="572"/>
        <v>10.693220579400531</v>
      </c>
      <c r="H326" s="54">
        <f t="shared" si="572"/>
        <v>63.557987114288608</v>
      </c>
      <c r="I326" s="54">
        <f t="shared" si="572"/>
        <v>71.307714696565654</v>
      </c>
      <c r="J326" s="54">
        <f t="shared" si="572"/>
        <v>181.49647829551759</v>
      </c>
      <c r="K326" s="54">
        <f t="shared" si="572"/>
        <v>127.51091392593753</v>
      </c>
      <c r="L326" s="54">
        <f t="shared" si="572"/>
        <v>-23.860951095267865</v>
      </c>
      <c r="M326" s="54">
        <f t="shared" si="572"/>
        <v>-75.08080970581841</v>
      </c>
      <c r="N326" s="54">
        <f t="shared" si="572"/>
        <v>-107.66587074283962</v>
      </c>
      <c r="O326" s="54">
        <f t="shared" si="572"/>
        <v>-209.33446106204883</v>
      </c>
      <c r="P326" s="54">
        <f t="shared" si="572"/>
        <v>-323.02357070807284</v>
      </c>
      <c r="Q326" s="54">
        <f t="shared" si="572"/>
        <v>-407.22742702647838</v>
      </c>
      <c r="R326" s="54">
        <f t="shared" si="572"/>
        <v>-541.56292307899548</v>
      </c>
      <c r="S326" s="54">
        <f t="shared" si="572"/>
        <v>-692.11733190341738</v>
      </c>
    </row>
    <row r="327" spans="1:21" ht="15">
      <c r="F327" s="1"/>
    </row>
    <row r="328" spans="1:21">
      <c r="B328" s="99"/>
      <c r="C328" s="70" t="s">
        <v>407</v>
      </c>
      <c r="D328" s="357"/>
      <c r="E328" s="357"/>
      <c r="F328" s="357"/>
      <c r="G328" s="357"/>
      <c r="H328" s="357"/>
      <c r="I328" s="370">
        <f>I320</f>
        <v>2781.6280201317209</v>
      </c>
      <c r="J328" s="371">
        <f>J320</f>
        <v>2871.5816166859677</v>
      </c>
      <c r="K328" s="371">
        <f t="shared" ref="K328:S328" si="573">K320</f>
        <v>3060.3625520100541</v>
      </c>
      <c r="L328" s="371">
        <f t="shared" si="573"/>
        <v>3235.5434418846139</v>
      </c>
      <c r="M328" s="371">
        <f t="shared" si="573"/>
        <v>3422.0092194588769</v>
      </c>
      <c r="N328" s="371">
        <f t="shared" si="573"/>
        <v>3605.5390727024169</v>
      </c>
      <c r="O328" s="371">
        <f t="shared" si="573"/>
        <v>3798.5550477484699</v>
      </c>
      <c r="P328" s="371">
        <f t="shared" si="573"/>
        <v>3996.3829875684937</v>
      </c>
      <c r="Q328" s="371">
        <f t="shared" si="573"/>
        <v>4200.5123756056137</v>
      </c>
      <c r="R328" s="371">
        <f t="shared" si="573"/>
        <v>4411.8407651654625</v>
      </c>
      <c r="S328" s="371">
        <f t="shared" si="573"/>
        <v>4629.5163817248595</v>
      </c>
    </row>
    <row r="329" spans="1:21">
      <c r="B329" s="99"/>
      <c r="C329" s="70"/>
      <c r="D329" s="357"/>
      <c r="E329" s="357"/>
      <c r="F329" s="357"/>
      <c r="G329" s="357"/>
      <c r="H329" s="357"/>
      <c r="I329" s="370"/>
      <c r="J329" s="371"/>
      <c r="K329" s="371"/>
      <c r="L329" s="371"/>
      <c r="M329" s="371"/>
      <c r="N329" s="371"/>
      <c r="O329" s="371"/>
      <c r="P329" s="371"/>
      <c r="Q329" s="371"/>
      <c r="R329" s="371"/>
      <c r="S329" s="371"/>
    </row>
    <row r="330" spans="1:21">
      <c r="B330" s="99"/>
      <c r="C330" s="70" t="s">
        <v>408</v>
      </c>
      <c r="D330" s="357"/>
      <c r="E330" s="357"/>
      <c r="F330" s="357"/>
      <c r="G330" s="357"/>
      <c r="H330" s="357"/>
      <c r="I330" s="370">
        <f>I320</f>
        <v>2781.6280201317209</v>
      </c>
      <c r="J330" s="370">
        <f>I330+I330*J331</f>
        <v>2836.8112664343212</v>
      </c>
      <c r="K330" s="370">
        <f t="shared" ref="K330:S330" si="574">J330+J330*K331</f>
        <v>2987.8462198416896</v>
      </c>
      <c r="L330" s="370">
        <f t="shared" si="574"/>
        <v>3121.5280611653247</v>
      </c>
      <c r="M330" s="370">
        <f t="shared" si="574"/>
        <v>3262.4039819326099</v>
      </c>
      <c r="N330" s="370">
        <f t="shared" si="574"/>
        <v>3396.5938067632646</v>
      </c>
      <c r="O330" s="370">
        <f t="shared" si="574"/>
        <v>3535.9668545267859</v>
      </c>
      <c r="P330" s="370">
        <f t="shared" si="574"/>
        <v>3675.9196713535043</v>
      </c>
      <c r="Q330" s="370">
        <f t="shared" si="574"/>
        <v>3817.7312668065965</v>
      </c>
      <c r="R330" s="370">
        <f t="shared" si="574"/>
        <v>3962.0802421829944</v>
      </c>
      <c r="S330" s="370">
        <f t="shared" si="574"/>
        <v>4108.0391411459641</v>
      </c>
    </row>
    <row r="331" spans="1:21">
      <c r="B331" s="99"/>
      <c r="C331" s="70"/>
      <c r="D331" s="357"/>
      <c r="E331" s="357"/>
      <c r="F331" s="357"/>
      <c r="G331" s="357"/>
      <c r="H331" s="357"/>
      <c r="I331" s="370"/>
      <c r="J331" s="357">
        <f>J321-1.25%</f>
        <v>1.9838470817527609E-2</v>
      </c>
      <c r="K331" s="357">
        <f t="shared" ref="K331:S331" si="575">K321-1.25%</f>
        <v>5.3241100384238529E-2</v>
      </c>
      <c r="L331" s="357">
        <f t="shared" si="575"/>
        <v>4.4741874744383028E-2</v>
      </c>
      <c r="M331" s="357">
        <f t="shared" si="575"/>
        <v>4.5130435481234701E-2</v>
      </c>
      <c r="N331" s="357">
        <f t="shared" si="575"/>
        <v>4.1132191345341032E-2</v>
      </c>
      <c r="O331" s="357">
        <f t="shared" si="575"/>
        <v>4.1033180796008886E-2</v>
      </c>
      <c r="P331" s="357">
        <f t="shared" si="575"/>
        <v>3.9579787533231284E-2</v>
      </c>
      <c r="Q331" s="357">
        <f t="shared" si="575"/>
        <v>3.857853493323922E-2</v>
      </c>
      <c r="R331" s="357">
        <f t="shared" si="575"/>
        <v>3.7810145682972876E-2</v>
      </c>
      <c r="S331" s="357">
        <f t="shared" si="575"/>
        <v>3.6838955811392141E-2</v>
      </c>
    </row>
    <row r="332" spans="1:21">
      <c r="B332" s="99"/>
      <c r="C332" s="70" t="s">
        <v>409</v>
      </c>
      <c r="D332" s="357"/>
      <c r="E332" s="357"/>
      <c r="F332" s="357"/>
      <c r="G332" s="357"/>
      <c r="H332" s="357"/>
      <c r="I332" s="370">
        <f>I320</f>
        <v>2781.6280201317209</v>
      </c>
      <c r="J332" s="370">
        <f>I332+I332*J333</f>
        <v>2802.0409161826747</v>
      </c>
      <c r="K332" s="370">
        <f t="shared" ref="K332" si="576">J332+J332*K333</f>
        <v>2916.1991464296166</v>
      </c>
      <c r="L332" s="370">
        <f t="shared" ref="L332" si="577">K332+K332*L333</f>
        <v>3010.2228740384771</v>
      </c>
      <c r="M332" s="370">
        <f t="shared" ref="M332" si="578">L332+L332*M333</f>
        <v>3108.4477573139266</v>
      </c>
      <c r="N332" s="370">
        <f t="shared" ref="N332" si="579">M332+M332*N333</f>
        <v>3197.4494282883352</v>
      </c>
      <c r="O332" s="370">
        <f t="shared" ref="O332" si="580">N332+N332*O333</f>
        <v>3288.6828309117814</v>
      </c>
      <c r="P332" s="370">
        <f t="shared" ref="P332" si="581">O332+O332*P333</f>
        <v>3377.7396632370578</v>
      </c>
      <c r="Q332" s="370">
        <f t="shared" ref="Q332" si="582">P332+P332*Q333</f>
        <v>3465.8261650401732</v>
      </c>
      <c r="R332" s="370">
        <f t="shared" ref="R332" si="583">Q332+Q332*R333</f>
        <v>3553.546730189199</v>
      </c>
      <c r="S332" s="370">
        <f t="shared" ref="S332" si="584">R332+R332*S333</f>
        <v>3640.0363470289908</v>
      </c>
    </row>
    <row r="333" spans="1:21">
      <c r="B333" s="99"/>
      <c r="D333" s="357"/>
      <c r="E333" s="357"/>
      <c r="F333" s="357"/>
      <c r="G333" s="357"/>
      <c r="H333" s="357"/>
      <c r="I333" s="357"/>
      <c r="J333" s="357">
        <f>J321-2.5%</f>
        <v>7.3384708175276078E-3</v>
      </c>
      <c r="K333" s="357">
        <f t="shared" ref="K333:R333" si="585">K321-2.5%</f>
        <v>4.0741100384238525E-2</v>
      </c>
      <c r="L333" s="357">
        <f t="shared" si="585"/>
        <v>3.2241874744383024E-2</v>
      </c>
      <c r="M333" s="357">
        <f t="shared" si="585"/>
        <v>3.2630435481234697E-2</v>
      </c>
      <c r="N333" s="357">
        <f t="shared" si="585"/>
        <v>2.8632191345341028E-2</v>
      </c>
      <c r="O333" s="357">
        <f t="shared" si="585"/>
        <v>2.8533180796008882E-2</v>
      </c>
      <c r="P333" s="357">
        <f t="shared" si="585"/>
        <v>2.707978753323128E-2</v>
      </c>
      <c r="Q333" s="357">
        <f t="shared" si="585"/>
        <v>2.6078534933239216E-2</v>
      </c>
      <c r="R333" s="357">
        <f t="shared" si="585"/>
        <v>2.5310145682972872E-2</v>
      </c>
      <c r="S333" s="357">
        <f>S321-2.5%</f>
        <v>2.4338955811392136E-2</v>
      </c>
    </row>
    <row r="334" spans="1:21" ht="13.5" thickBot="1">
      <c r="B334" s="99"/>
      <c r="D334" s="357"/>
      <c r="E334" s="357"/>
      <c r="F334" s="357"/>
      <c r="G334" s="357"/>
      <c r="H334" s="357"/>
      <c r="I334" s="357"/>
      <c r="J334" s="357"/>
      <c r="K334" s="357"/>
      <c r="L334" s="357"/>
      <c r="M334" s="357"/>
      <c r="N334" s="357"/>
      <c r="O334" s="357"/>
      <c r="P334" s="357"/>
      <c r="Q334" s="357"/>
      <c r="R334" s="357"/>
      <c r="S334" s="357"/>
    </row>
    <row r="335" spans="1:21">
      <c r="A335" s="142" t="s">
        <v>31</v>
      </c>
      <c r="B335" s="142" t="s">
        <v>15</v>
      </c>
      <c r="C335" s="142" t="s">
        <v>27</v>
      </c>
      <c r="D335" s="143">
        <v>2015</v>
      </c>
      <c r="E335" s="143">
        <v>2016</v>
      </c>
      <c r="F335" s="143">
        <v>2017</v>
      </c>
      <c r="G335" s="143">
        <v>2018</v>
      </c>
      <c r="H335" s="143">
        <v>2019</v>
      </c>
      <c r="I335" s="143">
        <v>2020</v>
      </c>
      <c r="J335" s="143" t="s">
        <v>30</v>
      </c>
      <c r="K335" s="143" t="s">
        <v>3</v>
      </c>
      <c r="L335" s="143" t="s">
        <v>4</v>
      </c>
      <c r="M335" s="143" t="s">
        <v>5</v>
      </c>
      <c r="N335" s="143" t="s">
        <v>6</v>
      </c>
      <c r="O335" s="143" t="s">
        <v>7</v>
      </c>
      <c r="P335" s="143" t="s">
        <v>8</v>
      </c>
      <c r="Q335" s="143" t="s">
        <v>9</v>
      </c>
      <c r="R335" s="143" t="s">
        <v>10</v>
      </c>
      <c r="S335" s="144" t="s">
        <v>16</v>
      </c>
    </row>
    <row r="336" spans="1:21">
      <c r="A336" s="99" t="s">
        <v>32</v>
      </c>
      <c r="B336" s="70" t="s">
        <v>60</v>
      </c>
      <c r="C336" s="137" t="s">
        <v>50</v>
      </c>
      <c r="D336" s="277">
        <v>1999.1236161734421</v>
      </c>
      <c r="E336" s="277">
        <v>2045.4017976574764</v>
      </c>
      <c r="F336" s="277">
        <v>2102.3493790682178</v>
      </c>
      <c r="G336" s="277">
        <v>2289.7779871359298</v>
      </c>
      <c r="H336" s="277">
        <v>2296.6344127511102</v>
      </c>
      <c r="I336" s="277">
        <v>2234.7148314939109</v>
      </c>
      <c r="J336" s="277">
        <v>2395.7443326670591</v>
      </c>
      <c r="K336" s="277">
        <v>2590.2904985548698</v>
      </c>
      <c r="L336" s="277">
        <v>2769.8430151282264</v>
      </c>
      <c r="M336" s="277">
        <v>2962.4630765302245</v>
      </c>
      <c r="N336" s="277">
        <v>3155.3899498942706</v>
      </c>
      <c r="O336" s="277">
        <v>3356.3935549026469</v>
      </c>
      <c r="P336" s="277">
        <v>3563.1888022419457</v>
      </c>
      <c r="Q336" s="277">
        <v>3780.7342229791575</v>
      </c>
      <c r="R336" s="277">
        <v>4006.3687438337001</v>
      </c>
      <c r="S336" s="277">
        <v>4238.7317931119696</v>
      </c>
    </row>
    <row r="337" spans="1:19">
      <c r="A337" s="99" t="s">
        <v>41</v>
      </c>
      <c r="B337" s="70" t="s">
        <v>60</v>
      </c>
      <c r="C337" s="137" t="s">
        <v>50</v>
      </c>
      <c r="D337" s="38">
        <v>657.54878900000006</v>
      </c>
      <c r="E337" s="38">
        <v>727.22545416666662</v>
      </c>
      <c r="F337" s="38">
        <v>776.29534283333328</v>
      </c>
      <c r="G337" s="38">
        <v>853.37136816666668</v>
      </c>
      <c r="H337" s="38">
        <v>882.82606627777761</v>
      </c>
      <c r="I337" s="38">
        <v>680.87686666666673</v>
      </c>
      <c r="J337" s="38">
        <v>640.77626600000008</v>
      </c>
      <c r="K337" s="38">
        <v>663.42810648710019</v>
      </c>
      <c r="L337" s="38">
        <v>684.64672206744262</v>
      </c>
      <c r="M337" s="38">
        <v>705.92567071168605</v>
      </c>
      <c r="N337" s="38">
        <v>732.06984818217211</v>
      </c>
      <c r="O337" s="38">
        <v>762.08563001420293</v>
      </c>
      <c r="P337" s="38">
        <v>794.37045991395644</v>
      </c>
      <c r="Q337" s="38">
        <v>827.51519722212674</v>
      </c>
      <c r="R337" s="38">
        <v>863.48406148203605</v>
      </c>
      <c r="S337" s="38">
        <v>901.74367312787899</v>
      </c>
    </row>
    <row r="338" spans="1:19">
      <c r="A338" s="99" t="s">
        <v>40</v>
      </c>
      <c r="B338" s="70" t="s">
        <v>60</v>
      </c>
      <c r="C338" s="137" t="s">
        <v>50</v>
      </c>
      <c r="D338" s="38">
        <v>488.18858599999999</v>
      </c>
      <c r="E338" s="38">
        <v>465.55841099999998</v>
      </c>
      <c r="F338" s="38">
        <v>468.34031599999997</v>
      </c>
      <c r="G338" s="38">
        <v>513.36873500000002</v>
      </c>
      <c r="H338" s="38">
        <v>457.37422299999997</v>
      </c>
      <c r="I338" s="38">
        <v>359.19260000000008</v>
      </c>
      <c r="J338" s="38">
        <v>374.41606072000002</v>
      </c>
      <c r="K338" s="38">
        <v>392.30105433073209</v>
      </c>
      <c r="L338" s="38">
        <v>410.46252242618635</v>
      </c>
      <c r="M338" s="38">
        <v>427.82237765868865</v>
      </c>
      <c r="N338" s="38">
        <v>444.63680973594728</v>
      </c>
      <c r="O338" s="38">
        <v>461.76828017515334</v>
      </c>
      <c r="P338" s="38">
        <v>477.55940676117064</v>
      </c>
      <c r="Q338" s="38">
        <v>492.4363400513364</v>
      </c>
      <c r="R338" s="38">
        <v>506.55739203011575</v>
      </c>
      <c r="S338" s="38">
        <v>521.43221315825122</v>
      </c>
    </row>
    <row r="339" spans="1:19">
      <c r="A339" s="99" t="s">
        <v>42</v>
      </c>
      <c r="B339" s="70" t="s">
        <v>60</v>
      </c>
      <c r="C339" s="137" t="s">
        <v>50</v>
      </c>
      <c r="D339" s="38">
        <v>159.50528200000002</v>
      </c>
      <c r="E339" s="38">
        <v>150.05103600000001</v>
      </c>
      <c r="F339" s="38">
        <v>153.94708</v>
      </c>
      <c r="G339" s="38">
        <v>173.773256</v>
      </c>
      <c r="H339" s="38">
        <v>164.92147199999999</v>
      </c>
      <c r="I339" s="38">
        <v>135.53799999999998</v>
      </c>
      <c r="J339" s="38">
        <v>141.7256946</v>
      </c>
      <c r="K339" s="38">
        <v>148.8566487077</v>
      </c>
      <c r="L339" s="38">
        <v>155.65030786320864</v>
      </c>
      <c r="M339" s="38">
        <v>162.37974438472253</v>
      </c>
      <c r="N339" s="38">
        <v>168.55757582758577</v>
      </c>
      <c r="O339" s="38">
        <v>174.72804570196956</v>
      </c>
      <c r="P339" s="38">
        <v>180.61627335001367</v>
      </c>
      <c r="Q339" s="38">
        <v>186.3665714467781</v>
      </c>
      <c r="R339" s="38">
        <v>192.38290771048918</v>
      </c>
      <c r="S339" s="38">
        <v>198.79205821693051</v>
      </c>
    </row>
    <row r="340" spans="1:19">
      <c r="A340" s="99" t="s">
        <v>39</v>
      </c>
      <c r="B340" s="70" t="s">
        <v>60</v>
      </c>
      <c r="C340" s="137" t="s">
        <v>50</v>
      </c>
      <c r="D340" s="38">
        <v>271.133782</v>
      </c>
      <c r="E340" s="38">
        <v>287.31269599999996</v>
      </c>
      <c r="F340" s="38">
        <v>337.19630899999993</v>
      </c>
      <c r="G340" s="38">
        <v>309.81073700000002</v>
      </c>
      <c r="H340" s="38">
        <v>324.16195600000003</v>
      </c>
      <c r="I340" s="38">
        <v>240.94600000000003</v>
      </c>
      <c r="J340" s="38">
        <v>248.75265040000002</v>
      </c>
      <c r="K340" s="38">
        <v>258.702756416</v>
      </c>
      <c r="L340" s="38">
        <v>267.75735289056001</v>
      </c>
      <c r="M340" s="38">
        <v>277.66437494751074</v>
      </c>
      <c r="N340" s="38">
        <v>288.49328557046363</v>
      </c>
      <c r="O340" s="38">
        <v>300.03301699328216</v>
      </c>
      <c r="P340" s="38">
        <v>312.36437399170603</v>
      </c>
      <c r="Q340" s="38">
        <v>324.17174732859252</v>
      </c>
      <c r="R340" s="38">
        <v>335.84193023242187</v>
      </c>
      <c r="S340" s="38">
        <v>348.10016068590528</v>
      </c>
    </row>
    <row r="341" spans="1:19">
      <c r="A341" s="99" t="s">
        <v>59</v>
      </c>
      <c r="B341" s="70" t="s">
        <v>60</v>
      </c>
      <c r="C341" s="137" t="s">
        <v>50</v>
      </c>
      <c r="D341" s="38">
        <v>3575.500055173442</v>
      </c>
      <c r="E341" s="38">
        <v>3675.5493948241428</v>
      </c>
      <c r="F341" s="38">
        <v>3838.1284269015505</v>
      </c>
      <c r="G341" s="38">
        <v>4140.1020833025968</v>
      </c>
      <c r="H341" s="38">
        <v>4125.9181300288874</v>
      </c>
      <c r="I341" s="38">
        <v>3651.2682981605781</v>
      </c>
      <c r="J341" s="38">
        <v>3801.4150043870591</v>
      </c>
      <c r="K341" s="38">
        <v>4053.5790644964022</v>
      </c>
      <c r="L341" s="38">
        <v>4288.3599203756239</v>
      </c>
      <c r="M341" s="38">
        <v>4536.2552442328324</v>
      </c>
      <c r="N341" s="38">
        <v>4789.1474692104393</v>
      </c>
      <c r="O341" s="38">
        <v>5055.0085277872549</v>
      </c>
      <c r="P341" s="38">
        <v>5328.0993162587929</v>
      </c>
      <c r="Q341" s="38">
        <v>5611.2240790279911</v>
      </c>
      <c r="R341" s="38">
        <v>5904.635035288763</v>
      </c>
      <c r="S341" s="38">
        <v>6208.7998983009356</v>
      </c>
    </row>
    <row r="343" spans="1:19">
      <c r="B343" s="104" t="s">
        <v>404</v>
      </c>
      <c r="C343" s="99" t="s">
        <v>32</v>
      </c>
      <c r="D343" s="357">
        <f>D336/D$341</f>
        <v>0.55911721027129668</v>
      </c>
      <c r="E343" s="357">
        <f t="shared" ref="E343:S343" si="586">E336/E$341</f>
        <v>0.55648872534206251</v>
      </c>
      <c r="F343" s="357">
        <f t="shared" si="586"/>
        <v>0.54775378654158413</v>
      </c>
      <c r="G343" s="357">
        <f t="shared" si="586"/>
        <v>0.55307283276197705</v>
      </c>
      <c r="H343" s="357">
        <f t="shared" si="586"/>
        <v>0.55663596328680187</v>
      </c>
      <c r="I343" s="357">
        <f t="shared" si="586"/>
        <v>0.61203796845597647</v>
      </c>
      <c r="J343" s="357">
        <f t="shared" si="586"/>
        <v>0.63022435853549996</v>
      </c>
      <c r="K343" s="357">
        <f t="shared" si="586"/>
        <v>0.6390131923766178</v>
      </c>
      <c r="L343" s="357">
        <f t="shared" si="586"/>
        <v>0.64589798117635888</v>
      </c>
      <c r="M343" s="357">
        <f t="shared" si="586"/>
        <v>0.6530635771204788</v>
      </c>
      <c r="N343" s="357">
        <f t="shared" si="586"/>
        <v>0.65886255751787959</v>
      </c>
      <c r="O343" s="357">
        <f t="shared" si="586"/>
        <v>0.66397386600885755</v>
      </c>
      <c r="P343" s="357">
        <f t="shared" si="586"/>
        <v>0.66875420121558349</v>
      </c>
      <c r="Q343" s="357">
        <f t="shared" si="586"/>
        <v>0.67378065280081956</v>
      </c>
      <c r="R343" s="357">
        <f t="shared" si="586"/>
        <v>0.67851251091554909</v>
      </c>
      <c r="S343" s="357">
        <f t="shared" si="586"/>
        <v>0.68269743952803452</v>
      </c>
    </row>
    <row r="344" spans="1:19">
      <c r="C344" s="99" t="s">
        <v>41</v>
      </c>
      <c r="D344" s="357">
        <f t="shared" ref="D344:S347" si="587">D337/D$341</f>
        <v>0.18390400751038538</v>
      </c>
      <c r="E344" s="357">
        <f t="shared" si="587"/>
        <v>0.19785489896850122</v>
      </c>
      <c r="F344" s="357">
        <f t="shared" si="587"/>
        <v>0.20225882422074709</v>
      </c>
      <c r="G344" s="357">
        <f t="shared" si="587"/>
        <v>0.20612326725188493</v>
      </c>
      <c r="H344" s="357">
        <f t="shared" si="587"/>
        <v>0.21397081533258552</v>
      </c>
      <c r="I344" s="357">
        <f t="shared" si="587"/>
        <v>0.18647681053996396</v>
      </c>
      <c r="J344" s="357">
        <f t="shared" si="587"/>
        <v>0.16856256558689492</v>
      </c>
      <c r="K344" s="357">
        <f t="shared" si="587"/>
        <v>0.16366477523475206</v>
      </c>
      <c r="L344" s="357">
        <f t="shared" si="587"/>
        <v>0.15965234606694892</v>
      </c>
      <c r="M344" s="357">
        <f t="shared" si="587"/>
        <v>0.15561859567077152</v>
      </c>
      <c r="N344" s="357">
        <f t="shared" si="587"/>
        <v>0.15286015995303323</v>
      </c>
      <c r="O344" s="357">
        <f t="shared" si="587"/>
        <v>0.15075852509942117</v>
      </c>
      <c r="P344" s="357">
        <f t="shared" si="587"/>
        <v>0.1490907756711517</v>
      </c>
      <c r="Q344" s="357">
        <f t="shared" si="587"/>
        <v>0.14747498684199289</v>
      </c>
      <c r="R344" s="357">
        <f t="shared" si="587"/>
        <v>0.14623834603179803</v>
      </c>
      <c r="S344" s="357">
        <f t="shared" si="587"/>
        <v>0.1452363883356339</v>
      </c>
    </row>
    <row r="345" spans="1:19">
      <c r="C345" s="99" t="s">
        <v>40</v>
      </c>
      <c r="D345" s="357">
        <f t="shared" si="587"/>
        <v>0.13653714962013019</v>
      </c>
      <c r="E345" s="357">
        <f t="shared" si="587"/>
        <v>0.12666362521357835</v>
      </c>
      <c r="F345" s="357">
        <f t="shared" si="587"/>
        <v>0.12202309665236563</v>
      </c>
      <c r="G345" s="357">
        <f t="shared" si="587"/>
        <v>0.12399905235923099</v>
      </c>
      <c r="H345" s="357">
        <f t="shared" si="587"/>
        <v>0.11085392598345079</v>
      </c>
      <c r="I345" s="357">
        <f t="shared" si="587"/>
        <v>9.8374748352771768E-2</v>
      </c>
      <c r="J345" s="357">
        <f t="shared" si="587"/>
        <v>9.8493866175595565E-2</v>
      </c>
      <c r="K345" s="357">
        <f t="shared" si="587"/>
        <v>9.6778932417214303E-2</v>
      </c>
      <c r="L345" s="357">
        <f t="shared" si="587"/>
        <v>9.5715501974524872E-2</v>
      </c>
      <c r="M345" s="357">
        <f t="shared" si="587"/>
        <v>9.4311795660660974E-2</v>
      </c>
      <c r="N345" s="357">
        <f t="shared" si="587"/>
        <v>9.2842580562517554E-2</v>
      </c>
      <c r="O345" s="357">
        <f t="shared" si="587"/>
        <v>9.1348664920508971E-2</v>
      </c>
      <c r="P345" s="357">
        <f t="shared" si="587"/>
        <v>8.9630350039438894E-2</v>
      </c>
      <c r="Q345" s="357">
        <f t="shared" si="587"/>
        <v>8.7759165044187487E-2</v>
      </c>
      <c r="R345" s="357">
        <f t="shared" si="587"/>
        <v>8.5789788700351546E-2</v>
      </c>
      <c r="S345" s="357">
        <f t="shared" si="587"/>
        <v>8.3982769890996706E-2</v>
      </c>
    </row>
    <row r="346" spans="1:19">
      <c r="C346" s="99" t="s">
        <v>42</v>
      </c>
      <c r="D346" s="357">
        <f t="shared" si="587"/>
        <v>4.4610622161565784E-2</v>
      </c>
      <c r="E346" s="357">
        <f t="shared" si="587"/>
        <v>4.0824110869330112E-2</v>
      </c>
      <c r="F346" s="357">
        <f t="shared" si="587"/>
        <v>4.0109934550647285E-2</v>
      </c>
      <c r="G346" s="357">
        <f t="shared" si="587"/>
        <v>4.1973181458699563E-2</v>
      </c>
      <c r="H346" s="357">
        <f t="shared" si="587"/>
        <v>3.9972066047477606E-2</v>
      </c>
      <c r="I346" s="357">
        <f t="shared" si="587"/>
        <v>3.7120799933623286E-2</v>
      </c>
      <c r="J346" s="357">
        <f t="shared" si="587"/>
        <v>3.7282352607237071E-2</v>
      </c>
      <c r="K346" s="357">
        <f t="shared" si="587"/>
        <v>3.6722275879968132E-2</v>
      </c>
      <c r="L346" s="357">
        <f t="shared" si="587"/>
        <v>3.6295999112307485E-2</v>
      </c>
      <c r="M346" s="357">
        <f t="shared" si="587"/>
        <v>3.5795989344110213E-2</v>
      </c>
      <c r="N346" s="357">
        <f t="shared" si="587"/>
        <v>3.5195737218627544E-2</v>
      </c>
      <c r="O346" s="357">
        <f t="shared" si="587"/>
        <v>3.4565331540291948E-2</v>
      </c>
      <c r="P346" s="357">
        <f t="shared" si="587"/>
        <v>3.3898818814968368E-2</v>
      </c>
      <c r="Q346" s="357">
        <f t="shared" si="587"/>
        <v>3.3213175738841923E-2</v>
      </c>
      <c r="R346" s="357">
        <f t="shared" si="587"/>
        <v>3.2581676354376199E-2</v>
      </c>
      <c r="S346" s="357">
        <f t="shared" si="587"/>
        <v>3.2017791114725858E-2</v>
      </c>
    </row>
    <row r="347" spans="1:19">
      <c r="C347" s="99" t="s">
        <v>39</v>
      </c>
      <c r="D347" s="357">
        <f t="shared" si="587"/>
        <v>7.5831010436622048E-2</v>
      </c>
      <c r="E347" s="357">
        <f t="shared" si="587"/>
        <v>7.8168639606527854E-2</v>
      </c>
      <c r="F347" s="357">
        <f t="shared" si="587"/>
        <v>8.7854358034656022E-2</v>
      </c>
      <c r="G347" s="357">
        <f t="shared" si="587"/>
        <v>7.4831666168207425E-2</v>
      </c>
      <c r="H347" s="357">
        <f t="shared" si="587"/>
        <v>7.856722934968427E-2</v>
      </c>
      <c r="I347" s="357">
        <f t="shared" si="587"/>
        <v>6.5989672717664399E-2</v>
      </c>
      <c r="J347" s="357">
        <f t="shared" si="587"/>
        <v>6.543685709477251E-2</v>
      </c>
      <c r="K347" s="357">
        <f t="shared" si="587"/>
        <v>6.3820824091447695E-2</v>
      </c>
      <c r="L347" s="357">
        <f t="shared" si="587"/>
        <v>6.2438171669859918E-2</v>
      </c>
      <c r="M347" s="357">
        <f t="shared" si="587"/>
        <v>6.1210042203978555E-2</v>
      </c>
      <c r="N347" s="357">
        <f t="shared" si="587"/>
        <v>6.0238964747942068E-2</v>
      </c>
      <c r="O347" s="357">
        <f t="shared" si="587"/>
        <v>5.9353612430920383E-2</v>
      </c>
      <c r="P347" s="357">
        <f t="shared" si="587"/>
        <v>5.8625854258857454E-2</v>
      </c>
      <c r="Q347" s="357">
        <f t="shared" si="587"/>
        <v>5.7772019574158125E-2</v>
      </c>
      <c r="R347" s="357">
        <f t="shared" si="587"/>
        <v>5.6877677997925188E-2</v>
      </c>
      <c r="S347" s="357">
        <f t="shared" si="587"/>
        <v>5.6065611130609053E-2</v>
      </c>
    </row>
    <row r="348" spans="1:19">
      <c r="C348" s="99" t="s">
        <v>59</v>
      </c>
    </row>
    <row r="349" spans="1:19" ht="13.5" thickBot="1"/>
    <row r="350" spans="1:19">
      <c r="A350" s="142" t="s">
        <v>31</v>
      </c>
      <c r="B350" s="142" t="s">
        <v>15</v>
      </c>
      <c r="C350" s="142" t="s">
        <v>27</v>
      </c>
      <c r="D350" s="143">
        <v>2015</v>
      </c>
      <c r="E350" s="143">
        <v>2016</v>
      </c>
      <c r="F350" s="143">
        <v>2017</v>
      </c>
      <c r="G350" s="143">
        <v>2018</v>
      </c>
      <c r="H350" s="143">
        <v>2019</v>
      </c>
      <c r="I350" s="143">
        <v>2020</v>
      </c>
      <c r="J350" s="143" t="s">
        <v>30</v>
      </c>
      <c r="K350" s="143" t="s">
        <v>3</v>
      </c>
      <c r="L350" s="143" t="s">
        <v>4</v>
      </c>
      <c r="M350" s="143" t="s">
        <v>5</v>
      </c>
      <c r="N350" s="143" t="s">
        <v>6</v>
      </c>
      <c r="O350" s="143" t="s">
        <v>7</v>
      </c>
      <c r="P350" s="143" t="s">
        <v>8</v>
      </c>
      <c r="Q350" s="143" t="s">
        <v>9</v>
      </c>
      <c r="R350" s="143" t="s">
        <v>10</v>
      </c>
      <c r="S350" s="144" t="s">
        <v>16</v>
      </c>
    </row>
    <row r="351" spans="1:19">
      <c r="A351" s="99" t="s">
        <v>32</v>
      </c>
      <c r="B351" s="70" t="s">
        <v>60</v>
      </c>
      <c r="C351" s="137" t="s">
        <v>46</v>
      </c>
      <c r="D351" s="38">
        <v>2186.0591899729002</v>
      </c>
      <c r="E351" s="38">
        <v>2271.7584480836235</v>
      </c>
      <c r="F351" s="38">
        <v>2368.411365093838</v>
      </c>
      <c r="G351" s="38">
        <v>2541.2025921757054</v>
      </c>
      <c r="H351" s="38">
        <v>2567.1072983839449</v>
      </c>
      <c r="I351" s="38">
        <v>2396.0559505039905</v>
      </c>
      <c r="J351" s="38">
        <v>2652.6286326860795</v>
      </c>
      <c r="K351" s="38">
        <v>2670.790682755327</v>
      </c>
      <c r="L351" s="38">
        <v>2601.7126263256159</v>
      </c>
      <c r="M351" s="38">
        <v>2608.3163970249766</v>
      </c>
      <c r="N351" s="38">
        <v>2746.23232352166</v>
      </c>
      <c r="O351" s="38">
        <v>2818.4404599173963</v>
      </c>
      <c r="P351" s="38">
        <v>2897.7633554897047</v>
      </c>
      <c r="Q351" s="38">
        <v>2985.6878611514544</v>
      </c>
      <c r="R351" s="38">
        <v>3046.9939189890042</v>
      </c>
      <c r="S351" s="38">
        <v>3098.9706268129871</v>
      </c>
    </row>
    <row r="352" spans="1:19">
      <c r="A352" s="99" t="s">
        <v>41</v>
      </c>
      <c r="B352" s="70" t="s">
        <v>60</v>
      </c>
      <c r="C352" s="137" t="s">
        <v>46</v>
      </c>
      <c r="D352" s="38">
        <v>835.35299999999995</v>
      </c>
      <c r="E352" s="38">
        <v>877.2173333333335</v>
      </c>
      <c r="F352" s="38">
        <v>923.87066666666669</v>
      </c>
      <c r="G352" s="38">
        <v>1021.3233333333334</v>
      </c>
      <c r="H352" s="38">
        <v>1031.7502222222222</v>
      </c>
      <c r="I352" s="38">
        <v>828.57333333333338</v>
      </c>
      <c r="J352" s="38">
        <v>905.34333333333336</v>
      </c>
      <c r="K352" s="38">
        <v>947.30799999999999</v>
      </c>
      <c r="L352" s="38">
        <v>951.29666666666685</v>
      </c>
      <c r="M352" s="38">
        <v>949.75066666666658</v>
      </c>
      <c r="N352" s="38">
        <v>992.08666666666659</v>
      </c>
      <c r="O352" s="38">
        <v>1051.3533333333332</v>
      </c>
      <c r="P352" s="38">
        <v>1082.4496666666664</v>
      </c>
      <c r="Q352" s="38">
        <v>1135.7761666666665</v>
      </c>
      <c r="R352" s="38">
        <v>1161.4348333333332</v>
      </c>
      <c r="S352" s="38">
        <v>1184.7791666666665</v>
      </c>
    </row>
    <row r="353" spans="1:19">
      <c r="A353" s="99" t="s">
        <v>40</v>
      </c>
      <c r="B353" s="70" t="s">
        <v>60</v>
      </c>
      <c r="C353" s="137" t="s">
        <v>46</v>
      </c>
      <c r="D353" s="38">
        <v>464.3</v>
      </c>
      <c r="E353" s="38">
        <v>470.67</v>
      </c>
      <c r="F353" s="38">
        <v>474.19</v>
      </c>
      <c r="G353" s="38">
        <v>479.46000000000004</v>
      </c>
      <c r="H353" s="38">
        <v>479.08</v>
      </c>
      <c r="I353" s="38">
        <v>394.37000000000006</v>
      </c>
      <c r="J353" s="38">
        <v>469.42000000000007</v>
      </c>
      <c r="K353" s="38">
        <v>500.78000000000009</v>
      </c>
      <c r="L353" s="38">
        <v>510.34010000000001</v>
      </c>
      <c r="M353" s="38">
        <v>523.89580000000001</v>
      </c>
      <c r="N353" s="38">
        <v>531.70719999999994</v>
      </c>
      <c r="O353" s="38">
        <v>538.30679999999995</v>
      </c>
      <c r="P353" s="38">
        <v>543.85519999999997</v>
      </c>
      <c r="Q353" s="38">
        <v>549.88880000000006</v>
      </c>
      <c r="R353" s="38">
        <v>561.46460000000002</v>
      </c>
      <c r="S353" s="38">
        <v>570.73249999999996</v>
      </c>
    </row>
    <row r="354" spans="1:19">
      <c r="A354" s="99" t="s">
        <v>42</v>
      </c>
      <c r="B354" s="70" t="s">
        <v>60</v>
      </c>
      <c r="C354" s="137" t="s">
        <v>46</v>
      </c>
      <c r="D354" s="38">
        <v>32</v>
      </c>
      <c r="E354" s="38">
        <v>32.700000000000003</v>
      </c>
      <c r="F354" s="38">
        <v>34.549999999999997</v>
      </c>
      <c r="G354" s="38">
        <v>35.700000000000003</v>
      </c>
      <c r="H354" s="38">
        <v>35.909999999999997</v>
      </c>
      <c r="I354" s="38">
        <v>30.1</v>
      </c>
      <c r="J354" s="38">
        <v>32.97</v>
      </c>
      <c r="K354" s="38">
        <v>35.32</v>
      </c>
      <c r="L354" s="38">
        <v>36.550000000000004</v>
      </c>
      <c r="M354" s="38">
        <v>36.650000000000006</v>
      </c>
      <c r="N354" s="38">
        <v>37.18</v>
      </c>
      <c r="O354" s="38">
        <v>38.369999999999997</v>
      </c>
      <c r="P354" s="38">
        <v>39.099999999999994</v>
      </c>
      <c r="Q354" s="38">
        <v>40.619999999999997</v>
      </c>
      <c r="R354" s="38">
        <v>41.480000000000004</v>
      </c>
      <c r="S354" s="38">
        <v>42.239999999999995</v>
      </c>
    </row>
    <row r="355" spans="1:19">
      <c r="A355" s="99" t="s">
        <v>39</v>
      </c>
      <c r="B355" s="70" t="s">
        <v>60</v>
      </c>
      <c r="C355" s="137" t="s">
        <v>46</v>
      </c>
      <c r="D355" s="38">
        <v>84</v>
      </c>
      <c r="E355" s="38">
        <v>85</v>
      </c>
      <c r="F355" s="38">
        <v>96</v>
      </c>
      <c r="G355" s="38">
        <v>97</v>
      </c>
      <c r="H355" s="38">
        <v>96.36</v>
      </c>
      <c r="I355" s="38">
        <v>73.200000000000017</v>
      </c>
      <c r="J355" s="38">
        <v>85.200000000000017</v>
      </c>
      <c r="K355" s="38">
        <v>98.4</v>
      </c>
      <c r="L355" s="38">
        <v>98.4</v>
      </c>
      <c r="M355" s="38">
        <v>98.4</v>
      </c>
      <c r="N355" s="38">
        <v>102.00000000000001</v>
      </c>
      <c r="O355" s="38">
        <v>106.79999999999998</v>
      </c>
      <c r="P355" s="38">
        <v>109.19999999999999</v>
      </c>
      <c r="Q355" s="38">
        <v>111.6</v>
      </c>
      <c r="R355" s="38">
        <v>115.19999999999999</v>
      </c>
      <c r="S355" s="38">
        <v>118.8</v>
      </c>
    </row>
    <row r="356" spans="1:19">
      <c r="A356" s="99" t="s">
        <v>59</v>
      </c>
      <c r="B356" s="70" t="s">
        <v>60</v>
      </c>
      <c r="C356" s="137" t="s">
        <v>46</v>
      </c>
      <c r="D356" s="38">
        <v>3601.7121899729004</v>
      </c>
      <c r="E356" s="38">
        <v>3737.3457814169569</v>
      </c>
      <c r="F356" s="38">
        <v>3897.0220317605049</v>
      </c>
      <c r="G356" s="38">
        <v>4174.6859255090385</v>
      </c>
      <c r="H356" s="38">
        <v>4210.2075206061663</v>
      </c>
      <c r="I356" s="38">
        <v>3722.2992838373234</v>
      </c>
      <c r="J356" s="38">
        <v>4145.5619660194125</v>
      </c>
      <c r="K356" s="38">
        <v>4252.5986827553261</v>
      </c>
      <c r="L356" s="38">
        <v>4198.2993929922823</v>
      </c>
      <c r="M356" s="38">
        <v>4217.0128636916425</v>
      </c>
      <c r="N356" s="38">
        <v>4409.2061901883271</v>
      </c>
      <c r="O356" s="38">
        <v>4553.2705932507297</v>
      </c>
      <c r="P356" s="38">
        <v>4672.3682221563713</v>
      </c>
      <c r="Q356" s="38">
        <v>4823.5728278181214</v>
      </c>
      <c r="R356" s="38">
        <v>4926.5733523223371</v>
      </c>
      <c r="S356" s="38">
        <v>5015.5222934796539</v>
      </c>
    </row>
    <row r="357" spans="1:19">
      <c r="C357" s="104"/>
    </row>
    <row r="358" spans="1:19">
      <c r="B358" s="104" t="s">
        <v>322</v>
      </c>
      <c r="C358" s="99" t="s">
        <v>32</v>
      </c>
      <c r="D358" s="357">
        <f>D351/D$356</f>
        <v>0.60694999341114708</v>
      </c>
      <c r="E358" s="357">
        <f t="shared" ref="E358:S358" si="588">E351/E$356</f>
        <v>0.6078534288637113</v>
      </c>
      <c r="F358" s="357">
        <f t="shared" si="588"/>
        <v>0.60774903138638214</v>
      </c>
      <c r="G358" s="357">
        <f t="shared" si="588"/>
        <v>0.60871707177968004</v>
      </c>
      <c r="H358" s="357">
        <f t="shared" si="588"/>
        <v>0.60973414868974074</v>
      </c>
      <c r="I358" s="357">
        <f t="shared" si="588"/>
        <v>0.64370319735115256</v>
      </c>
      <c r="J358" s="357">
        <f t="shared" si="588"/>
        <v>0.63987190504672298</v>
      </c>
      <c r="K358" s="357">
        <f t="shared" si="588"/>
        <v>0.62803732070595464</v>
      </c>
      <c r="L358" s="357">
        <f t="shared" si="588"/>
        <v>0.61970631029038636</v>
      </c>
      <c r="M358" s="357">
        <f t="shared" si="588"/>
        <v>0.61852227662915249</v>
      </c>
      <c r="N358" s="357">
        <f t="shared" si="588"/>
        <v>0.62284053071338952</v>
      </c>
      <c r="O358" s="357">
        <f t="shared" si="588"/>
        <v>0.61899252464704035</v>
      </c>
      <c r="P358" s="357">
        <f t="shared" si="588"/>
        <v>0.62019156404422715</v>
      </c>
      <c r="Q358" s="357">
        <f t="shared" si="588"/>
        <v>0.61897849741847688</v>
      </c>
      <c r="R358" s="357">
        <f t="shared" si="588"/>
        <v>0.61848138677417275</v>
      </c>
      <c r="S358" s="357">
        <f t="shared" si="588"/>
        <v>0.61787595498114967</v>
      </c>
    </row>
    <row r="359" spans="1:19">
      <c r="C359" s="99" t="s">
        <v>41</v>
      </c>
      <c r="D359" s="357">
        <f t="shared" ref="D359:S362" si="589">D352/D$356</f>
        <v>0.2319321911188815</v>
      </c>
      <c r="E359" s="357">
        <f t="shared" si="589"/>
        <v>0.23471666381395143</v>
      </c>
      <c r="F359" s="357">
        <f t="shared" si="589"/>
        <v>0.23707093753568084</v>
      </c>
      <c r="G359" s="357">
        <f t="shared" si="589"/>
        <v>0.24464674745772613</v>
      </c>
      <c r="H359" s="357">
        <f t="shared" si="589"/>
        <v>0.24505923215720149</v>
      </c>
      <c r="I359" s="357">
        <f t="shared" si="589"/>
        <v>0.22259718258848762</v>
      </c>
      <c r="J359" s="357">
        <f t="shared" si="589"/>
        <v>0.21838856607483018</v>
      </c>
      <c r="K359" s="357">
        <f t="shared" si="589"/>
        <v>0.2227597924632343</v>
      </c>
      <c r="L359" s="357">
        <f t="shared" si="589"/>
        <v>0.22659095448374938</v>
      </c>
      <c r="M359" s="357">
        <f t="shared" si="589"/>
        <v>0.22521882132349941</v>
      </c>
      <c r="N359" s="357">
        <f t="shared" si="589"/>
        <v>0.2250034640871019</v>
      </c>
      <c r="O359" s="357">
        <f t="shared" si="589"/>
        <v>0.23090069254652787</v>
      </c>
      <c r="P359" s="357">
        <f t="shared" si="589"/>
        <v>0.23167045386827387</v>
      </c>
      <c r="Q359" s="357">
        <f t="shared" si="589"/>
        <v>0.23546367126800896</v>
      </c>
      <c r="R359" s="357">
        <f t="shared" si="589"/>
        <v>0.23574901869386447</v>
      </c>
      <c r="S359" s="357">
        <f t="shared" si="589"/>
        <v>0.23622249036893303</v>
      </c>
    </row>
    <row r="360" spans="1:19">
      <c r="C360" s="99" t="s">
        <v>40</v>
      </c>
      <c r="D360" s="357">
        <f t="shared" si="589"/>
        <v>0.12891091111960654</v>
      </c>
      <c r="E360" s="357">
        <f t="shared" si="589"/>
        <v>0.12593696904907545</v>
      </c>
      <c r="F360" s="357">
        <f t="shared" si="589"/>
        <v>0.12168009216662848</v>
      </c>
      <c r="G360" s="357">
        <f t="shared" si="589"/>
        <v>0.11484935838413696</v>
      </c>
      <c r="H360" s="357">
        <f t="shared" si="589"/>
        <v>0.11379011548842236</v>
      </c>
      <c r="I360" s="357">
        <f t="shared" si="589"/>
        <v>0.10594795580043835</v>
      </c>
      <c r="J360" s="357">
        <f t="shared" si="589"/>
        <v>0.11323434647648972</v>
      </c>
      <c r="K360" s="357">
        <f t="shared" si="589"/>
        <v>0.11775858418775993</v>
      </c>
      <c r="L360" s="357">
        <f t="shared" si="589"/>
        <v>0.12155876754569947</v>
      </c>
      <c r="M360" s="357">
        <f t="shared" si="589"/>
        <v>0.12423386338484464</v>
      </c>
      <c r="N360" s="357">
        <f t="shared" si="589"/>
        <v>0.12059023258726069</v>
      </c>
      <c r="O360" s="357">
        <f t="shared" si="589"/>
        <v>0.11822420587037526</v>
      </c>
      <c r="P360" s="357">
        <f t="shared" si="589"/>
        <v>0.11639818912838215</v>
      </c>
      <c r="Q360" s="357">
        <f t="shared" si="589"/>
        <v>0.11400031048121127</v>
      </c>
      <c r="R360" s="357">
        <f t="shared" si="589"/>
        <v>0.11396655643731179</v>
      </c>
      <c r="S360" s="357">
        <f t="shared" si="589"/>
        <v>0.11379323360639254</v>
      </c>
    </row>
    <row r="361" spans="1:19">
      <c r="C361" s="99" t="s">
        <v>42</v>
      </c>
      <c r="D361" s="357">
        <f t="shared" si="589"/>
        <v>8.8846632690661419E-3</v>
      </c>
      <c r="E361" s="357">
        <f t="shared" si="589"/>
        <v>8.7495249068450659E-3</v>
      </c>
      <c r="F361" s="357">
        <f t="shared" si="589"/>
        <v>8.8657440780214973E-3</v>
      </c>
      <c r="G361" s="357">
        <f t="shared" si="589"/>
        <v>8.551541514023462E-3</v>
      </c>
      <c r="H361" s="357">
        <f t="shared" si="589"/>
        <v>8.5292707839802247E-3</v>
      </c>
      <c r="I361" s="357">
        <f t="shared" si="589"/>
        <v>8.0863997504708619E-3</v>
      </c>
      <c r="J361" s="357">
        <f t="shared" si="589"/>
        <v>7.9530833865831575E-3</v>
      </c>
      <c r="K361" s="357">
        <f t="shared" si="589"/>
        <v>8.3055097917482338E-3</v>
      </c>
      <c r="L361" s="357">
        <f t="shared" si="589"/>
        <v>8.7059060297149209E-3</v>
      </c>
      <c r="M361" s="357">
        <f t="shared" si="589"/>
        <v>8.6909860568734412E-3</v>
      </c>
      <c r="N361" s="357">
        <f t="shared" si="589"/>
        <v>8.4323568452606117E-3</v>
      </c>
      <c r="O361" s="357">
        <f t="shared" si="589"/>
        <v>8.4269096716710588E-3</v>
      </c>
      <c r="P361" s="357">
        <f t="shared" si="589"/>
        <v>8.3683473007516371E-3</v>
      </c>
      <c r="Q361" s="357">
        <f t="shared" si="589"/>
        <v>8.4211437144142611E-3</v>
      </c>
      <c r="R361" s="357">
        <f t="shared" si="589"/>
        <v>8.4196452652931172E-3</v>
      </c>
      <c r="S361" s="357">
        <f t="shared" si="589"/>
        <v>8.4218546999409016E-3</v>
      </c>
    </row>
    <row r="362" spans="1:19">
      <c r="C362" s="99" t="s">
        <v>39</v>
      </c>
      <c r="D362" s="357">
        <f t="shared" si="589"/>
        <v>2.3322241081298621E-2</v>
      </c>
      <c r="E362" s="357">
        <f t="shared" si="589"/>
        <v>2.2743413366416838E-2</v>
      </c>
      <c r="F362" s="357">
        <f t="shared" si="589"/>
        <v>2.4634194833286938E-2</v>
      </c>
      <c r="G362" s="357">
        <f t="shared" si="589"/>
        <v>2.3235280864433494E-2</v>
      </c>
      <c r="H362" s="357">
        <f t="shared" si="589"/>
        <v>2.2887232880655375E-2</v>
      </c>
      <c r="I362" s="357">
        <f t="shared" si="589"/>
        <v>1.966526450945074E-2</v>
      </c>
      <c r="J362" s="357">
        <f t="shared" si="589"/>
        <v>2.0552099015374133E-2</v>
      </c>
      <c r="K362" s="357">
        <f t="shared" si="589"/>
        <v>2.313879285130312E-2</v>
      </c>
      <c r="L362" s="357">
        <f t="shared" si="589"/>
        <v>2.343806165045002E-2</v>
      </c>
      <c r="M362" s="357">
        <f t="shared" si="589"/>
        <v>2.3334052605630193E-2</v>
      </c>
      <c r="N362" s="357">
        <f t="shared" si="589"/>
        <v>2.3133415766987155E-2</v>
      </c>
      <c r="O362" s="357">
        <f t="shared" si="589"/>
        <v>2.3455667264385433E-2</v>
      </c>
      <c r="P362" s="357">
        <f t="shared" si="589"/>
        <v>2.3371445658365186E-2</v>
      </c>
      <c r="Q362" s="357">
        <f t="shared" si="589"/>
        <v>2.3136377117888518E-2</v>
      </c>
      <c r="R362" s="357">
        <f t="shared" si="589"/>
        <v>2.3383392829357929E-2</v>
      </c>
      <c r="S362" s="357">
        <f t="shared" si="589"/>
        <v>2.368646634358379E-2</v>
      </c>
    </row>
    <row r="363" spans="1:19">
      <c r="C363" s="99" t="s">
        <v>59</v>
      </c>
    </row>
    <row r="365" spans="1:19">
      <c r="E365" s="71">
        <v>2764</v>
      </c>
      <c r="F365" s="71">
        <v>2850</v>
      </c>
    </row>
    <row r="366" spans="1:19">
      <c r="F366" s="71">
        <f>F365/E365-1</f>
        <v>3.1114327062228719E-2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E4826-D08E-47DA-8EC1-79B29EAEE9F5}">
  <dimension ref="A1:BC62"/>
  <sheetViews>
    <sheetView zoomScale="85" zoomScaleNormal="85" workbookViewId="0">
      <selection activeCell="G5" sqref="G5"/>
    </sheetView>
  </sheetViews>
  <sheetFormatPr defaultColWidth="9" defaultRowHeight="15"/>
  <cols>
    <col min="1" max="1" width="16" style="26" customWidth="1"/>
    <col min="2" max="2" width="19.5703125" style="24" customWidth="1"/>
    <col min="3" max="3" width="13.42578125" style="56" customWidth="1"/>
    <col min="4" max="4" width="11.140625" style="24" customWidth="1"/>
    <col min="5" max="5" width="9" style="24" bestFit="1" customWidth="1"/>
    <col min="6" max="6" width="11" style="24" customWidth="1"/>
    <col min="7" max="7" width="10.42578125" style="24" customWidth="1"/>
    <col min="8" max="8" width="11.42578125" style="24" customWidth="1"/>
    <col min="9" max="9" width="11.140625" style="24" customWidth="1"/>
    <col min="10" max="10" width="10.42578125" style="24" bestFit="1" customWidth="1"/>
    <col min="11" max="11" width="11.5703125" style="24" customWidth="1"/>
    <col min="12" max="12" width="10.140625" style="24" bestFit="1" customWidth="1"/>
    <col min="13" max="13" width="11.140625" style="24" bestFit="1" customWidth="1"/>
    <col min="14" max="14" width="11.140625" style="26" customWidth="1"/>
    <col min="15" max="21" width="9" style="24"/>
    <col min="22" max="22" width="10.7109375" style="24" customWidth="1"/>
    <col min="23" max="24" width="9" style="24"/>
    <col min="25" max="27" width="9.85546875" style="24" bestFit="1" customWidth="1"/>
    <col min="28" max="16384" width="9" style="24"/>
  </cols>
  <sheetData>
    <row r="1" spans="1:55">
      <c r="A1" s="106" t="s">
        <v>31</v>
      </c>
      <c r="B1" s="98" t="s">
        <v>15</v>
      </c>
      <c r="C1" s="107" t="s">
        <v>98</v>
      </c>
      <c r="D1" s="108" t="s">
        <v>63</v>
      </c>
      <c r="E1" s="108" t="s">
        <v>64</v>
      </c>
      <c r="F1" s="108" t="s">
        <v>65</v>
      </c>
      <c r="G1" s="108" t="s">
        <v>66</v>
      </c>
      <c r="H1" s="108" t="s">
        <v>67</v>
      </c>
      <c r="I1" s="109" t="s">
        <v>68</v>
      </c>
      <c r="J1" s="109" t="s">
        <v>69</v>
      </c>
      <c r="K1" s="109" t="s">
        <v>70</v>
      </c>
      <c r="L1" s="109" t="s">
        <v>71</v>
      </c>
      <c r="M1" s="109" t="s">
        <v>72</v>
      </c>
      <c r="N1" s="109" t="s">
        <v>389</v>
      </c>
      <c r="O1" s="108" t="s">
        <v>73</v>
      </c>
      <c r="P1" s="108" t="s">
        <v>74</v>
      </c>
      <c r="Q1" s="108" t="s">
        <v>75</v>
      </c>
      <c r="R1" s="108" t="s">
        <v>76</v>
      </c>
      <c r="S1" s="108" t="s">
        <v>77</v>
      </c>
      <c r="T1" s="108" t="s">
        <v>78</v>
      </c>
      <c r="U1" s="108" t="s">
        <v>79</v>
      </c>
      <c r="V1" s="108" t="s">
        <v>80</v>
      </c>
      <c r="W1" s="108" t="s">
        <v>81</v>
      </c>
      <c r="X1" s="108" t="s">
        <v>82</v>
      </c>
      <c r="Y1" s="108" t="s">
        <v>83</v>
      </c>
      <c r="Z1" s="108" t="s">
        <v>84</v>
      </c>
      <c r="AA1" s="108" t="s">
        <v>85</v>
      </c>
      <c r="AB1" s="108" t="s">
        <v>86</v>
      </c>
      <c r="AC1" s="108" t="s">
        <v>87</v>
      </c>
      <c r="AD1" s="110" t="s">
        <v>88</v>
      </c>
      <c r="AE1" s="110" t="s">
        <v>89</v>
      </c>
      <c r="AF1" s="110" t="s">
        <v>90</v>
      </c>
      <c r="AG1" s="110" t="s">
        <v>91</v>
      </c>
      <c r="AH1" s="110" t="s">
        <v>92</v>
      </c>
      <c r="AI1" s="111" t="s">
        <v>93</v>
      </c>
      <c r="AJ1" s="111" t="s">
        <v>94</v>
      </c>
      <c r="AK1" s="111" t="s">
        <v>95</v>
      </c>
      <c r="AL1" s="111" t="s">
        <v>96</v>
      </c>
      <c r="AM1" s="111" t="s">
        <v>97</v>
      </c>
      <c r="AN1" s="108" t="s">
        <v>73</v>
      </c>
      <c r="AO1" s="108" t="s">
        <v>74</v>
      </c>
      <c r="AP1" s="108" t="s">
        <v>75</v>
      </c>
      <c r="AQ1" s="108" t="s">
        <v>76</v>
      </c>
      <c r="AR1" s="108" t="s">
        <v>77</v>
      </c>
      <c r="AS1" s="108" t="s">
        <v>78</v>
      </c>
      <c r="AT1" s="108" t="s">
        <v>79</v>
      </c>
      <c r="AU1" s="108" t="s">
        <v>80</v>
      </c>
      <c r="AV1" s="108" t="s">
        <v>81</v>
      </c>
      <c r="AW1" s="108" t="s">
        <v>82</v>
      </c>
      <c r="AX1" s="108" t="s">
        <v>83</v>
      </c>
      <c r="AY1" s="108" t="s">
        <v>84</v>
      </c>
      <c r="AZ1" s="108" t="s">
        <v>85</v>
      </c>
      <c r="BA1" s="108" t="s">
        <v>86</v>
      </c>
      <c r="BB1" s="108" t="s">
        <v>87</v>
      </c>
      <c r="BC1" s="97"/>
    </row>
    <row r="2" spans="1:55" s="1" customFormat="1">
      <c r="A2" s="55" t="s">
        <v>32</v>
      </c>
      <c r="B2" s="55" t="s">
        <v>33</v>
      </c>
      <c r="C2" s="112">
        <v>390730</v>
      </c>
      <c r="D2" s="189">
        <v>150.94949099999999</v>
      </c>
      <c r="E2" s="189">
        <v>153.81935999999999</v>
      </c>
      <c r="F2" s="189">
        <v>161.149866</v>
      </c>
      <c r="G2" s="189">
        <v>157.90992700000001</v>
      </c>
      <c r="H2" s="189">
        <v>170.82186100000001</v>
      </c>
      <c r="I2" s="189">
        <f>' Demand-Supply Gap'!D5</f>
        <v>51.4</v>
      </c>
      <c r="J2" s="189">
        <f>' Demand-Supply Gap'!E5</f>
        <v>57.8</v>
      </c>
      <c r="K2" s="189">
        <f>' Demand-Supply Gap'!F5</f>
        <v>59.4</v>
      </c>
      <c r="L2" s="189">
        <f>' Demand-Supply Gap'!G5</f>
        <v>47.3</v>
      </c>
      <c r="M2" s="189">
        <f>' Demand-Supply Gap'!H5</f>
        <v>55.2</v>
      </c>
      <c r="N2" s="189">
        <f>' Demand-Supply Gap'!I5</f>
        <v>31.5</v>
      </c>
      <c r="O2" s="189" t="s">
        <v>298</v>
      </c>
      <c r="P2" s="189" t="s">
        <v>52</v>
      </c>
      <c r="Q2" s="189" t="s">
        <v>35</v>
      </c>
      <c r="R2" s="189" t="s">
        <v>38</v>
      </c>
      <c r="S2" s="189" t="s">
        <v>110</v>
      </c>
      <c r="T2" s="189">
        <v>42.546999999999997</v>
      </c>
      <c r="U2" s="189">
        <v>27.929801999999999</v>
      </c>
      <c r="V2" s="189">
        <v>12.272156000000001</v>
      </c>
      <c r="W2" s="189">
        <v>11.389718</v>
      </c>
      <c r="X2" s="189">
        <v>8.4055750000000007</v>
      </c>
      <c r="Y2" s="189">
        <v>20.321631</v>
      </c>
      <c r="Z2" s="189">
        <v>8.7443740000000005</v>
      </c>
      <c r="AA2" s="189">
        <v>3.6768160000000001</v>
      </c>
      <c r="AB2" s="189">
        <v>3.056047</v>
      </c>
      <c r="AC2" s="189">
        <v>2.516702</v>
      </c>
      <c r="AD2" s="189">
        <v>50.862301000000002</v>
      </c>
      <c r="AE2" s="189">
        <v>53.894123999999998</v>
      </c>
      <c r="AF2" s="189">
        <v>62.908526000000002</v>
      </c>
      <c r="AG2" s="189">
        <v>87.535195999999999</v>
      </c>
      <c r="AH2" s="189">
        <v>72.91028</v>
      </c>
      <c r="AI2" s="189">
        <v>20.223814000000001</v>
      </c>
      <c r="AJ2" s="189">
        <v>26.366821000000002</v>
      </c>
      <c r="AK2" s="189">
        <v>29.087741999999999</v>
      </c>
      <c r="AL2" s="189">
        <v>30.808593999999999</v>
      </c>
      <c r="AM2" s="189">
        <v>29.921948</v>
      </c>
      <c r="AN2" s="189" t="s">
        <v>44</v>
      </c>
      <c r="AO2" s="189" t="s">
        <v>38</v>
      </c>
      <c r="AP2" s="189" t="s">
        <v>115</v>
      </c>
      <c r="AQ2" s="189" t="s">
        <v>34</v>
      </c>
      <c r="AR2" s="189" t="s">
        <v>37</v>
      </c>
      <c r="AS2" s="189">
        <v>17.238696999999998</v>
      </c>
      <c r="AT2" s="189">
        <v>13.767946999999999</v>
      </c>
      <c r="AU2" s="189">
        <v>9.0740870000000005</v>
      </c>
      <c r="AV2" s="189">
        <v>2.961443</v>
      </c>
      <c r="AW2" s="189">
        <v>2.3729260000000001</v>
      </c>
      <c r="AX2" s="189">
        <v>8.0318149999999999</v>
      </c>
      <c r="AY2" s="189">
        <v>6.248977</v>
      </c>
      <c r="AZ2" s="189">
        <v>3.8084899999999999</v>
      </c>
      <c r="BA2" s="189">
        <v>1.3205499999999999</v>
      </c>
      <c r="BB2" s="189">
        <v>1.0421499999999999</v>
      </c>
      <c r="BC2" s="57"/>
    </row>
    <row r="3" spans="1:55" s="1" customFormat="1">
      <c r="A3" s="55" t="s">
        <v>32</v>
      </c>
      <c r="B3" s="55" t="s">
        <v>35</v>
      </c>
      <c r="C3" s="112">
        <v>390730</v>
      </c>
      <c r="D3" s="189">
        <v>917.44243300000005</v>
      </c>
      <c r="E3" s="189">
        <v>777.397513</v>
      </c>
      <c r="F3" s="189">
        <v>794.12927500000001</v>
      </c>
      <c r="G3" s="189">
        <v>989.62402799999995</v>
      </c>
      <c r="H3" s="189">
        <v>0</v>
      </c>
      <c r="I3" s="189">
        <v>270</v>
      </c>
      <c r="J3" s="189">
        <v>250</v>
      </c>
      <c r="K3" s="189">
        <v>220.76713000000001</v>
      </c>
      <c r="L3" s="189">
        <v>269.58244100000002</v>
      </c>
      <c r="M3" s="189">
        <v>289.33999999999997</v>
      </c>
      <c r="N3" s="189">
        <v>404.8</v>
      </c>
      <c r="O3" s="189" t="s">
        <v>36</v>
      </c>
      <c r="P3" s="189" t="s">
        <v>111</v>
      </c>
      <c r="Q3" s="189" t="s">
        <v>115</v>
      </c>
      <c r="R3" s="189" t="s">
        <v>207</v>
      </c>
      <c r="S3" s="189" t="s">
        <v>112</v>
      </c>
      <c r="T3" s="189">
        <v>93.531734999999998</v>
      </c>
      <c r="U3" s="189">
        <v>3.8783270000000001</v>
      </c>
      <c r="V3" s="189">
        <v>1.21E-4</v>
      </c>
      <c r="W3" s="189">
        <v>1.7960000000000001E-3</v>
      </c>
      <c r="X3" s="189">
        <v>4.2902000000000003E-2</v>
      </c>
      <c r="Y3" s="189">
        <v>23.992759</v>
      </c>
      <c r="Z3" s="189">
        <v>0.522262</v>
      </c>
      <c r="AA3" s="189">
        <v>3.4999999999999997E-5</v>
      </c>
      <c r="AB3" s="189">
        <v>2.0000000000000001E-4</v>
      </c>
      <c r="AC3" s="189">
        <v>1.673E-3</v>
      </c>
      <c r="AD3" s="189">
        <v>175.68207100000001</v>
      </c>
      <c r="AE3" s="189">
        <v>145.96225200000001</v>
      </c>
      <c r="AF3" s="189">
        <v>169.38099299999999</v>
      </c>
      <c r="AG3" s="189">
        <v>181.13801699999999</v>
      </c>
      <c r="AH3" s="189">
        <v>0</v>
      </c>
      <c r="AI3" s="189">
        <v>73.350656000000001</v>
      </c>
      <c r="AJ3" s="189">
        <v>67.357838999999998</v>
      </c>
      <c r="AK3" s="189">
        <v>71.525818000000001</v>
      </c>
      <c r="AL3" s="189">
        <v>57.763840000000002</v>
      </c>
      <c r="AM3" s="189">
        <v>0</v>
      </c>
      <c r="AN3" s="189" t="s">
        <v>52</v>
      </c>
      <c r="AO3" s="189" t="s">
        <v>43</v>
      </c>
      <c r="AP3" s="189" t="s">
        <v>299</v>
      </c>
      <c r="AQ3" s="189" t="s">
        <v>300</v>
      </c>
      <c r="AR3" s="189" t="s">
        <v>301</v>
      </c>
      <c r="AS3" s="189">
        <v>26.320132999999998</v>
      </c>
      <c r="AT3" s="189">
        <v>17.811971</v>
      </c>
      <c r="AU3" s="189">
        <v>17.94642</v>
      </c>
      <c r="AV3" s="189">
        <v>13.709094</v>
      </c>
      <c r="AW3" s="189">
        <v>15.378304</v>
      </c>
      <c r="AX3" s="189">
        <v>8.4821749999999998</v>
      </c>
      <c r="AY3" s="189">
        <v>5.9503599999999999</v>
      </c>
      <c r="AZ3" s="189">
        <v>5.9199979999999996</v>
      </c>
      <c r="BA3" s="189">
        <v>4.9926959999999996</v>
      </c>
      <c r="BB3" s="189">
        <v>4.0116690000000004</v>
      </c>
      <c r="BC3" s="57"/>
    </row>
    <row r="4" spans="1:55" s="1" customFormat="1">
      <c r="A4" s="55" t="s">
        <v>32</v>
      </c>
      <c r="B4" s="55" t="s">
        <v>43</v>
      </c>
      <c r="C4" s="112">
        <v>390730</v>
      </c>
      <c r="D4" s="189">
        <v>138.30608100000001</v>
      </c>
      <c r="E4" s="189">
        <v>137.63108600000001</v>
      </c>
      <c r="F4" s="189">
        <v>155.66863699999999</v>
      </c>
      <c r="G4" s="189">
        <v>190.624482</v>
      </c>
      <c r="H4" s="189">
        <v>169.293409</v>
      </c>
      <c r="I4" s="189">
        <v>46.176234000000001</v>
      </c>
      <c r="J4" s="189">
        <v>48.405828</v>
      </c>
      <c r="K4" s="189">
        <v>51.983522000000001</v>
      </c>
      <c r="L4" s="189">
        <v>52.310464000000003</v>
      </c>
      <c r="M4" s="189">
        <v>51.23</v>
      </c>
      <c r="N4" s="189">
        <v>44.34</v>
      </c>
      <c r="O4" s="189" t="s">
        <v>298</v>
      </c>
      <c r="P4" s="189" t="s">
        <v>36</v>
      </c>
      <c r="Q4" s="189" t="s">
        <v>35</v>
      </c>
      <c r="R4" s="189" t="s">
        <v>206</v>
      </c>
      <c r="S4" s="189" t="s">
        <v>52</v>
      </c>
      <c r="T4" s="189">
        <v>44.261217000000002</v>
      </c>
      <c r="U4" s="189">
        <v>21.259302999999999</v>
      </c>
      <c r="V4" s="189">
        <v>11.206541</v>
      </c>
      <c r="W4" s="189">
        <v>28.625249</v>
      </c>
      <c r="X4" s="189">
        <v>5.4468449999999997</v>
      </c>
      <c r="Y4" s="189">
        <v>15.64433</v>
      </c>
      <c r="Z4" s="189">
        <v>6.1349200000000002</v>
      </c>
      <c r="AA4" s="189">
        <v>3.0830299999999999</v>
      </c>
      <c r="AB4" s="189">
        <v>2.4980699999999998</v>
      </c>
      <c r="AC4" s="189">
        <v>2.0454219999999999</v>
      </c>
      <c r="AD4" s="189">
        <v>398.80915299999998</v>
      </c>
      <c r="AE4" s="189">
        <v>456.10114900000002</v>
      </c>
      <c r="AF4" s="189">
        <v>474.68521500000003</v>
      </c>
      <c r="AG4" s="189">
        <v>500.14680900000002</v>
      </c>
      <c r="AH4" s="189">
        <v>480.60365300000001</v>
      </c>
      <c r="AI4" s="189">
        <v>40.746769</v>
      </c>
      <c r="AJ4" s="189">
        <v>43.859521999999998</v>
      </c>
      <c r="AK4" s="189">
        <v>46.760345999999998</v>
      </c>
      <c r="AL4" s="189">
        <v>49.401547999999998</v>
      </c>
      <c r="AM4" s="189">
        <v>44.463265999999997</v>
      </c>
      <c r="AN4" s="189" t="s">
        <v>35</v>
      </c>
      <c r="AO4" s="189" t="s">
        <v>36</v>
      </c>
      <c r="AP4" s="189" t="s">
        <v>206</v>
      </c>
      <c r="AQ4" s="189" t="s">
        <v>52</v>
      </c>
      <c r="AR4" s="189" t="s">
        <v>298</v>
      </c>
      <c r="AS4" s="189">
        <v>154.90062900000001</v>
      </c>
      <c r="AT4" s="189">
        <v>40.857284999999997</v>
      </c>
      <c r="AU4" s="189">
        <v>32.888387000000002</v>
      </c>
      <c r="AV4" s="189">
        <v>21.089206999999998</v>
      </c>
      <c r="AW4" s="189">
        <v>50.633845999999998</v>
      </c>
      <c r="AX4" s="189">
        <v>15.7814</v>
      </c>
      <c r="AY4" s="189">
        <v>4.8812199999999999</v>
      </c>
      <c r="AZ4" s="189">
        <v>2.9432399999999999</v>
      </c>
      <c r="BA4" s="189">
        <v>2.8808199999999999</v>
      </c>
      <c r="BB4" s="189">
        <v>2.43858</v>
      </c>
      <c r="BC4" s="57"/>
    </row>
    <row r="5" spans="1:55" s="1" customFormat="1">
      <c r="A5" s="55" t="s">
        <v>32</v>
      </c>
      <c r="B5" s="55" t="s">
        <v>51</v>
      </c>
      <c r="C5" s="112">
        <v>390730</v>
      </c>
      <c r="D5" s="189">
        <v>148.73095000000001</v>
      </c>
      <c r="E5" s="189">
        <v>162.401377</v>
      </c>
      <c r="F5" s="189">
        <v>138.87400099999999</v>
      </c>
      <c r="G5" s="189">
        <v>149.12822800000001</v>
      </c>
      <c r="H5" s="189">
        <v>140.636607</v>
      </c>
      <c r="I5" s="189">
        <v>22.278219</v>
      </c>
      <c r="J5" s="189">
        <v>29.930499999999999</v>
      </c>
      <c r="K5" s="189">
        <v>24</v>
      </c>
      <c r="L5" s="189">
        <v>19.55592</v>
      </c>
      <c r="M5" s="189">
        <v>19.7</v>
      </c>
      <c r="N5" s="189">
        <v>18.75</v>
      </c>
      <c r="O5" s="189" t="s">
        <v>36</v>
      </c>
      <c r="P5" s="189" t="s">
        <v>43</v>
      </c>
      <c r="Q5" s="189" t="s">
        <v>38</v>
      </c>
      <c r="R5" s="189" t="s">
        <v>35</v>
      </c>
      <c r="S5" s="189" t="s">
        <v>302</v>
      </c>
      <c r="T5" s="189">
        <v>31.587676999999999</v>
      </c>
      <c r="U5" s="189">
        <v>75.658094000000006</v>
      </c>
      <c r="V5" s="189">
        <v>8.8144469999999995</v>
      </c>
      <c r="W5" s="189">
        <v>14.754192</v>
      </c>
      <c r="X5" s="189">
        <v>1.5980049999999999</v>
      </c>
      <c r="Y5" s="189">
        <v>10.021971000000001</v>
      </c>
      <c r="Z5" s="189">
        <v>3.2323599999999999</v>
      </c>
      <c r="AA5" s="189">
        <v>2.5839080000000001</v>
      </c>
      <c r="AB5" s="189">
        <v>2.1655319999999998</v>
      </c>
      <c r="AC5" s="189">
        <v>0.31448999999999999</v>
      </c>
      <c r="AD5" s="189">
        <v>652.50740099999996</v>
      </c>
      <c r="AE5" s="189">
        <v>614.27740200000005</v>
      </c>
      <c r="AF5" s="189">
        <v>739.88861999999995</v>
      </c>
      <c r="AG5" s="189">
        <v>885.253334</v>
      </c>
      <c r="AH5" s="189">
        <v>858.42870400000004</v>
      </c>
      <c r="AI5" s="189">
        <v>247.25950800000001</v>
      </c>
      <c r="AJ5" s="189">
        <v>278.51124900000002</v>
      </c>
      <c r="AK5" s="189">
        <v>300.196077</v>
      </c>
      <c r="AL5" s="189">
        <v>290.57697000000002</v>
      </c>
      <c r="AM5" s="189">
        <v>321.19788</v>
      </c>
      <c r="AN5" s="189" t="s">
        <v>35</v>
      </c>
      <c r="AO5" s="189" t="s">
        <v>36</v>
      </c>
      <c r="AP5" s="189" t="s">
        <v>33</v>
      </c>
      <c r="AQ5" s="189" t="s">
        <v>43</v>
      </c>
      <c r="AR5" s="189" t="s">
        <v>207</v>
      </c>
      <c r="AS5" s="189">
        <v>261.18083200000001</v>
      </c>
      <c r="AT5" s="189">
        <v>121.024061</v>
      </c>
      <c r="AU5" s="189">
        <v>41.576827000000002</v>
      </c>
      <c r="AV5" s="189">
        <v>44.965822000000003</v>
      </c>
      <c r="AW5" s="189">
        <v>29.332397</v>
      </c>
      <c r="AX5" s="189">
        <v>81.5124</v>
      </c>
      <c r="AY5" s="189">
        <v>48.486469999999997</v>
      </c>
      <c r="AZ5" s="189">
        <v>20.89986</v>
      </c>
      <c r="BA5" s="189">
        <v>16.344643999999999</v>
      </c>
      <c r="BB5" s="189">
        <v>13.762236</v>
      </c>
      <c r="BC5" s="57"/>
    </row>
    <row r="6" spans="1:55" s="1" customFormat="1">
      <c r="A6" s="55" t="s">
        <v>32</v>
      </c>
      <c r="B6" s="55" t="s">
        <v>108</v>
      </c>
      <c r="C6" s="112">
        <v>390730</v>
      </c>
      <c r="D6" s="189">
        <v>166.81662800000001</v>
      </c>
      <c r="E6" s="189">
        <v>117.00032899999999</v>
      </c>
      <c r="F6" s="189">
        <v>121.066605</v>
      </c>
      <c r="G6" s="189">
        <v>111.11075</v>
      </c>
      <c r="H6" s="189">
        <v>96.634096999999997</v>
      </c>
      <c r="I6" s="189">
        <v>40.524819000000001</v>
      </c>
      <c r="J6" s="189">
        <v>37.123069000000001</v>
      </c>
      <c r="K6" s="189">
        <v>28.23</v>
      </c>
      <c r="L6" s="189">
        <v>21.063469000000001</v>
      </c>
      <c r="M6" s="189">
        <v>18.431636999999998</v>
      </c>
      <c r="N6" s="189"/>
      <c r="O6" s="189" t="s">
        <v>206</v>
      </c>
      <c r="P6" s="189" t="s">
        <v>36</v>
      </c>
      <c r="Q6" s="189" t="s">
        <v>298</v>
      </c>
      <c r="R6" s="189" t="s">
        <v>43</v>
      </c>
      <c r="S6" s="189" t="s">
        <v>52</v>
      </c>
      <c r="T6" s="189">
        <v>13.347238000000001</v>
      </c>
      <c r="U6" s="189">
        <v>13.520144</v>
      </c>
      <c r="V6" s="189">
        <v>4.5385939999999998</v>
      </c>
      <c r="W6" s="189">
        <v>33.992562</v>
      </c>
      <c r="X6" s="189">
        <v>3.7811680000000001</v>
      </c>
      <c r="Y6" s="189">
        <v>2.9789300000000001</v>
      </c>
      <c r="Z6" s="189">
        <v>2.9754040000000002</v>
      </c>
      <c r="AA6" s="189">
        <v>1.8940900000000001</v>
      </c>
      <c r="AB6" s="189">
        <v>1.6740900000000001</v>
      </c>
      <c r="AC6" s="189">
        <v>1.18574</v>
      </c>
      <c r="AD6" s="189">
        <v>190.96588399999999</v>
      </c>
      <c r="AE6" s="189">
        <v>189.45054300000001</v>
      </c>
      <c r="AF6" s="189">
        <v>202.389802</v>
      </c>
      <c r="AG6" s="189">
        <v>197.218816</v>
      </c>
      <c r="AH6" s="189">
        <v>168.048203</v>
      </c>
      <c r="AI6" s="189">
        <v>28.209997000000001</v>
      </c>
      <c r="AJ6" s="189">
        <v>27.730035000000001</v>
      </c>
      <c r="AK6" s="189">
        <v>20.309999999999999</v>
      </c>
      <c r="AL6" s="189">
        <v>13.964626000000001</v>
      </c>
      <c r="AM6" s="189">
        <v>9.9955499999999997</v>
      </c>
      <c r="AN6" s="189" t="s">
        <v>303</v>
      </c>
      <c r="AO6" s="189" t="s">
        <v>206</v>
      </c>
      <c r="AP6" s="189" t="s">
        <v>205</v>
      </c>
      <c r="AQ6" s="189" t="s">
        <v>52</v>
      </c>
      <c r="AR6" s="189" t="s">
        <v>17</v>
      </c>
      <c r="AS6" s="189">
        <v>27.599208000000001</v>
      </c>
      <c r="AT6" s="189">
        <v>40.085256000000001</v>
      </c>
      <c r="AU6" s="189">
        <v>35.028480999999999</v>
      </c>
      <c r="AV6" s="189">
        <v>27.432061000000001</v>
      </c>
      <c r="AW6" s="189">
        <v>2.886263</v>
      </c>
      <c r="AX6" s="189">
        <v>6.5303699999999996</v>
      </c>
      <c r="AY6" s="189">
        <v>3.9790000000000001</v>
      </c>
      <c r="AZ6" s="189">
        <v>2.8832499999999999</v>
      </c>
      <c r="BA6" s="189">
        <v>2.22194</v>
      </c>
      <c r="BB6" s="189">
        <v>0.92064000000000001</v>
      </c>
      <c r="BC6" s="57"/>
    </row>
    <row r="7" spans="1:55" s="1" customFormat="1">
      <c r="A7" s="55" t="s">
        <v>32</v>
      </c>
      <c r="B7" s="209" t="s">
        <v>53</v>
      </c>
      <c r="C7" s="112">
        <v>390730</v>
      </c>
      <c r="D7" s="189">
        <v>126.84533040993986</v>
      </c>
      <c r="E7" s="189">
        <v>119.37088568517066</v>
      </c>
      <c r="F7" s="189">
        <v>119.69631840558135</v>
      </c>
      <c r="G7" s="189">
        <v>153.35349424010735</v>
      </c>
      <c r="H7" s="189">
        <v>133.35744029491889</v>
      </c>
      <c r="I7" s="189">
        <v>19</v>
      </c>
      <c r="J7" s="189">
        <v>22</v>
      </c>
      <c r="K7" s="189">
        <v>19.45</v>
      </c>
      <c r="L7" s="189">
        <v>20.11</v>
      </c>
      <c r="M7" s="189">
        <v>18.55</v>
      </c>
      <c r="N7" s="189"/>
      <c r="O7" s="189">
        <v>0</v>
      </c>
      <c r="P7" s="189">
        <v>0</v>
      </c>
      <c r="Q7" s="189">
        <v>0</v>
      </c>
      <c r="R7" s="189">
        <v>0</v>
      </c>
      <c r="S7" s="189">
        <v>0</v>
      </c>
      <c r="T7" s="189">
        <v>0</v>
      </c>
      <c r="U7" s="189">
        <v>0</v>
      </c>
      <c r="V7" s="189">
        <v>0</v>
      </c>
      <c r="W7" s="189">
        <v>0</v>
      </c>
      <c r="X7" s="189">
        <v>0</v>
      </c>
      <c r="Y7" s="189">
        <v>0</v>
      </c>
      <c r="Z7" s="189">
        <v>0</v>
      </c>
      <c r="AA7" s="189">
        <v>0</v>
      </c>
      <c r="AB7" s="189">
        <v>0</v>
      </c>
      <c r="AC7" s="189">
        <v>0</v>
      </c>
      <c r="AD7" s="189">
        <v>310.91550000000001</v>
      </c>
      <c r="AE7" s="189">
        <v>321.65315000000004</v>
      </c>
      <c r="AF7" s="189">
        <v>336.93730000000005</v>
      </c>
      <c r="AG7" s="189">
        <v>360.83460000000002</v>
      </c>
      <c r="AH7" s="189">
        <v>375.47455555555558</v>
      </c>
      <c r="AI7" s="189">
        <v>117.81753500689261</v>
      </c>
      <c r="AJ7" s="189">
        <v>145.83642546447501</v>
      </c>
      <c r="AK7" s="189">
        <v>136.70605672374327</v>
      </c>
      <c r="AL7" s="189">
        <v>118.44092613060073</v>
      </c>
      <c r="AM7" s="189">
        <v>140.49114466515636</v>
      </c>
      <c r="AN7" s="189">
        <v>0</v>
      </c>
      <c r="AO7" s="189">
        <v>0</v>
      </c>
      <c r="AP7" s="189">
        <v>0</v>
      </c>
      <c r="AQ7" s="189">
        <v>0</v>
      </c>
      <c r="AR7" s="189">
        <v>0</v>
      </c>
      <c r="AS7" s="189">
        <v>0</v>
      </c>
      <c r="AT7" s="189">
        <v>0</v>
      </c>
      <c r="AU7" s="189">
        <v>0</v>
      </c>
      <c r="AV7" s="189">
        <v>0</v>
      </c>
      <c r="AW7" s="189">
        <v>0</v>
      </c>
      <c r="AX7" s="189">
        <v>0</v>
      </c>
      <c r="AY7" s="189">
        <v>0</v>
      </c>
      <c r="AZ7" s="189">
        <v>0</v>
      </c>
      <c r="BA7" s="189">
        <v>0</v>
      </c>
      <c r="BB7" s="189">
        <v>0</v>
      </c>
      <c r="BC7" s="57"/>
    </row>
    <row r="8" spans="1:55" s="1" customFormat="1">
      <c r="A8" s="55" t="s">
        <v>32</v>
      </c>
      <c r="B8" s="55" t="s">
        <v>17</v>
      </c>
      <c r="C8" s="112">
        <v>390730</v>
      </c>
      <c r="D8" s="189">
        <v>42.831755999999999</v>
      </c>
      <c r="E8" s="189">
        <v>35.618417999999998</v>
      </c>
      <c r="F8" s="189">
        <v>33.763196999999998</v>
      </c>
      <c r="G8" s="189">
        <v>43.595866000000001</v>
      </c>
      <c r="H8" s="189">
        <v>44.436984000000002</v>
      </c>
      <c r="I8" s="189">
        <v>14.411253</v>
      </c>
      <c r="J8" s="189">
        <v>11.555057</v>
      </c>
      <c r="K8" s="189">
        <v>10.466407999999999</v>
      </c>
      <c r="L8" s="189">
        <v>10.800535999999999</v>
      </c>
      <c r="M8" s="189">
        <v>10.275337</v>
      </c>
      <c r="N8" s="189"/>
      <c r="O8" s="189" t="s">
        <v>36</v>
      </c>
      <c r="P8" s="189" t="s">
        <v>298</v>
      </c>
      <c r="Q8" s="189" t="s">
        <v>35</v>
      </c>
      <c r="R8" s="189" t="s">
        <v>108</v>
      </c>
      <c r="S8" s="189" t="s">
        <v>38</v>
      </c>
      <c r="T8" s="189">
        <v>10.289166</v>
      </c>
      <c r="U8" s="189">
        <v>3.936429</v>
      </c>
      <c r="V8" s="189">
        <v>4.7242920000000002</v>
      </c>
      <c r="W8" s="189">
        <v>2.0884179999999999</v>
      </c>
      <c r="X8" s="189">
        <v>2.612349</v>
      </c>
      <c r="Y8" s="189">
        <v>2.8308089999999999</v>
      </c>
      <c r="Z8" s="189">
        <v>1.5661780000000001</v>
      </c>
      <c r="AA8" s="189">
        <v>1.2294609999999999</v>
      </c>
      <c r="AB8" s="189">
        <v>0.79961000000000004</v>
      </c>
      <c r="AC8" s="189">
        <v>0.49663499999999999</v>
      </c>
      <c r="AD8" s="189">
        <v>8.8162489999999991</v>
      </c>
      <c r="AE8" s="189">
        <v>10.135638999999999</v>
      </c>
      <c r="AF8" s="189">
        <v>6.9620199999999999</v>
      </c>
      <c r="AG8" s="189">
        <v>4.9096789999999997</v>
      </c>
      <c r="AH8" s="189">
        <v>5.8030280000000003</v>
      </c>
      <c r="AI8" s="189">
        <v>3.1300050000000001</v>
      </c>
      <c r="AJ8" s="189">
        <v>4.6810099999999997</v>
      </c>
      <c r="AK8" s="189">
        <v>3.6908560000000001</v>
      </c>
      <c r="AL8" s="189">
        <v>1.2870349999999999</v>
      </c>
      <c r="AM8" s="189">
        <v>1.4035010000000001</v>
      </c>
      <c r="AN8" s="189" t="s">
        <v>52</v>
      </c>
      <c r="AO8" s="189" t="s">
        <v>305</v>
      </c>
      <c r="AP8" s="189" t="s">
        <v>306</v>
      </c>
      <c r="AQ8" s="189" t="s">
        <v>206</v>
      </c>
      <c r="AR8" s="189" t="s">
        <v>303</v>
      </c>
      <c r="AS8" s="189">
        <v>2.8427600000000002</v>
      </c>
      <c r="AT8" s="189">
        <v>0.25312499999999999</v>
      </c>
      <c r="AU8" s="189">
        <v>0.49603000000000003</v>
      </c>
      <c r="AV8" s="189">
        <v>0.119558</v>
      </c>
      <c r="AW8" s="189">
        <v>0.33983099999999999</v>
      </c>
      <c r="AX8" s="189">
        <v>0.96389499999999995</v>
      </c>
      <c r="AY8" s="189">
        <v>7.2467000000000004E-2</v>
      </c>
      <c r="AZ8" s="189">
        <v>6.3381000000000007E-2</v>
      </c>
      <c r="BA8" s="189">
        <v>5.5543000000000002E-2</v>
      </c>
      <c r="BB8" s="189">
        <v>4.4814E-2</v>
      </c>
      <c r="BC8" s="57"/>
    </row>
    <row r="9" spans="1:55" s="1" customFormat="1">
      <c r="A9" s="55" t="s">
        <v>32</v>
      </c>
      <c r="B9" s="55" t="s">
        <v>52</v>
      </c>
      <c r="C9" s="112">
        <v>390730</v>
      </c>
      <c r="D9" s="189">
        <v>119.18296599999999</v>
      </c>
      <c r="E9" s="189">
        <v>137.66699700000001</v>
      </c>
      <c r="F9" s="189">
        <v>148.96392800000001</v>
      </c>
      <c r="G9" s="189">
        <v>168.48738700000001</v>
      </c>
      <c r="H9" s="189">
        <v>137.54090600000001</v>
      </c>
      <c r="I9" s="189">
        <v>19</v>
      </c>
      <c r="J9" s="189">
        <v>22</v>
      </c>
      <c r="K9" s="189">
        <v>25.66</v>
      </c>
      <c r="L9" s="189">
        <v>28.414902000000001</v>
      </c>
      <c r="M9" s="189">
        <v>33.051372000000001</v>
      </c>
      <c r="N9" s="189"/>
      <c r="O9" s="189" t="s">
        <v>35</v>
      </c>
      <c r="P9" s="189" t="s">
        <v>43</v>
      </c>
      <c r="Q9" s="189" t="s">
        <v>108</v>
      </c>
      <c r="R9" s="189" t="s">
        <v>298</v>
      </c>
      <c r="S9" s="189" t="s">
        <v>36</v>
      </c>
      <c r="T9" s="189">
        <v>30.783460000000002</v>
      </c>
      <c r="U9" s="189">
        <v>36.715249</v>
      </c>
      <c r="V9" s="189">
        <v>18.488754</v>
      </c>
      <c r="W9" s="189">
        <v>11.943652</v>
      </c>
      <c r="X9" s="189">
        <v>12.440678</v>
      </c>
      <c r="Y9" s="189">
        <v>8.5996780000000008</v>
      </c>
      <c r="Z9" s="189">
        <v>7.4944439999999997</v>
      </c>
      <c r="AA9" s="189">
        <v>3.5873200000000001</v>
      </c>
      <c r="AB9" s="189">
        <v>3.4746730000000001</v>
      </c>
      <c r="AC9" s="189">
        <v>2.3293349999999999</v>
      </c>
      <c r="AD9" s="189">
        <v>162.40128000000001</v>
      </c>
      <c r="AE9" s="189">
        <v>146.507385</v>
      </c>
      <c r="AF9" s="189">
        <v>164.06504699999999</v>
      </c>
      <c r="AG9" s="189">
        <v>186.25070700000001</v>
      </c>
      <c r="AH9" s="189">
        <v>175.98845299999999</v>
      </c>
      <c r="AI9" s="189">
        <v>38.340000000000003</v>
      </c>
      <c r="AJ9" s="189">
        <v>34.78</v>
      </c>
      <c r="AK9" s="189">
        <v>41</v>
      </c>
      <c r="AL9" s="189">
        <v>56.893945000000002</v>
      </c>
      <c r="AM9" s="189">
        <v>47.039887999999998</v>
      </c>
      <c r="AN9" s="189" t="s">
        <v>35</v>
      </c>
      <c r="AO9" s="189" t="s">
        <v>36</v>
      </c>
      <c r="AP9" s="189" t="s">
        <v>33</v>
      </c>
      <c r="AQ9" s="189" t="s">
        <v>303</v>
      </c>
      <c r="AR9" s="189" t="s">
        <v>206</v>
      </c>
      <c r="AS9" s="189">
        <v>29.657882000000001</v>
      </c>
      <c r="AT9" s="189">
        <v>28.723786</v>
      </c>
      <c r="AU9" s="189">
        <v>27.642610000000001</v>
      </c>
      <c r="AV9" s="189">
        <v>17.014268000000001</v>
      </c>
      <c r="AW9" s="189">
        <v>10.974132000000001</v>
      </c>
      <c r="AX9" s="189">
        <v>8.4332569999999993</v>
      </c>
      <c r="AY9" s="189">
        <v>8.3022799999999997</v>
      </c>
      <c r="AZ9" s="189">
        <v>7.0741350000000001</v>
      </c>
      <c r="BA9" s="189">
        <v>4.4278659999999999</v>
      </c>
      <c r="BB9" s="189">
        <v>2.5883389999999999</v>
      </c>
      <c r="BC9" s="57"/>
    </row>
    <row r="10" spans="1:55" s="1" customFormat="1">
      <c r="A10" s="55" t="s">
        <v>41</v>
      </c>
      <c r="B10" s="55" t="s">
        <v>38</v>
      </c>
      <c r="C10" s="112">
        <v>390730</v>
      </c>
      <c r="D10" s="189">
        <v>510.554282</v>
      </c>
      <c r="E10" s="189">
        <v>550.09037799999999</v>
      </c>
      <c r="F10" s="189">
        <v>597.98456199999998</v>
      </c>
      <c r="G10" s="189">
        <v>669.94356100000005</v>
      </c>
      <c r="H10" s="189">
        <v>569.35718499999996</v>
      </c>
      <c r="I10" s="189">
        <v>169.28065799999999</v>
      </c>
      <c r="J10" s="189">
        <v>170.57863</v>
      </c>
      <c r="K10" s="189">
        <v>175.938311</v>
      </c>
      <c r="L10" s="189">
        <v>0</v>
      </c>
      <c r="M10" s="189">
        <v>155.01783699999999</v>
      </c>
      <c r="N10" s="189"/>
      <c r="O10" s="189" t="s">
        <v>110</v>
      </c>
      <c r="P10" s="189" t="s">
        <v>113</v>
      </c>
      <c r="Q10" s="189" t="s">
        <v>307</v>
      </c>
      <c r="R10" s="189" t="s">
        <v>308</v>
      </c>
      <c r="S10" s="189" t="s">
        <v>44</v>
      </c>
      <c r="T10" s="189">
        <v>111.25161199999999</v>
      </c>
      <c r="U10" s="189">
        <v>205.36622</v>
      </c>
      <c r="V10" s="189">
        <v>55.619155999999997</v>
      </c>
      <c r="W10" s="189">
        <v>24.329874</v>
      </c>
      <c r="X10" s="189">
        <v>27.287078000000001</v>
      </c>
      <c r="Y10" s="189">
        <v>46.283096</v>
      </c>
      <c r="Z10" s="189">
        <v>36.365673999999999</v>
      </c>
      <c r="AA10" s="189">
        <v>22.257525000000001</v>
      </c>
      <c r="AB10" s="189">
        <v>9.9292770000000008</v>
      </c>
      <c r="AC10" s="189">
        <v>7.4879220000000002</v>
      </c>
      <c r="AD10" s="189">
        <v>934.89773200000002</v>
      </c>
      <c r="AE10" s="189">
        <v>952.066869</v>
      </c>
      <c r="AF10" s="189">
        <v>1018.0907110000001</v>
      </c>
      <c r="AG10" s="189">
        <v>1181.374204</v>
      </c>
      <c r="AH10" s="189">
        <v>1075.749587</v>
      </c>
      <c r="AI10" s="189">
        <v>264.28092199999998</v>
      </c>
      <c r="AJ10" s="189">
        <v>270.42752899999999</v>
      </c>
      <c r="AK10" s="189">
        <v>276.27136899999999</v>
      </c>
      <c r="AL10" s="189">
        <v>284.343729</v>
      </c>
      <c r="AM10" s="189">
        <v>270.01243699999998</v>
      </c>
      <c r="AN10" s="189" t="s">
        <v>44</v>
      </c>
      <c r="AO10" s="189" t="s">
        <v>110</v>
      </c>
      <c r="AP10" s="189" t="s">
        <v>111</v>
      </c>
      <c r="AQ10" s="189" t="s">
        <v>207</v>
      </c>
      <c r="AR10" s="189" t="s">
        <v>37</v>
      </c>
      <c r="AS10" s="189">
        <v>78.661027000000004</v>
      </c>
      <c r="AT10" s="189">
        <v>79.249763999999999</v>
      </c>
      <c r="AU10" s="189">
        <v>107.297442</v>
      </c>
      <c r="AV10" s="189">
        <v>71.092341000000005</v>
      </c>
      <c r="AW10" s="189">
        <v>64.746893999999998</v>
      </c>
      <c r="AX10" s="189">
        <v>24.251355</v>
      </c>
      <c r="AY10" s="189">
        <v>23.155241</v>
      </c>
      <c r="AZ10" s="189">
        <v>22.054601000000002</v>
      </c>
      <c r="BA10" s="189">
        <v>21.533252999999998</v>
      </c>
      <c r="BB10" s="189">
        <v>17.146820999999999</v>
      </c>
      <c r="BC10" s="58"/>
    </row>
    <row r="11" spans="1:55">
      <c r="A11" s="55" t="s">
        <v>41</v>
      </c>
      <c r="B11" s="55" t="s">
        <v>37</v>
      </c>
      <c r="C11" s="112">
        <v>390730</v>
      </c>
      <c r="D11" s="189">
        <v>119.609607</v>
      </c>
      <c r="E11" s="189">
        <v>111.50420200000001</v>
      </c>
      <c r="F11" s="189">
        <v>132.14941099999999</v>
      </c>
      <c r="G11" s="189">
        <v>168.84020599999999</v>
      </c>
      <c r="H11" s="189">
        <v>149.43715399999999</v>
      </c>
      <c r="I11" s="189">
        <v>0</v>
      </c>
      <c r="J11" s="189">
        <v>0</v>
      </c>
      <c r="K11" s="189">
        <v>0</v>
      </c>
      <c r="L11" s="189">
        <v>0</v>
      </c>
      <c r="M11" s="189">
        <v>0</v>
      </c>
      <c r="N11" s="189"/>
      <c r="O11" s="189" t="s">
        <v>38</v>
      </c>
      <c r="P11" s="189" t="s">
        <v>110</v>
      </c>
      <c r="Q11" s="189" t="s">
        <v>298</v>
      </c>
      <c r="R11" s="189" t="s">
        <v>113</v>
      </c>
      <c r="S11" s="189" t="s">
        <v>307</v>
      </c>
      <c r="T11" s="189">
        <v>47.178381999999999</v>
      </c>
      <c r="U11" s="189">
        <v>22.123263999999999</v>
      </c>
      <c r="V11" s="189">
        <v>19.092952</v>
      </c>
      <c r="W11" s="189">
        <v>16.832827999999999</v>
      </c>
      <c r="X11" s="189">
        <v>6.1050550000000001</v>
      </c>
      <c r="Y11" s="189">
        <v>14.836518999999999</v>
      </c>
      <c r="Z11" s="189">
        <v>8.0832420000000003</v>
      </c>
      <c r="AA11" s="189">
        <v>7.9244190000000003</v>
      </c>
      <c r="AB11" s="189">
        <v>3.3562449999999999</v>
      </c>
      <c r="AC11" s="189">
        <v>2.4044599999999998</v>
      </c>
      <c r="AD11" s="189">
        <v>89.288303999999997</v>
      </c>
      <c r="AE11" s="189">
        <v>78.385231000000005</v>
      </c>
      <c r="AF11" s="189">
        <v>88.350513000000007</v>
      </c>
      <c r="AG11" s="189">
        <v>103.75555300000001</v>
      </c>
      <c r="AH11" s="189">
        <v>107.62318399999999</v>
      </c>
      <c r="AI11" s="189">
        <v>27.172740999999998</v>
      </c>
      <c r="AJ11" s="189">
        <v>24.420869</v>
      </c>
      <c r="AK11" s="189">
        <v>26.023136999999998</v>
      </c>
      <c r="AL11" s="189">
        <v>27.376615000000001</v>
      </c>
      <c r="AM11" s="189">
        <v>0</v>
      </c>
      <c r="AN11" s="189" t="s">
        <v>38</v>
      </c>
      <c r="AO11" s="189" t="s">
        <v>207</v>
      </c>
      <c r="AP11" s="189" t="s">
        <v>35</v>
      </c>
      <c r="AQ11" s="189" t="s">
        <v>55</v>
      </c>
      <c r="AR11" s="189" t="s">
        <v>309</v>
      </c>
      <c r="AS11" s="189">
        <v>11.398498999999999</v>
      </c>
      <c r="AT11" s="189">
        <v>7.1643759999999999</v>
      </c>
      <c r="AU11" s="189">
        <v>7.0821810000000003</v>
      </c>
      <c r="AV11" s="189">
        <v>7.1176370000000002</v>
      </c>
      <c r="AW11" s="189">
        <v>4.8404030000000002</v>
      </c>
      <c r="AX11" s="189">
        <v>3.1251440000000001</v>
      </c>
      <c r="AY11" s="189">
        <v>2.8043800000000001</v>
      </c>
      <c r="AZ11" s="189">
        <v>2.070881</v>
      </c>
      <c r="BA11" s="189">
        <v>1.962601</v>
      </c>
      <c r="BB11" s="189">
        <v>1.8906449999999999</v>
      </c>
    </row>
    <row r="12" spans="1:55">
      <c r="A12" s="55" t="s">
        <v>41</v>
      </c>
      <c r="B12" s="55" t="s">
        <v>44</v>
      </c>
      <c r="C12" s="112">
        <v>390730</v>
      </c>
      <c r="D12" s="189">
        <v>182.889477</v>
      </c>
      <c r="E12" s="189">
        <v>166.56344899999999</v>
      </c>
      <c r="F12" s="189">
        <v>192.97153299999999</v>
      </c>
      <c r="G12" s="189">
        <v>218.03466399999999</v>
      </c>
      <c r="H12" s="189">
        <v>190.722972</v>
      </c>
      <c r="I12" s="189">
        <v>67.281706</v>
      </c>
      <c r="J12" s="189">
        <v>70.495164000000003</v>
      </c>
      <c r="K12" s="189">
        <v>73.933897000000002</v>
      </c>
      <c r="L12" s="189">
        <v>65.893585000000002</v>
      </c>
      <c r="M12" s="189">
        <v>64.578423999999998</v>
      </c>
      <c r="N12" s="189"/>
      <c r="O12" s="189" t="s">
        <v>38</v>
      </c>
      <c r="P12" s="189" t="s">
        <v>110</v>
      </c>
      <c r="Q12" s="189" t="s">
        <v>33</v>
      </c>
      <c r="R12" s="189" t="s">
        <v>298</v>
      </c>
      <c r="S12" s="189" t="s">
        <v>307</v>
      </c>
      <c r="T12" s="189">
        <v>71.871861999999993</v>
      </c>
      <c r="U12" s="189">
        <v>24.124462000000001</v>
      </c>
      <c r="V12" s="189">
        <v>20.090040999999999</v>
      </c>
      <c r="W12" s="189">
        <v>16.954073999999999</v>
      </c>
      <c r="X12" s="189">
        <v>10.388023</v>
      </c>
      <c r="Y12" s="189">
        <v>24.604952000000001</v>
      </c>
      <c r="Z12" s="189">
        <v>8.2374469999999995</v>
      </c>
      <c r="AA12" s="189">
        <v>8.2260819999999999</v>
      </c>
      <c r="AB12" s="189">
        <v>6.7653920000000003</v>
      </c>
      <c r="AC12" s="189">
        <v>4.4386700000000001</v>
      </c>
      <c r="AD12" s="189">
        <v>135.91941600000001</v>
      </c>
      <c r="AE12" s="189">
        <v>146.792641</v>
      </c>
      <c r="AF12" s="189">
        <v>158.07730900000001</v>
      </c>
      <c r="AG12" s="189">
        <v>162.46392800000001</v>
      </c>
      <c r="AH12" s="189">
        <v>141.48266599999999</v>
      </c>
      <c r="AI12" s="189">
        <v>38.238917999999998</v>
      </c>
      <c r="AJ12" s="189">
        <v>41.388753999999999</v>
      </c>
      <c r="AK12" s="189">
        <v>42.939315999999998</v>
      </c>
      <c r="AL12" s="189">
        <v>39.257897999999997</v>
      </c>
      <c r="AM12" s="189">
        <v>35.008603000000001</v>
      </c>
      <c r="AN12" s="189" t="s">
        <v>38</v>
      </c>
      <c r="AO12" s="189" t="s">
        <v>35</v>
      </c>
      <c r="AP12" s="189" t="s">
        <v>18</v>
      </c>
      <c r="AQ12" s="189" t="s">
        <v>55</v>
      </c>
      <c r="AR12" s="189" t="s">
        <v>207</v>
      </c>
      <c r="AS12" s="189">
        <v>23.545337</v>
      </c>
      <c r="AT12" s="189">
        <v>21.255454</v>
      </c>
      <c r="AU12" s="189">
        <v>12.760602</v>
      </c>
      <c r="AV12" s="189">
        <v>9.2023759999999992</v>
      </c>
      <c r="AW12" s="189">
        <v>5.5828369999999996</v>
      </c>
      <c r="AX12" s="189">
        <v>7.1543409999999996</v>
      </c>
      <c r="AY12" s="189">
        <v>5.579002</v>
      </c>
      <c r="AZ12" s="189">
        <v>2.9280400000000002</v>
      </c>
      <c r="BA12" s="189">
        <v>2.4370810000000001</v>
      </c>
      <c r="BB12" s="189">
        <v>1.59365</v>
      </c>
    </row>
    <row r="13" spans="1:55">
      <c r="A13" s="55" t="s">
        <v>41</v>
      </c>
      <c r="B13" s="55" t="s">
        <v>113</v>
      </c>
      <c r="C13" s="112">
        <v>390730</v>
      </c>
      <c r="D13" s="189">
        <v>55.313101000000003</v>
      </c>
      <c r="E13" s="189">
        <v>51.833916000000002</v>
      </c>
      <c r="F13" s="189">
        <v>56.612803999999997</v>
      </c>
      <c r="G13" s="189">
        <v>65.944846999999996</v>
      </c>
      <c r="H13" s="189">
        <v>68.707704000000007</v>
      </c>
      <c r="I13" s="189">
        <v>12.767426</v>
      </c>
      <c r="J13" s="189">
        <v>12.937746000000001</v>
      </c>
      <c r="K13" s="189">
        <v>13.418002</v>
      </c>
      <c r="L13" s="189">
        <v>13.741564</v>
      </c>
      <c r="M13" s="189">
        <v>16.462824000000001</v>
      </c>
      <c r="N13" s="189"/>
      <c r="O13" s="189" t="s">
        <v>38</v>
      </c>
      <c r="P13" s="189" t="s">
        <v>308</v>
      </c>
      <c r="Q13" s="189" t="s">
        <v>110</v>
      </c>
      <c r="R13" s="189" t="s">
        <v>44</v>
      </c>
      <c r="S13" s="189" t="s">
        <v>307</v>
      </c>
      <c r="T13" s="189">
        <v>36.761355999999999</v>
      </c>
      <c r="U13" s="189">
        <v>4.8410799999999998</v>
      </c>
      <c r="V13" s="189">
        <v>3.3086259999999998</v>
      </c>
      <c r="W13" s="189">
        <v>3.3850880000000001</v>
      </c>
      <c r="X13" s="189">
        <v>1.0901670000000001</v>
      </c>
      <c r="Y13" s="189">
        <v>9.0956150000000004</v>
      </c>
      <c r="Z13" s="189">
        <v>2.5277289999999999</v>
      </c>
      <c r="AA13" s="189">
        <v>0.99677700000000002</v>
      </c>
      <c r="AB13" s="189">
        <v>0.95153500000000002</v>
      </c>
      <c r="AC13" s="189">
        <v>0.423794</v>
      </c>
      <c r="AD13" s="189">
        <v>220.484747</v>
      </c>
      <c r="AE13" s="189">
        <v>273.54317300000002</v>
      </c>
      <c r="AF13" s="189">
        <v>292.75241399999999</v>
      </c>
      <c r="AG13" s="189">
        <v>345.418342</v>
      </c>
      <c r="AH13" s="189">
        <v>297.94667500000003</v>
      </c>
      <c r="AI13" s="189">
        <v>56.002324999999999</v>
      </c>
      <c r="AJ13" s="189">
        <v>53.379472999999997</v>
      </c>
      <c r="AK13" s="189">
        <v>58.173380000000002</v>
      </c>
      <c r="AL13" s="189">
        <v>63.205182999999998</v>
      </c>
      <c r="AM13" s="189">
        <v>55.960219000000002</v>
      </c>
      <c r="AN13" s="189" t="s">
        <v>38</v>
      </c>
      <c r="AO13" s="189" t="s">
        <v>111</v>
      </c>
      <c r="AP13" s="189" t="s">
        <v>310</v>
      </c>
      <c r="AQ13" s="189" t="s">
        <v>37</v>
      </c>
      <c r="AR13" s="189" t="s">
        <v>33</v>
      </c>
      <c r="AS13" s="189">
        <v>157.645321</v>
      </c>
      <c r="AT13" s="189">
        <v>31.113437999999999</v>
      </c>
      <c r="AU13" s="189">
        <v>10.682287000000001</v>
      </c>
      <c r="AV13" s="189">
        <v>12.240482999999999</v>
      </c>
      <c r="AW13" s="189">
        <v>8.6600979999999996</v>
      </c>
      <c r="AX13" s="189">
        <v>26.718986000000001</v>
      </c>
      <c r="AY13" s="189">
        <v>6.3016310000000004</v>
      </c>
      <c r="AZ13" s="189">
        <v>3.3849719999999999</v>
      </c>
      <c r="BA13" s="189">
        <v>3.0105050000000002</v>
      </c>
      <c r="BB13" s="189">
        <v>2.6815709999999999</v>
      </c>
    </row>
    <row r="14" spans="1:55" s="26" customFormat="1">
      <c r="A14" s="55" t="s">
        <v>41</v>
      </c>
      <c r="B14" s="55" t="s">
        <v>110</v>
      </c>
      <c r="C14" s="112">
        <v>390730</v>
      </c>
      <c r="D14" s="189">
        <v>102.845738</v>
      </c>
      <c r="E14" s="189">
        <v>100.257937</v>
      </c>
      <c r="F14" s="189">
        <v>106.12257</v>
      </c>
      <c r="G14" s="189">
        <v>148.83514199999999</v>
      </c>
      <c r="H14" s="189">
        <v>134.98515599999999</v>
      </c>
      <c r="I14" s="189">
        <v>33.684669</v>
      </c>
      <c r="J14" s="189">
        <v>41.977922999999997</v>
      </c>
      <c r="K14" s="189">
        <v>43.244625999999997</v>
      </c>
      <c r="L14" s="189">
        <v>47.57978</v>
      </c>
      <c r="M14" s="189">
        <v>42.689681</v>
      </c>
      <c r="N14" s="189"/>
      <c r="O14" s="189" t="s">
        <v>38</v>
      </c>
      <c r="P14" s="189" t="s">
        <v>99</v>
      </c>
      <c r="Q14" s="189" t="s">
        <v>298</v>
      </c>
      <c r="R14" s="189" t="s">
        <v>55</v>
      </c>
      <c r="S14" s="189" t="s">
        <v>36</v>
      </c>
      <c r="T14" s="189">
        <v>69.152777999999998</v>
      </c>
      <c r="U14" s="189">
        <v>19.659155999999999</v>
      </c>
      <c r="V14" s="189">
        <v>12.493382</v>
      </c>
      <c r="W14" s="189">
        <v>7.4082220000000003</v>
      </c>
      <c r="X14" s="189">
        <v>9.2132159999999992</v>
      </c>
      <c r="Y14" s="189">
        <v>22.842400000000001</v>
      </c>
      <c r="Z14" s="189">
        <v>6.0590299999999999</v>
      </c>
      <c r="AA14" s="189">
        <v>4.7996800000000004</v>
      </c>
      <c r="AB14" s="189">
        <v>2.2281399999999998</v>
      </c>
      <c r="AC14" s="189">
        <v>1.6127100000000001</v>
      </c>
      <c r="AD14" s="189">
        <v>427.886415</v>
      </c>
      <c r="AE14" s="189">
        <v>340.35565600000001</v>
      </c>
      <c r="AF14" s="189">
        <v>341.63504399999999</v>
      </c>
      <c r="AG14" s="189">
        <v>375.109849</v>
      </c>
      <c r="AH14" s="189">
        <v>351.69248199999998</v>
      </c>
      <c r="AI14" s="189">
        <v>149.117043</v>
      </c>
      <c r="AJ14" s="189">
        <v>143.663285</v>
      </c>
      <c r="AK14" s="189">
        <v>145.452809</v>
      </c>
      <c r="AL14" s="189">
        <v>132.32717</v>
      </c>
      <c r="AM14" s="189">
        <v>133.41965500000001</v>
      </c>
      <c r="AN14" s="189" t="s">
        <v>38</v>
      </c>
      <c r="AO14" s="189" t="s">
        <v>35</v>
      </c>
      <c r="AP14" s="189" t="s">
        <v>111</v>
      </c>
      <c r="AQ14" s="189" t="s">
        <v>36</v>
      </c>
      <c r="AR14" s="189" t="s">
        <v>44</v>
      </c>
      <c r="AS14" s="189">
        <v>102.527208</v>
      </c>
      <c r="AT14" s="189">
        <v>61.943218000000002</v>
      </c>
      <c r="AU14" s="189">
        <v>22.88663</v>
      </c>
      <c r="AV14" s="189">
        <v>30.696314999999998</v>
      </c>
      <c r="AW14" s="189">
        <v>19.067097</v>
      </c>
      <c r="AX14" s="189">
        <v>48.232300000000002</v>
      </c>
      <c r="AY14" s="189">
        <v>15.889699999999999</v>
      </c>
      <c r="AZ14" s="189">
        <v>9.4361999999999995</v>
      </c>
      <c r="BA14" s="189">
        <v>8.7489600000000003</v>
      </c>
      <c r="BB14" s="189">
        <v>7.8696400000000004</v>
      </c>
    </row>
    <row r="15" spans="1:55" s="26" customFormat="1">
      <c r="A15" s="55" t="s">
        <v>41</v>
      </c>
      <c r="B15" s="55" t="s">
        <v>100</v>
      </c>
      <c r="C15" s="112">
        <v>390730</v>
      </c>
      <c r="D15" s="189">
        <v>59.786538999999998</v>
      </c>
      <c r="E15" s="189">
        <v>54.155478000000002</v>
      </c>
      <c r="F15" s="189">
        <v>56.881596999999999</v>
      </c>
      <c r="G15" s="189">
        <v>85.695510999999996</v>
      </c>
      <c r="H15" s="189">
        <v>83.040598000000003</v>
      </c>
      <c r="I15" s="189">
        <v>18.945079</v>
      </c>
      <c r="J15" s="189">
        <v>19.233720999999999</v>
      </c>
      <c r="K15" s="189">
        <v>18.284889</v>
      </c>
      <c r="L15" s="189">
        <v>22.558116999999999</v>
      </c>
      <c r="M15" s="189">
        <v>24.711625000000002</v>
      </c>
      <c r="N15" s="189"/>
      <c r="O15" s="189" t="s">
        <v>38</v>
      </c>
      <c r="P15" s="189" t="s">
        <v>37</v>
      </c>
      <c r="Q15" s="189" t="s">
        <v>307</v>
      </c>
      <c r="R15" s="189" t="s">
        <v>298</v>
      </c>
      <c r="S15" s="189" t="s">
        <v>110</v>
      </c>
      <c r="T15" s="189">
        <v>30.174799</v>
      </c>
      <c r="U15" s="189">
        <v>7.3254970000000004</v>
      </c>
      <c r="V15" s="189">
        <v>5.7814930000000002</v>
      </c>
      <c r="W15" s="189">
        <v>5.4883639999999998</v>
      </c>
      <c r="X15" s="189">
        <v>5.0711459999999997</v>
      </c>
      <c r="Y15" s="189">
        <v>8.7239570000000004</v>
      </c>
      <c r="Z15" s="189">
        <v>3.6813959999999999</v>
      </c>
      <c r="AA15" s="189">
        <v>2.3070750000000002</v>
      </c>
      <c r="AB15" s="189">
        <v>2.1715110000000002</v>
      </c>
      <c r="AC15" s="189">
        <v>1.6577379999999999</v>
      </c>
      <c r="AD15" s="189">
        <v>41.306012000000003</v>
      </c>
      <c r="AE15" s="189">
        <v>25.802864</v>
      </c>
      <c r="AF15" s="189">
        <v>11.547781000000001</v>
      </c>
      <c r="AG15" s="189">
        <v>18.535283</v>
      </c>
      <c r="AH15" s="189">
        <v>39.396070999999999</v>
      </c>
      <c r="AI15" s="189">
        <v>17.157564000000001</v>
      </c>
      <c r="AJ15" s="189">
        <v>11.052775</v>
      </c>
      <c r="AK15" s="189">
        <v>2.7988330000000001</v>
      </c>
      <c r="AL15" s="189">
        <v>3.883416</v>
      </c>
      <c r="AM15" s="189">
        <v>12.999501</v>
      </c>
      <c r="AN15" s="189" t="s">
        <v>38</v>
      </c>
      <c r="AO15" s="189" t="s">
        <v>44</v>
      </c>
      <c r="AP15" s="189" t="s">
        <v>300</v>
      </c>
      <c r="AQ15" s="189" t="s">
        <v>111</v>
      </c>
      <c r="AR15" s="189" t="s">
        <v>99</v>
      </c>
      <c r="AS15" s="189">
        <v>9.3906569999999991</v>
      </c>
      <c r="AT15" s="189">
        <v>5.5219719999999999</v>
      </c>
      <c r="AU15" s="189">
        <v>4.0539899999999998</v>
      </c>
      <c r="AV15" s="189">
        <v>1.9740260000000001</v>
      </c>
      <c r="AW15" s="189">
        <v>1.960216</v>
      </c>
      <c r="AX15" s="189">
        <v>2.8449930000000001</v>
      </c>
      <c r="AY15" s="189">
        <v>2.3066179999999998</v>
      </c>
      <c r="AZ15" s="189">
        <v>1.213487</v>
      </c>
      <c r="BA15" s="189">
        <v>0.73529100000000003</v>
      </c>
      <c r="BB15" s="189">
        <v>0.72573200000000004</v>
      </c>
    </row>
    <row r="16" spans="1:55" s="26" customFormat="1">
      <c r="A16" s="55" t="s">
        <v>41</v>
      </c>
      <c r="B16" s="55" t="s">
        <v>223</v>
      </c>
      <c r="C16" s="112">
        <v>390730</v>
      </c>
      <c r="D16" s="189">
        <v>41.174747000000004</v>
      </c>
      <c r="E16" s="189">
        <v>40.616494000000003</v>
      </c>
      <c r="F16" s="189">
        <v>43.454515000000001</v>
      </c>
      <c r="G16" s="189">
        <v>48.891224999999999</v>
      </c>
      <c r="H16" s="189">
        <v>50.453933999999997</v>
      </c>
      <c r="I16" s="189">
        <v>20.333759000000001</v>
      </c>
      <c r="J16" s="189">
        <v>23.762115999999999</v>
      </c>
      <c r="K16" s="189">
        <v>19.679679</v>
      </c>
      <c r="L16" s="189">
        <v>10.128579</v>
      </c>
      <c r="M16" s="189">
        <v>10.797499999999999</v>
      </c>
      <c r="N16" s="189"/>
      <c r="O16" s="189" t="s">
        <v>38</v>
      </c>
      <c r="P16" s="189" t="s">
        <v>44</v>
      </c>
      <c r="Q16" s="189" t="s">
        <v>298</v>
      </c>
      <c r="R16" s="189" t="s">
        <v>99</v>
      </c>
      <c r="S16" s="189" t="s">
        <v>113</v>
      </c>
      <c r="T16" s="189">
        <v>19.559161</v>
      </c>
      <c r="U16" s="189">
        <v>6.6935700000000002</v>
      </c>
      <c r="V16" s="189">
        <v>2.0057209999999999</v>
      </c>
      <c r="W16" s="189">
        <v>2.0891890000000002</v>
      </c>
      <c r="X16" s="189">
        <v>2.9065340000000002</v>
      </c>
      <c r="Y16" s="189">
        <v>4.3624970000000003</v>
      </c>
      <c r="Z16" s="189">
        <v>0.90767799999999998</v>
      </c>
      <c r="AA16" s="189">
        <v>0.78200000000000003</v>
      </c>
      <c r="AB16" s="189">
        <v>0.66410499999999995</v>
      </c>
      <c r="AC16" s="189">
        <v>0.59102900000000003</v>
      </c>
      <c r="AD16" s="189">
        <v>115.453231</v>
      </c>
      <c r="AE16" s="189">
        <v>98.935783999999998</v>
      </c>
      <c r="AF16" s="189">
        <v>118.453734</v>
      </c>
      <c r="AG16" s="189">
        <v>161.05380299999999</v>
      </c>
      <c r="AH16" s="189">
        <v>143.80700200000001</v>
      </c>
      <c r="AI16" s="189">
        <v>48.055374999999998</v>
      </c>
      <c r="AJ16" s="189">
        <v>48.562744000000002</v>
      </c>
      <c r="AK16" s="189">
        <v>50.092292</v>
      </c>
      <c r="AL16" s="189">
        <v>54.605525</v>
      </c>
      <c r="AM16" s="189">
        <v>56.501854000000002</v>
      </c>
      <c r="AN16" s="189" t="s">
        <v>38</v>
      </c>
      <c r="AO16" s="189" t="s">
        <v>44</v>
      </c>
      <c r="AP16" s="189" t="s">
        <v>55</v>
      </c>
      <c r="AQ16" s="189" t="s">
        <v>100</v>
      </c>
      <c r="AR16" s="189" t="s">
        <v>207</v>
      </c>
      <c r="AS16" s="189">
        <v>60.960872000000002</v>
      </c>
      <c r="AT16" s="189">
        <v>10.538391000000001</v>
      </c>
      <c r="AU16" s="189">
        <v>10.701608999999999</v>
      </c>
      <c r="AV16" s="189">
        <v>8.7405360000000005</v>
      </c>
      <c r="AW16" s="189">
        <v>6.2557099999999997</v>
      </c>
      <c r="AX16" s="189">
        <v>25.044402000000002</v>
      </c>
      <c r="AY16" s="189">
        <v>4.4037040000000003</v>
      </c>
      <c r="AZ16" s="189">
        <v>4.291588</v>
      </c>
      <c r="BA16" s="189">
        <v>3.04392</v>
      </c>
      <c r="BB16" s="189">
        <v>2.8375910000000002</v>
      </c>
    </row>
    <row r="17" spans="1:54">
      <c r="A17" s="55" t="s">
        <v>41</v>
      </c>
      <c r="B17" s="55" t="s">
        <v>111</v>
      </c>
      <c r="C17" s="112">
        <v>390730</v>
      </c>
      <c r="D17" s="189">
        <v>176.892202</v>
      </c>
      <c r="E17" s="189">
        <v>201.32671400000001</v>
      </c>
      <c r="F17" s="189">
        <v>213.461129</v>
      </c>
      <c r="G17" s="189">
        <v>230.19097099999999</v>
      </c>
      <c r="H17" s="189">
        <v>214.335588</v>
      </c>
      <c r="I17" s="189">
        <v>53.172401000000001</v>
      </c>
      <c r="J17" s="189">
        <v>56.211751</v>
      </c>
      <c r="K17" s="189">
        <v>57.344453999999999</v>
      </c>
      <c r="L17" s="189">
        <v>54.047378000000002</v>
      </c>
      <c r="M17" s="189">
        <v>55.561323999999999</v>
      </c>
      <c r="N17" s="189"/>
      <c r="O17" s="189" t="s">
        <v>38</v>
      </c>
      <c r="P17" s="189" t="s">
        <v>110</v>
      </c>
      <c r="Q17" s="189" t="s">
        <v>113</v>
      </c>
      <c r="R17" s="189" t="s">
        <v>298</v>
      </c>
      <c r="S17" s="189" t="s">
        <v>99</v>
      </c>
      <c r="T17" s="189">
        <v>93.127931000000004</v>
      </c>
      <c r="U17" s="189">
        <v>32.294929000000003</v>
      </c>
      <c r="V17" s="189">
        <v>12.766394</v>
      </c>
      <c r="W17" s="189">
        <v>8.9009870000000006</v>
      </c>
      <c r="X17" s="189">
        <v>13.024169000000001</v>
      </c>
      <c r="Y17" s="189">
        <v>20.726258999999999</v>
      </c>
      <c r="Z17" s="189">
        <v>10.713115999999999</v>
      </c>
      <c r="AA17" s="189">
        <v>3.8183220000000002</v>
      </c>
      <c r="AB17" s="189">
        <v>3.5786880000000001</v>
      </c>
      <c r="AC17" s="189">
        <v>3.1549109999999998</v>
      </c>
      <c r="AD17" s="189">
        <v>112.140336</v>
      </c>
      <c r="AE17" s="189">
        <v>97.515195000000006</v>
      </c>
      <c r="AF17" s="189">
        <v>92.549119000000005</v>
      </c>
      <c r="AG17" s="189">
        <v>101.936223</v>
      </c>
      <c r="AH17" s="189">
        <v>98.999049999999997</v>
      </c>
      <c r="AI17" s="189">
        <v>16.319068000000001</v>
      </c>
      <c r="AJ17" s="189">
        <v>13.999933</v>
      </c>
      <c r="AK17" s="189">
        <v>12.586411999999999</v>
      </c>
      <c r="AL17" s="189">
        <v>12.614875</v>
      </c>
      <c r="AM17" s="189">
        <v>12.41104</v>
      </c>
      <c r="AN17" s="189" t="s">
        <v>38</v>
      </c>
      <c r="AO17" s="189" t="s">
        <v>44</v>
      </c>
      <c r="AP17" s="189" t="s">
        <v>36</v>
      </c>
      <c r="AQ17" s="189" t="s">
        <v>37</v>
      </c>
      <c r="AR17" s="189" t="s">
        <v>35</v>
      </c>
      <c r="AS17" s="189">
        <v>18.800183000000001</v>
      </c>
      <c r="AT17" s="189">
        <v>9.3401770000000006</v>
      </c>
      <c r="AU17" s="189">
        <v>7.9421720000000002</v>
      </c>
      <c r="AV17" s="189">
        <v>6.1092630000000003</v>
      </c>
      <c r="AW17" s="189">
        <v>5.3617140000000001</v>
      </c>
      <c r="AX17" s="189">
        <v>1.974153</v>
      </c>
      <c r="AY17" s="189">
        <v>1.8877170000000001</v>
      </c>
      <c r="AZ17" s="189">
        <v>0.90083800000000003</v>
      </c>
      <c r="BA17" s="189">
        <v>0.69054499999999996</v>
      </c>
      <c r="BB17" s="189">
        <v>0.63763499999999995</v>
      </c>
    </row>
    <row r="18" spans="1:54">
      <c r="A18" s="55" t="s">
        <v>40</v>
      </c>
      <c r="B18" s="55" t="s">
        <v>36</v>
      </c>
      <c r="C18" s="112">
        <v>390730</v>
      </c>
      <c r="D18" s="189">
        <v>409.701864</v>
      </c>
      <c r="E18" s="189">
        <v>318.07685700000002</v>
      </c>
      <c r="F18" s="189">
        <v>358.88016299999998</v>
      </c>
      <c r="G18" s="189">
        <v>481.97331400000002</v>
      </c>
      <c r="H18" s="189">
        <v>451.15883700000001</v>
      </c>
      <c r="I18" s="189">
        <v>110.427493</v>
      </c>
      <c r="J18" s="189">
        <v>94.976752000000005</v>
      </c>
      <c r="K18" s="189">
        <v>105.74411600000001</v>
      </c>
      <c r="L18" s="189">
        <v>115.468416</v>
      </c>
      <c r="M18" s="189">
        <v>108.615887</v>
      </c>
      <c r="N18" s="189"/>
      <c r="O18" s="189" t="s">
        <v>298</v>
      </c>
      <c r="P18" s="189" t="s">
        <v>52</v>
      </c>
      <c r="Q18" s="189" t="s">
        <v>38</v>
      </c>
      <c r="R18" s="189" t="s">
        <v>110</v>
      </c>
      <c r="S18" s="189" t="s">
        <v>109</v>
      </c>
      <c r="T18" s="189">
        <v>138.15256400000001</v>
      </c>
      <c r="U18" s="189">
        <v>32.320042000000001</v>
      </c>
      <c r="V18" s="189">
        <v>85.164732999999998</v>
      </c>
      <c r="W18" s="189">
        <v>20.797419999999999</v>
      </c>
      <c r="X18" s="189">
        <v>29.399546999999998</v>
      </c>
      <c r="Y18" s="189">
        <v>47.498041000000001</v>
      </c>
      <c r="Z18" s="189">
        <v>11.899635999999999</v>
      </c>
      <c r="AA18" s="189">
        <v>10.533473000000001</v>
      </c>
      <c r="AB18" s="189">
        <v>6.023733</v>
      </c>
      <c r="AC18" s="189">
        <v>5.4845030000000001</v>
      </c>
      <c r="AD18" s="189">
        <v>686.46123499999999</v>
      </c>
      <c r="AE18" s="189">
        <v>680.64026100000001</v>
      </c>
      <c r="AF18" s="189">
        <v>682.25076200000001</v>
      </c>
      <c r="AG18" s="189">
        <v>690.66557699999998</v>
      </c>
      <c r="AH18" s="189">
        <v>742.66409899999996</v>
      </c>
      <c r="AI18" s="189">
        <v>154.52806100000001</v>
      </c>
      <c r="AJ18" s="189">
        <v>0</v>
      </c>
      <c r="AK18" s="189">
        <v>0</v>
      </c>
      <c r="AL18" s="189">
        <v>0</v>
      </c>
      <c r="AM18" s="189">
        <v>0</v>
      </c>
      <c r="AN18" s="189" t="s">
        <v>206</v>
      </c>
      <c r="AO18" s="189" t="s">
        <v>114</v>
      </c>
      <c r="AP18" s="189" t="s">
        <v>109</v>
      </c>
      <c r="AQ18" s="189" t="s">
        <v>35</v>
      </c>
      <c r="AR18" s="189" t="s">
        <v>298</v>
      </c>
      <c r="AS18" s="189">
        <v>22.658664000000002</v>
      </c>
      <c r="AT18" s="189">
        <v>243.076909</v>
      </c>
      <c r="AU18" s="189">
        <v>110.32009100000001</v>
      </c>
      <c r="AV18" s="189">
        <v>84.297481000000005</v>
      </c>
      <c r="AW18" s="189">
        <v>46.441167999999998</v>
      </c>
      <c r="AX18" s="189">
        <v>45.324905999999999</v>
      </c>
      <c r="AY18" s="189">
        <v>42.550305999999999</v>
      </c>
      <c r="AZ18" s="189">
        <v>31.796357</v>
      </c>
      <c r="BA18" s="189">
        <v>27.962074999999999</v>
      </c>
      <c r="BB18" s="189">
        <v>19.277723999999999</v>
      </c>
    </row>
    <row r="19" spans="1:54">
      <c r="A19" s="55" t="s">
        <v>40</v>
      </c>
      <c r="B19" s="55" t="s">
        <v>109</v>
      </c>
      <c r="C19" s="112">
        <v>390730</v>
      </c>
      <c r="D19" s="189">
        <v>147.809495</v>
      </c>
      <c r="E19" s="189">
        <v>134.581456</v>
      </c>
      <c r="F19" s="189">
        <v>134.97948</v>
      </c>
      <c r="G19" s="189">
        <v>138.05482499999999</v>
      </c>
      <c r="H19" s="189">
        <v>129.829421</v>
      </c>
      <c r="I19" s="189">
        <v>47.786802999999999</v>
      </c>
      <c r="J19" s="189">
        <v>47.430314000000003</v>
      </c>
      <c r="K19" s="189">
        <v>0</v>
      </c>
      <c r="L19" s="189">
        <v>0</v>
      </c>
      <c r="M19" s="189">
        <v>40.690677000000001</v>
      </c>
      <c r="N19" s="189"/>
      <c r="O19" s="189" t="s">
        <v>36</v>
      </c>
      <c r="P19" s="189" t="s">
        <v>298</v>
      </c>
      <c r="Q19" s="189" t="s">
        <v>35</v>
      </c>
      <c r="R19" s="189" t="s">
        <v>38</v>
      </c>
      <c r="S19" s="189" t="s">
        <v>307</v>
      </c>
      <c r="T19" s="189">
        <v>101.144289</v>
      </c>
      <c r="U19" s="189">
        <v>11.853139000000001</v>
      </c>
      <c r="V19" s="189">
        <v>2.885818</v>
      </c>
      <c r="W19" s="189">
        <v>2.2410429999999999</v>
      </c>
      <c r="X19" s="189">
        <v>1.1755469999999999</v>
      </c>
      <c r="Y19" s="189">
        <v>30.997865999999998</v>
      </c>
      <c r="Z19" s="189">
        <v>5.1957019999999998</v>
      </c>
      <c r="AA19" s="189">
        <v>1.0353870000000001</v>
      </c>
      <c r="AB19" s="189">
        <v>0.33949299999999999</v>
      </c>
      <c r="AC19" s="189">
        <v>0.258828</v>
      </c>
      <c r="AD19" s="189">
        <v>46.541024999999998</v>
      </c>
      <c r="AE19" s="189">
        <v>35.990727999999997</v>
      </c>
      <c r="AF19" s="189">
        <v>37.759633999999998</v>
      </c>
      <c r="AG19" s="189">
        <v>40.873278999999997</v>
      </c>
      <c r="AH19" s="189">
        <v>42.925139999999999</v>
      </c>
      <c r="AI19" s="189">
        <v>10.971648999999999</v>
      </c>
      <c r="AJ19" s="189">
        <v>8.6552550000000004</v>
      </c>
      <c r="AK19" s="189">
        <v>8.6296710000000001</v>
      </c>
      <c r="AL19" s="189">
        <v>8.1504809999999992</v>
      </c>
      <c r="AM19" s="189">
        <v>8.3300640000000001</v>
      </c>
      <c r="AN19" s="189" t="s">
        <v>36</v>
      </c>
      <c r="AO19" s="189" t="s">
        <v>33</v>
      </c>
      <c r="AP19" s="189" t="s">
        <v>207</v>
      </c>
      <c r="AQ19" s="189" t="s">
        <v>315</v>
      </c>
      <c r="AR19" s="189" t="s">
        <v>115</v>
      </c>
      <c r="AS19" s="189">
        <v>30.522452999999999</v>
      </c>
      <c r="AT19" s="189">
        <v>3.9359459999999999</v>
      </c>
      <c r="AU19" s="189">
        <v>1.653969</v>
      </c>
      <c r="AV19" s="189">
        <v>1.0477829999999999</v>
      </c>
      <c r="AW19" s="189">
        <v>0.63047299999999995</v>
      </c>
      <c r="AX19" s="189">
        <v>5.6558310000000001</v>
      </c>
      <c r="AY19" s="189">
        <v>1.1024719999999999</v>
      </c>
      <c r="AZ19" s="189">
        <v>0.52185400000000004</v>
      </c>
      <c r="BA19" s="189">
        <v>0.25875999999999999</v>
      </c>
      <c r="BB19" s="189">
        <v>9.955E-2</v>
      </c>
    </row>
    <row r="20" spans="1:54">
      <c r="A20" s="55" t="s">
        <v>42</v>
      </c>
      <c r="B20" s="55" t="s">
        <v>18</v>
      </c>
      <c r="C20" s="112">
        <v>390730</v>
      </c>
      <c r="D20" s="189">
        <v>130.25165799999999</v>
      </c>
      <c r="E20" s="189">
        <v>97.772915999999995</v>
      </c>
      <c r="F20" s="189">
        <v>76.950356999999997</v>
      </c>
      <c r="G20" s="189">
        <v>94.795423</v>
      </c>
      <c r="H20" s="189">
        <v>99.028352999999996</v>
      </c>
      <c r="I20" s="189">
        <v>42.350745000000003</v>
      </c>
      <c r="J20" s="189">
        <v>31.073339000000001</v>
      </c>
      <c r="K20" s="189">
        <v>27.065384999999999</v>
      </c>
      <c r="L20" s="189">
        <v>27.82976</v>
      </c>
      <c r="M20" s="189">
        <v>29.927911000000002</v>
      </c>
      <c r="N20" s="189"/>
      <c r="O20" s="189" t="s">
        <v>36</v>
      </c>
      <c r="P20" s="189" t="s">
        <v>44</v>
      </c>
      <c r="Q20" s="189" t="s">
        <v>298</v>
      </c>
      <c r="R20" s="189" t="s">
        <v>38</v>
      </c>
      <c r="S20" s="189" t="s">
        <v>35</v>
      </c>
      <c r="T20" s="189">
        <v>26.637741999999999</v>
      </c>
      <c r="U20" s="189">
        <v>15.346679</v>
      </c>
      <c r="V20" s="189">
        <v>6.6730320000000001</v>
      </c>
      <c r="W20" s="189">
        <v>10.829675999999999</v>
      </c>
      <c r="X20" s="189">
        <v>5.362584</v>
      </c>
      <c r="Y20" s="189">
        <v>6.6761229999999996</v>
      </c>
      <c r="Z20" s="189">
        <v>3.6445880000000002</v>
      </c>
      <c r="AA20" s="189">
        <v>2.595256</v>
      </c>
      <c r="AB20" s="189">
        <v>2.330565</v>
      </c>
      <c r="AC20" s="189">
        <v>2.041795</v>
      </c>
      <c r="AD20" s="189">
        <v>13.922962999999999</v>
      </c>
      <c r="AE20" s="189">
        <v>13.50573</v>
      </c>
      <c r="AF20" s="189">
        <v>11.688803</v>
      </c>
      <c r="AG20" s="189">
        <v>14.740936</v>
      </c>
      <c r="AH20" s="189">
        <v>11.804479000000001</v>
      </c>
      <c r="AI20" s="189">
        <v>4.0815270000000003</v>
      </c>
      <c r="AJ20" s="189">
        <v>5.3221569999999998</v>
      </c>
      <c r="AK20" s="189">
        <v>0</v>
      </c>
      <c r="AL20" s="189">
        <v>5.2990139999999997</v>
      </c>
      <c r="AM20" s="189">
        <v>3.9406159999999999</v>
      </c>
      <c r="AN20" s="189" t="s">
        <v>107</v>
      </c>
      <c r="AO20" s="189" t="s">
        <v>312</v>
      </c>
      <c r="AP20" s="189" t="s">
        <v>36</v>
      </c>
      <c r="AQ20" s="189" t="s">
        <v>35</v>
      </c>
      <c r="AR20" s="189" t="s">
        <v>313</v>
      </c>
      <c r="AS20" s="189">
        <v>7.2672569999999999</v>
      </c>
      <c r="AT20" s="189">
        <v>1.5935410000000001</v>
      </c>
      <c r="AU20" s="189">
        <v>0.78398800000000002</v>
      </c>
      <c r="AV20" s="189">
        <v>0.28494900000000001</v>
      </c>
      <c r="AW20" s="189">
        <v>0.29066900000000001</v>
      </c>
      <c r="AX20" s="189">
        <v>3.0132919999999999</v>
      </c>
      <c r="AY20" s="189">
        <v>0.35646299999999997</v>
      </c>
      <c r="AZ20" s="189">
        <v>0.17819099999999999</v>
      </c>
      <c r="BA20" s="189">
        <v>7.9146999999999995E-2</v>
      </c>
      <c r="BB20" s="189">
        <v>6.4379000000000006E-2</v>
      </c>
    </row>
    <row r="21" spans="1:54">
      <c r="A21" s="55" t="s">
        <v>42</v>
      </c>
      <c r="B21" s="55" t="s">
        <v>107</v>
      </c>
      <c r="C21" s="112">
        <v>390730</v>
      </c>
      <c r="D21" s="189">
        <v>30.339502</v>
      </c>
      <c r="E21" s="189">
        <v>17.361221</v>
      </c>
      <c r="F21" s="189">
        <v>18.713756</v>
      </c>
      <c r="G21" s="189">
        <v>22.797933</v>
      </c>
      <c r="H21" s="189">
        <v>20.055869999999999</v>
      </c>
      <c r="I21" s="189">
        <v>9.5745369999999994</v>
      </c>
      <c r="J21" s="189">
        <v>6.7554020000000001</v>
      </c>
      <c r="K21" s="189">
        <v>7.1950950000000002</v>
      </c>
      <c r="L21" s="189">
        <v>7.508426</v>
      </c>
      <c r="M21" s="189">
        <v>7.0267210000000002</v>
      </c>
      <c r="N21" s="189"/>
      <c r="O21" s="189" t="s">
        <v>18</v>
      </c>
      <c r="P21" s="189" t="s">
        <v>298</v>
      </c>
      <c r="Q21" s="189" t="s">
        <v>38</v>
      </c>
      <c r="R21" s="189" t="s">
        <v>36</v>
      </c>
      <c r="S21" s="189" t="s">
        <v>55</v>
      </c>
      <c r="T21" s="189">
        <v>7.4073650000000004</v>
      </c>
      <c r="U21" s="189">
        <v>5.2612680000000003</v>
      </c>
      <c r="V21" s="189">
        <v>0.61046699999999998</v>
      </c>
      <c r="W21" s="189">
        <v>3.2232419999999999</v>
      </c>
      <c r="X21" s="189">
        <v>0.43244199999999999</v>
      </c>
      <c r="Y21" s="189">
        <v>2.9837199999999999</v>
      </c>
      <c r="Z21" s="189">
        <v>2.0063599999999999</v>
      </c>
      <c r="AA21" s="189">
        <v>0.465202</v>
      </c>
      <c r="AB21" s="189">
        <v>0.38385999999999998</v>
      </c>
      <c r="AC21" s="189">
        <v>0.24840999999999999</v>
      </c>
      <c r="AD21" s="189">
        <v>0.80484599999999995</v>
      </c>
      <c r="AE21" s="189">
        <v>0.48640699999999998</v>
      </c>
      <c r="AF21" s="189">
        <v>0.41829300000000003</v>
      </c>
      <c r="AG21" s="189">
        <v>0.459424</v>
      </c>
      <c r="AH21" s="189">
        <v>0.42604399999999998</v>
      </c>
      <c r="AI21" s="189">
        <v>0.19405900000000001</v>
      </c>
      <c r="AJ21" s="189">
        <v>0.102011</v>
      </c>
      <c r="AK21" s="189">
        <v>7.4036000000000005E-2</v>
      </c>
      <c r="AL21" s="189">
        <v>8.6898000000000003E-2</v>
      </c>
      <c r="AM21" s="189">
        <v>7.1001999999999996E-2</v>
      </c>
      <c r="AN21" s="189" t="s">
        <v>311</v>
      </c>
      <c r="AO21" s="189" t="s">
        <v>312</v>
      </c>
      <c r="AP21" s="189" t="s">
        <v>313</v>
      </c>
      <c r="AQ21" s="189" t="s">
        <v>18</v>
      </c>
      <c r="AR21" s="189" t="s">
        <v>314</v>
      </c>
      <c r="AS21" s="189">
        <v>0.16186600000000001</v>
      </c>
      <c r="AT21" s="189">
        <v>9.2221999999999998E-2</v>
      </c>
      <c r="AU21" s="189">
        <v>9.1651999999999997E-2</v>
      </c>
      <c r="AV21" s="189">
        <v>4.9812000000000002E-2</v>
      </c>
      <c r="AW21" s="189">
        <v>3.049E-2</v>
      </c>
      <c r="AX21" s="189">
        <v>2.5215999999999999E-2</v>
      </c>
      <c r="AY21" s="189">
        <v>1.9854E-2</v>
      </c>
      <c r="AZ21" s="189">
        <v>1.3809E-2</v>
      </c>
      <c r="BA21" s="189">
        <v>6.8100000000000001E-3</v>
      </c>
      <c r="BB21" s="189">
        <v>5.313E-3</v>
      </c>
    </row>
    <row r="22" spans="1:54">
      <c r="A22" s="55" t="s">
        <v>39</v>
      </c>
      <c r="B22" s="55" t="s">
        <v>34</v>
      </c>
      <c r="C22" s="112">
        <v>390730</v>
      </c>
      <c r="D22" s="189">
        <v>32.90361</v>
      </c>
      <c r="E22" s="189">
        <v>30.837637999999998</v>
      </c>
      <c r="F22" s="189">
        <v>28.52018</v>
      </c>
      <c r="G22" s="189">
        <v>38.581218</v>
      </c>
      <c r="H22" s="189">
        <v>0</v>
      </c>
      <c r="I22" s="189">
        <v>10.008448</v>
      </c>
      <c r="J22" s="189">
        <v>9.7490000000000006</v>
      </c>
      <c r="K22" s="189">
        <v>8.2250510000000006</v>
      </c>
      <c r="L22" s="189">
        <v>8.1656279999999999</v>
      </c>
      <c r="M22" s="189">
        <v>0</v>
      </c>
      <c r="N22" s="189"/>
      <c r="O22" s="189" t="s">
        <v>36</v>
      </c>
      <c r="P22" s="189" t="s">
        <v>298</v>
      </c>
      <c r="Q22" s="189" t="s">
        <v>38</v>
      </c>
      <c r="R22" s="189" t="s">
        <v>33</v>
      </c>
      <c r="S22" s="189" t="s">
        <v>109</v>
      </c>
      <c r="T22" s="189">
        <v>11.723627</v>
      </c>
      <c r="U22" s="189">
        <v>7.5947889999999996</v>
      </c>
      <c r="V22" s="189">
        <v>6.0319640000000003</v>
      </c>
      <c r="W22" s="189">
        <v>2.2203330000000001</v>
      </c>
      <c r="X22" s="189">
        <v>1.3206990000000001</v>
      </c>
      <c r="Y22" s="189">
        <v>2.2996699999999999</v>
      </c>
      <c r="Z22" s="189">
        <v>1.63609</v>
      </c>
      <c r="AA22" s="189">
        <v>1.1030500000000001</v>
      </c>
      <c r="AB22" s="189">
        <v>0.69119799999999998</v>
      </c>
      <c r="AC22" s="189">
        <v>0.23916399999999999</v>
      </c>
      <c r="AD22" s="189">
        <v>40.531098999999998</v>
      </c>
      <c r="AE22" s="189">
        <v>56.565733000000002</v>
      </c>
      <c r="AF22" s="189">
        <v>64.328558000000001</v>
      </c>
      <c r="AG22" s="189">
        <v>64.193731999999997</v>
      </c>
      <c r="AH22" s="189">
        <v>0</v>
      </c>
      <c r="AI22" s="189">
        <v>18.291055</v>
      </c>
      <c r="AJ22" s="189">
        <v>30.39</v>
      </c>
      <c r="AK22" s="189">
        <v>33.712946000000002</v>
      </c>
      <c r="AL22" s="189">
        <v>24.270969999999998</v>
      </c>
      <c r="AM22" s="189">
        <v>0</v>
      </c>
      <c r="AN22" s="189" t="s">
        <v>115</v>
      </c>
      <c r="AO22" s="189" t="s">
        <v>110</v>
      </c>
      <c r="AP22" s="189" t="s">
        <v>316</v>
      </c>
      <c r="AQ22" s="189" t="s">
        <v>317</v>
      </c>
      <c r="AR22" s="189" t="s">
        <v>18</v>
      </c>
      <c r="AS22" s="189">
        <v>22.819603999999998</v>
      </c>
      <c r="AT22" s="189">
        <v>7.9362349999999999</v>
      </c>
      <c r="AU22" s="189">
        <v>4.8042870000000004</v>
      </c>
      <c r="AV22" s="189">
        <v>5.0442220000000004</v>
      </c>
      <c r="AW22" s="189">
        <v>4.4895290000000001</v>
      </c>
      <c r="AX22" s="189">
        <v>8.5763379999999998</v>
      </c>
      <c r="AY22" s="189">
        <v>3.3957999999999999</v>
      </c>
      <c r="AZ22" s="189">
        <v>1.92821</v>
      </c>
      <c r="BA22" s="189">
        <v>1.8263469999999999</v>
      </c>
      <c r="BB22" s="189">
        <v>1.5798700000000001</v>
      </c>
    </row>
    <row r="23" spans="1:54" s="26" customFormat="1">
      <c r="A23" s="55" t="s">
        <v>39</v>
      </c>
      <c r="B23" s="55" t="s">
        <v>207</v>
      </c>
      <c r="C23" s="112">
        <v>390730</v>
      </c>
      <c r="D23" s="189">
        <v>115.165566</v>
      </c>
      <c r="E23" s="189">
        <v>107.77313700000001</v>
      </c>
      <c r="F23" s="189">
        <v>107.26038699999999</v>
      </c>
      <c r="G23" s="189">
        <v>123.827044</v>
      </c>
      <c r="H23" s="189">
        <v>168.575762</v>
      </c>
      <c r="I23" s="189">
        <v>41.593769999999999</v>
      </c>
      <c r="J23" s="189">
        <v>44.329304</v>
      </c>
      <c r="K23" s="189">
        <v>41.955640000000002</v>
      </c>
      <c r="L23" s="189">
        <v>39.097634999999997</v>
      </c>
      <c r="M23" s="189">
        <v>56.384844000000001</v>
      </c>
      <c r="N23" s="189"/>
      <c r="O23" s="189" t="s">
        <v>38</v>
      </c>
      <c r="P23" s="189" t="s">
        <v>298</v>
      </c>
      <c r="Q23" s="189" t="s">
        <v>307</v>
      </c>
      <c r="R23" s="189" t="s">
        <v>110</v>
      </c>
      <c r="S23" s="189" t="s">
        <v>113</v>
      </c>
      <c r="T23" s="189">
        <v>73.643855000000002</v>
      </c>
      <c r="U23" s="189">
        <v>29.219123</v>
      </c>
      <c r="V23" s="189">
        <v>6.3479489999999998</v>
      </c>
      <c r="W23" s="189">
        <v>6.747179</v>
      </c>
      <c r="X23" s="189">
        <v>7.8603319999999997</v>
      </c>
      <c r="Y23" s="189">
        <v>22.449884999999998</v>
      </c>
      <c r="Z23" s="189">
        <v>12.718119</v>
      </c>
      <c r="AA23" s="189">
        <v>2.660596</v>
      </c>
      <c r="AB23" s="189">
        <v>2.628727</v>
      </c>
      <c r="AC23" s="189">
        <v>1.993323</v>
      </c>
      <c r="AD23" s="189">
        <v>18.459834000000001</v>
      </c>
      <c r="AE23" s="189">
        <v>19.874140000000001</v>
      </c>
      <c r="AF23" s="189">
        <v>28.028352999999999</v>
      </c>
      <c r="AG23" s="189">
        <v>34.982688000000003</v>
      </c>
      <c r="AH23" s="189">
        <v>25.926196999999998</v>
      </c>
      <c r="AI23" s="189">
        <v>5.4748260000000002</v>
      </c>
      <c r="AJ23" s="189">
        <v>6.4220379999999997</v>
      </c>
      <c r="AK23" s="189">
        <v>8.7110179999999993</v>
      </c>
      <c r="AL23" s="189">
        <v>10.377110999999999</v>
      </c>
      <c r="AM23" s="189">
        <v>7.9813510000000001</v>
      </c>
      <c r="AN23" s="189" t="s">
        <v>351</v>
      </c>
      <c r="AO23" s="189" t="s">
        <v>298</v>
      </c>
      <c r="AP23" s="189" t="s">
        <v>349</v>
      </c>
      <c r="AQ23" s="189" t="s">
        <v>350</v>
      </c>
      <c r="AR23" s="189" t="s">
        <v>38</v>
      </c>
      <c r="AS23" s="189">
        <v>4.7677189999999996</v>
      </c>
      <c r="AT23" s="189">
        <v>2.4533700000000001</v>
      </c>
      <c r="AU23" s="189">
        <v>2.3619829999999999</v>
      </c>
      <c r="AV23" s="189">
        <v>1.6657569999999999</v>
      </c>
      <c r="AW23" s="189">
        <v>1.5277289999999999</v>
      </c>
      <c r="AX23" s="189">
        <v>1.6397269999999999</v>
      </c>
      <c r="AY23" s="189">
        <v>0.82904</v>
      </c>
      <c r="AZ23" s="189">
        <v>0.74006400000000006</v>
      </c>
      <c r="BA23" s="189">
        <v>0.55840199999999995</v>
      </c>
      <c r="BB23" s="189">
        <v>0.49463000000000001</v>
      </c>
    </row>
    <row r="24" spans="1:54">
      <c r="C24" s="25"/>
      <c r="D24" s="25"/>
      <c r="E24" s="25"/>
      <c r="F24" s="25"/>
      <c r="G24" s="25"/>
      <c r="H24" s="25"/>
      <c r="I24" s="25"/>
      <c r="J24" s="25"/>
    </row>
    <row r="25" spans="1:54">
      <c r="C25" s="25"/>
      <c r="D25" s="25"/>
      <c r="E25" s="25"/>
      <c r="F25" s="25"/>
      <c r="G25" s="25"/>
      <c r="H25" s="25"/>
      <c r="I25" s="25"/>
      <c r="J25" s="25"/>
      <c r="AG25" s="26"/>
      <c r="AH25" s="26"/>
      <c r="AI25" s="26"/>
      <c r="AJ25" s="26"/>
    </row>
    <row r="26" spans="1:54">
      <c r="C26" s="25"/>
      <c r="D26" s="25"/>
      <c r="E26" s="25"/>
      <c r="F26" s="25"/>
      <c r="G26" s="25"/>
      <c r="H26" s="25"/>
      <c r="I26" s="25"/>
      <c r="J26" s="25"/>
    </row>
    <row r="27" spans="1:54">
      <c r="C27" s="25"/>
      <c r="D27" s="25"/>
      <c r="E27" s="25"/>
      <c r="F27" s="25"/>
      <c r="G27" s="25"/>
      <c r="H27" s="25"/>
      <c r="I27" s="25"/>
      <c r="J27" s="25"/>
    </row>
    <row r="28" spans="1:54">
      <c r="C28" s="25"/>
      <c r="D28" s="25"/>
      <c r="E28" s="25"/>
      <c r="F28" s="25"/>
      <c r="G28" s="25"/>
      <c r="H28" s="25"/>
      <c r="I28" s="25"/>
      <c r="J28" s="25"/>
    </row>
    <row r="29" spans="1:54">
      <c r="C29" s="25"/>
      <c r="D29" s="25"/>
      <c r="E29" s="25"/>
      <c r="F29" s="25"/>
      <c r="G29" s="25"/>
      <c r="H29" s="25"/>
      <c r="I29" s="25"/>
      <c r="J29" s="25"/>
    </row>
    <row r="30" spans="1:54">
      <c r="C30" s="25"/>
      <c r="D30" s="25"/>
      <c r="E30" s="25"/>
      <c r="F30" s="25"/>
      <c r="G30" s="25"/>
      <c r="H30" s="25"/>
      <c r="I30" s="25"/>
      <c r="J30" s="25"/>
    </row>
    <row r="31" spans="1:54">
      <c r="C31" s="25"/>
      <c r="D31" s="25"/>
      <c r="E31" s="25"/>
      <c r="F31" s="25"/>
      <c r="G31" s="25"/>
      <c r="H31" s="25"/>
      <c r="I31" s="25"/>
      <c r="J31" s="25"/>
    </row>
    <row r="32" spans="1:54">
      <c r="C32" s="25"/>
      <c r="D32" s="25"/>
      <c r="E32" s="25"/>
      <c r="F32" s="25"/>
      <c r="G32" s="25"/>
      <c r="H32" s="25"/>
      <c r="I32" s="25"/>
      <c r="J32" s="25"/>
    </row>
    <row r="33" spans="3:10">
      <c r="C33" s="25"/>
      <c r="D33" s="25"/>
      <c r="E33" s="25"/>
      <c r="F33" s="25"/>
      <c r="G33" s="25"/>
      <c r="H33" s="25"/>
      <c r="I33" s="25"/>
      <c r="J33" s="25"/>
    </row>
    <row r="34" spans="3:10">
      <c r="C34" s="25"/>
      <c r="D34" s="25"/>
      <c r="E34" s="25"/>
      <c r="F34" s="25"/>
      <c r="G34" s="25"/>
      <c r="H34" s="25"/>
      <c r="I34" s="25"/>
      <c r="J34" s="25"/>
    </row>
    <row r="35" spans="3:10">
      <c r="C35" s="25"/>
      <c r="D35" s="25"/>
      <c r="E35" s="25"/>
      <c r="F35" s="25"/>
      <c r="G35" s="25"/>
      <c r="H35" s="25"/>
      <c r="I35" s="25"/>
      <c r="J35" s="25"/>
    </row>
    <row r="36" spans="3:10">
      <c r="C36" s="25"/>
      <c r="D36" s="25"/>
      <c r="E36" s="25"/>
      <c r="F36" s="25"/>
      <c r="G36" s="25"/>
      <c r="H36" s="25"/>
      <c r="I36" s="25"/>
      <c r="J36" s="25"/>
    </row>
    <row r="37" spans="3:10">
      <c r="C37" s="25"/>
      <c r="D37" s="25"/>
      <c r="E37" s="25"/>
      <c r="F37" s="25"/>
      <c r="G37" s="25"/>
      <c r="H37" s="25"/>
      <c r="I37" s="25"/>
      <c r="J37" s="25"/>
    </row>
    <row r="38" spans="3:10">
      <c r="C38" s="25"/>
      <c r="D38" s="25"/>
      <c r="E38" s="25"/>
      <c r="F38" s="25"/>
      <c r="G38" s="25"/>
      <c r="H38" s="25"/>
      <c r="I38" s="25"/>
      <c r="J38" s="25"/>
    </row>
    <row r="39" spans="3:10">
      <c r="C39" s="25"/>
      <c r="D39" s="25"/>
      <c r="E39" s="25"/>
      <c r="F39" s="25"/>
      <c r="G39" s="25"/>
      <c r="H39" s="25"/>
      <c r="I39" s="25"/>
      <c r="J39" s="25"/>
    </row>
    <row r="40" spans="3:10">
      <c r="C40" s="25"/>
      <c r="D40" s="25"/>
      <c r="E40" s="25"/>
      <c r="F40" s="25"/>
      <c r="G40" s="25"/>
      <c r="H40" s="25"/>
      <c r="I40" s="25"/>
      <c r="J40" s="25"/>
    </row>
    <row r="41" spans="3:10">
      <c r="C41" s="25"/>
      <c r="D41" s="25"/>
      <c r="E41" s="25"/>
      <c r="F41" s="25"/>
      <c r="G41" s="25"/>
      <c r="H41" s="25"/>
      <c r="I41" s="25"/>
      <c r="J41" s="25"/>
    </row>
    <row r="42" spans="3:10">
      <c r="C42" s="25"/>
      <c r="D42" s="25"/>
      <c r="E42" s="25"/>
      <c r="F42" s="25"/>
      <c r="G42" s="25"/>
      <c r="H42" s="25"/>
      <c r="I42" s="25"/>
      <c r="J42" s="25"/>
    </row>
    <row r="43" spans="3:10">
      <c r="C43" s="25"/>
      <c r="D43" s="25"/>
      <c r="E43" s="25"/>
      <c r="F43" s="25"/>
      <c r="G43" s="25"/>
      <c r="H43" s="25"/>
      <c r="I43" s="25"/>
      <c r="J43" s="25"/>
    </row>
    <row r="44" spans="3:10">
      <c r="C44" s="25"/>
      <c r="D44" s="25"/>
      <c r="E44" s="25"/>
      <c r="F44" s="25"/>
      <c r="G44" s="25"/>
      <c r="H44" s="25"/>
      <c r="I44" s="25"/>
      <c r="J44" s="25"/>
    </row>
    <row r="45" spans="3:10">
      <c r="C45" s="25"/>
      <c r="D45" s="25"/>
      <c r="E45" s="25"/>
      <c r="F45" s="25"/>
      <c r="G45" s="25"/>
      <c r="H45" s="25"/>
      <c r="I45" s="25"/>
      <c r="J45" s="25"/>
    </row>
    <row r="46" spans="3:10">
      <c r="C46" s="25"/>
      <c r="D46" s="25"/>
      <c r="E46" s="25"/>
      <c r="F46" s="25"/>
      <c r="G46" s="25"/>
      <c r="H46" s="25"/>
      <c r="I46" s="25"/>
      <c r="J46" s="25"/>
    </row>
    <row r="47" spans="3:10">
      <c r="C47" s="25"/>
      <c r="D47" s="25"/>
      <c r="E47" s="25"/>
      <c r="F47" s="25"/>
      <c r="G47" s="25"/>
      <c r="H47" s="25"/>
      <c r="I47" s="25"/>
      <c r="J47" s="25"/>
    </row>
    <row r="48" spans="3:10">
      <c r="C48" s="25"/>
      <c r="D48" s="25"/>
      <c r="E48" s="25"/>
      <c r="F48" s="25"/>
      <c r="G48" s="25"/>
      <c r="H48" s="25"/>
      <c r="I48" s="25"/>
      <c r="J48" s="25"/>
    </row>
    <row r="49" spans="3:10">
      <c r="C49" s="25"/>
      <c r="D49" s="25"/>
      <c r="E49" s="25"/>
      <c r="F49" s="25"/>
      <c r="G49" s="25"/>
      <c r="H49" s="25"/>
      <c r="I49" s="25"/>
      <c r="J49" s="25"/>
    </row>
    <row r="50" spans="3:10">
      <c r="C50" s="25"/>
      <c r="D50" s="25"/>
      <c r="E50" s="25"/>
      <c r="F50" s="25"/>
      <c r="G50" s="25"/>
      <c r="H50" s="25"/>
      <c r="I50" s="25"/>
      <c r="J50" s="25"/>
    </row>
    <row r="51" spans="3:10">
      <c r="C51" s="25"/>
      <c r="D51" s="25"/>
      <c r="E51" s="25"/>
      <c r="F51" s="25"/>
      <c r="G51" s="25"/>
      <c r="H51" s="25"/>
      <c r="I51" s="25"/>
      <c r="J51" s="25"/>
    </row>
    <row r="52" spans="3:10">
      <c r="C52" s="25"/>
      <c r="D52" s="25"/>
      <c r="E52" s="25"/>
      <c r="F52" s="25"/>
      <c r="G52" s="25"/>
      <c r="H52" s="25"/>
      <c r="I52" s="25"/>
      <c r="J52" s="25"/>
    </row>
    <row r="53" spans="3:10">
      <c r="C53" s="25"/>
      <c r="D53" s="25"/>
      <c r="E53" s="25"/>
      <c r="F53" s="25"/>
      <c r="G53" s="25"/>
      <c r="H53" s="25"/>
      <c r="I53" s="25"/>
      <c r="J53" s="25"/>
    </row>
    <row r="54" spans="3:10">
      <c r="C54" s="25"/>
      <c r="D54" s="25"/>
      <c r="E54" s="25"/>
      <c r="F54" s="25"/>
      <c r="G54" s="25"/>
      <c r="H54" s="25"/>
      <c r="I54" s="25"/>
      <c r="J54" s="25"/>
    </row>
    <row r="55" spans="3:10">
      <c r="C55" s="25"/>
      <c r="D55" s="25"/>
      <c r="E55" s="25"/>
      <c r="F55" s="25"/>
      <c r="G55" s="25"/>
      <c r="H55" s="25"/>
      <c r="I55" s="25"/>
      <c r="J55" s="25"/>
    </row>
    <row r="56" spans="3:10">
      <c r="C56" s="25"/>
      <c r="D56" s="25"/>
      <c r="E56" s="25"/>
      <c r="F56" s="25"/>
      <c r="G56" s="25"/>
      <c r="H56" s="25"/>
      <c r="I56" s="25"/>
      <c r="J56" s="25"/>
    </row>
    <row r="57" spans="3:10">
      <c r="C57" s="25"/>
      <c r="D57" s="25"/>
      <c r="E57" s="25"/>
      <c r="F57" s="25"/>
      <c r="G57" s="25"/>
      <c r="H57" s="25"/>
      <c r="I57" s="25"/>
      <c r="J57" s="25"/>
    </row>
    <row r="58" spans="3:10">
      <c r="C58" s="25"/>
      <c r="D58" s="25"/>
      <c r="E58" s="25"/>
      <c r="F58" s="25"/>
      <c r="G58" s="25"/>
      <c r="H58" s="25"/>
      <c r="I58" s="25"/>
      <c r="J58" s="25"/>
    </row>
    <row r="59" spans="3:10">
      <c r="C59" s="25"/>
      <c r="D59" s="25"/>
      <c r="E59" s="25"/>
      <c r="F59" s="25"/>
      <c r="G59" s="25"/>
      <c r="H59" s="25"/>
      <c r="I59" s="25"/>
      <c r="J59" s="25"/>
    </row>
    <row r="60" spans="3:10">
      <c r="C60" s="25"/>
      <c r="D60" s="25"/>
      <c r="E60" s="25"/>
      <c r="F60" s="25"/>
      <c r="G60" s="25"/>
      <c r="H60" s="25"/>
      <c r="I60" s="25"/>
      <c r="J60" s="25"/>
    </row>
    <row r="61" spans="3:10">
      <c r="C61" s="25"/>
      <c r="D61" s="25"/>
      <c r="E61" s="25"/>
      <c r="F61" s="25"/>
      <c r="G61" s="25"/>
      <c r="H61" s="25"/>
      <c r="I61" s="25"/>
      <c r="J61" s="25"/>
    </row>
    <row r="62" spans="3:10">
      <c r="C62" s="25"/>
      <c r="D62" s="25"/>
      <c r="E62" s="25"/>
      <c r="F62" s="25"/>
      <c r="G62" s="25"/>
      <c r="H62" s="25"/>
      <c r="I62" s="25"/>
      <c r="J62" s="25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FA62A-3015-49BA-B5D9-DB00327D9365}">
  <dimension ref="A1:AR144"/>
  <sheetViews>
    <sheetView workbookViewId="0">
      <selection activeCell="K6" sqref="K6"/>
    </sheetView>
  </sheetViews>
  <sheetFormatPr defaultColWidth="9.140625" defaultRowHeight="14.25"/>
  <cols>
    <col min="1" max="1" width="30.7109375" style="326" bestFit="1" customWidth="1"/>
    <col min="2" max="7" width="14.140625" style="326" bestFit="1" customWidth="1"/>
    <col min="8" max="8" width="13.5703125" style="326" bestFit="1" customWidth="1"/>
    <col min="9" max="9" width="11.7109375" style="326" bestFit="1" customWidth="1"/>
    <col min="10" max="19" width="10.7109375" style="326" customWidth="1"/>
    <col min="20" max="16384" width="9.140625" style="326"/>
  </cols>
  <sheetData>
    <row r="1" spans="1:44" ht="15" customHeight="1">
      <c r="A1" s="345" t="s">
        <v>15</v>
      </c>
      <c r="B1" s="414">
        <v>2018</v>
      </c>
      <c r="C1" s="414"/>
      <c r="D1" s="414">
        <v>2019</v>
      </c>
      <c r="E1" s="414"/>
      <c r="F1" s="414">
        <v>2020</v>
      </c>
      <c r="G1" s="414"/>
      <c r="H1" s="324"/>
      <c r="I1" s="324"/>
      <c r="J1" s="325"/>
      <c r="K1" s="325"/>
      <c r="L1" s="325"/>
      <c r="M1" s="325"/>
      <c r="N1" s="325"/>
      <c r="O1" s="325"/>
      <c r="P1" s="325"/>
      <c r="Q1" s="324"/>
      <c r="R1" s="324"/>
      <c r="U1" s="324"/>
      <c r="V1" s="324"/>
      <c r="Y1" s="324"/>
      <c r="Z1" s="324"/>
    </row>
    <row r="2" spans="1:44" ht="15" customHeight="1">
      <c r="A2" s="346" t="s">
        <v>394</v>
      </c>
      <c r="B2" s="347" t="s">
        <v>395</v>
      </c>
      <c r="C2" s="347" t="s">
        <v>396</v>
      </c>
      <c r="D2" s="347" t="s">
        <v>395</v>
      </c>
      <c r="E2" s="347" t="s">
        <v>396</v>
      </c>
      <c r="F2" s="347" t="s">
        <v>395</v>
      </c>
      <c r="G2" s="347" t="s">
        <v>396</v>
      </c>
      <c r="H2" s="327"/>
      <c r="I2" s="327"/>
      <c r="J2" s="325"/>
      <c r="K2" s="325"/>
      <c r="L2" s="325"/>
      <c r="M2" s="325"/>
      <c r="N2" s="325"/>
      <c r="O2" s="325"/>
      <c r="P2" s="325"/>
      <c r="Q2" s="327"/>
      <c r="R2" s="327"/>
      <c r="U2" s="327"/>
      <c r="V2" s="327"/>
      <c r="Y2" s="327"/>
      <c r="Z2" s="327"/>
    </row>
    <row r="3" spans="1:44" ht="23.25" customHeight="1">
      <c r="A3" s="348" t="s">
        <v>51</v>
      </c>
      <c r="B3" s="352">
        <v>885.253334</v>
      </c>
      <c r="C3" s="352">
        <v>290.57697000000002</v>
      </c>
      <c r="D3" s="352">
        <v>858.42870400000004</v>
      </c>
      <c r="E3" s="352">
        <v>321.19788</v>
      </c>
      <c r="F3" s="352">
        <v>847.25800400000003</v>
      </c>
      <c r="G3" s="352">
        <v>344.16719000000001</v>
      </c>
      <c r="H3" s="328"/>
      <c r="I3" s="328"/>
      <c r="J3" s="329"/>
      <c r="K3" s="329"/>
      <c r="L3" s="329"/>
      <c r="M3" s="329"/>
      <c r="N3" s="329"/>
      <c r="O3" s="329"/>
      <c r="P3" s="330"/>
      <c r="Q3" s="328"/>
      <c r="R3" s="328"/>
      <c r="T3" s="330"/>
      <c r="U3" s="328"/>
      <c r="V3" s="328"/>
      <c r="X3" s="330"/>
      <c r="Y3" s="328"/>
      <c r="Z3" s="328"/>
    </row>
    <row r="4" spans="1:44" ht="15" customHeight="1">
      <c r="A4" s="348" t="s">
        <v>38</v>
      </c>
      <c r="B4" s="352">
        <v>1181.374204</v>
      </c>
      <c r="C4" s="352">
        <v>284.343729</v>
      </c>
      <c r="D4" s="352">
        <v>1076.0338059999999</v>
      </c>
      <c r="E4" s="352">
        <v>270.02970199999999</v>
      </c>
      <c r="F4" s="352">
        <v>1001.007932</v>
      </c>
      <c r="G4" s="352">
        <v>269.51504299999999</v>
      </c>
      <c r="H4" s="328"/>
      <c r="I4" s="328"/>
      <c r="J4" s="331"/>
      <c r="K4" s="331"/>
      <c r="L4" s="331"/>
      <c r="M4" s="331"/>
      <c r="N4" s="331"/>
      <c r="O4" s="331"/>
      <c r="P4" s="330"/>
      <c r="Q4" s="328"/>
      <c r="R4" s="328"/>
      <c r="T4" s="330"/>
      <c r="U4" s="328"/>
      <c r="V4" s="328"/>
      <c r="X4" s="330"/>
      <c r="Y4" s="328"/>
      <c r="Z4" s="328"/>
      <c r="AD4" s="332"/>
      <c r="AE4" s="327"/>
      <c r="AF4" s="327"/>
      <c r="AG4" s="327"/>
      <c r="AH4" s="327"/>
      <c r="AI4" s="327"/>
      <c r="AJ4" s="327"/>
      <c r="AK4" s="327"/>
      <c r="AL4" s="327"/>
      <c r="AM4" s="327"/>
      <c r="AN4" s="327"/>
      <c r="AO4" s="327"/>
      <c r="AP4" s="327"/>
      <c r="AQ4" s="327"/>
      <c r="AR4" s="327"/>
    </row>
    <row r="5" spans="1:44" ht="15" customHeight="1">
      <c r="A5" s="348" t="s">
        <v>36</v>
      </c>
      <c r="B5" s="352">
        <v>690.66557699999998</v>
      </c>
      <c r="C5" s="352">
        <v>721.56409900000006</v>
      </c>
      <c r="D5" s="352">
        <v>742.66409899999996</v>
      </c>
      <c r="E5" s="352">
        <v>205.60795300000001</v>
      </c>
      <c r="F5" s="352">
        <v>688.61476600000003</v>
      </c>
      <c r="G5" s="352">
        <v>176.48987600000001</v>
      </c>
      <c r="H5" s="328"/>
      <c r="I5" s="328"/>
      <c r="J5" s="333"/>
      <c r="K5" s="333"/>
      <c r="L5" s="333"/>
      <c r="M5" s="333"/>
      <c r="N5" s="333"/>
      <c r="O5" s="333"/>
      <c r="P5" s="330"/>
      <c r="Q5" s="328"/>
      <c r="R5" s="328"/>
      <c r="T5" s="330"/>
      <c r="U5" s="328"/>
      <c r="V5" s="328"/>
      <c r="X5" s="330"/>
      <c r="Y5" s="328"/>
      <c r="Z5" s="328"/>
      <c r="AD5" s="330"/>
    </row>
    <row r="6" spans="1:44" ht="15" customHeight="1">
      <c r="A6" s="348" t="s">
        <v>110</v>
      </c>
      <c r="B6" s="352">
        <v>375.13588399999998</v>
      </c>
      <c r="C6" s="352">
        <v>132.32717</v>
      </c>
      <c r="D6" s="352">
        <v>351.09985499999999</v>
      </c>
      <c r="E6" s="352">
        <v>133.30612400000001</v>
      </c>
      <c r="F6" s="352">
        <v>349.62747899999999</v>
      </c>
      <c r="G6" s="352">
        <v>123.187758</v>
      </c>
      <c r="H6" s="328"/>
      <c r="I6" s="328"/>
      <c r="J6" s="331"/>
      <c r="K6" s="331"/>
      <c r="L6" s="331"/>
      <c r="M6" s="331"/>
      <c r="N6" s="331"/>
      <c r="O6" s="331"/>
      <c r="P6" s="330"/>
      <c r="Q6" s="328"/>
      <c r="R6" s="328"/>
      <c r="T6" s="330"/>
      <c r="U6" s="328"/>
      <c r="V6" s="328"/>
      <c r="X6" s="330"/>
      <c r="Y6" s="328"/>
      <c r="Z6" s="328"/>
      <c r="AD6" s="330"/>
    </row>
    <row r="7" spans="1:44" ht="15" customHeight="1">
      <c r="A7" s="348" t="s">
        <v>52</v>
      </c>
      <c r="B7" s="352">
        <v>186.25070700000001</v>
      </c>
      <c r="C7" s="352">
        <v>56.893945000000002</v>
      </c>
      <c r="D7" s="352">
        <v>175.98845299999999</v>
      </c>
      <c r="E7" s="352">
        <v>47.039887999999998</v>
      </c>
      <c r="F7" s="352">
        <v>176.36823200000001</v>
      </c>
      <c r="G7" s="352">
        <v>63.231856999999998</v>
      </c>
      <c r="H7" s="334"/>
      <c r="I7" s="334"/>
      <c r="J7" s="331"/>
      <c r="K7" s="331"/>
      <c r="L7" s="331"/>
      <c r="M7" s="331"/>
      <c r="N7" s="331"/>
      <c r="O7" s="331"/>
      <c r="P7" s="330"/>
      <c r="Q7" s="328"/>
      <c r="R7" s="328"/>
      <c r="T7" s="330"/>
      <c r="U7" s="328"/>
      <c r="V7" s="328"/>
      <c r="X7" s="330"/>
      <c r="Y7" s="328"/>
      <c r="Z7" s="328"/>
      <c r="AD7" s="330"/>
    </row>
    <row r="8" spans="1:44" ht="15" customHeight="1">
      <c r="A8" s="348" t="s">
        <v>307</v>
      </c>
      <c r="B8" s="352">
        <v>161.05380299999999</v>
      </c>
      <c r="C8" s="352">
        <v>54.605525</v>
      </c>
      <c r="D8" s="352">
        <v>143.80700200000001</v>
      </c>
      <c r="E8" s="352">
        <v>56.501854000000002</v>
      </c>
      <c r="F8" s="352">
        <v>132.879852</v>
      </c>
      <c r="G8" s="352">
        <v>56.660721000000002</v>
      </c>
      <c r="H8" s="334"/>
      <c r="I8" s="334"/>
      <c r="J8" s="331"/>
      <c r="K8" s="331"/>
      <c r="L8" s="331"/>
      <c r="M8" s="331"/>
      <c r="N8" s="331"/>
      <c r="O8" s="331"/>
      <c r="P8" s="330"/>
      <c r="Q8" s="328"/>
      <c r="R8" s="328"/>
      <c r="T8" s="330"/>
      <c r="U8" s="328"/>
      <c r="V8" s="328"/>
      <c r="X8" s="330"/>
      <c r="Y8" s="328"/>
      <c r="Z8" s="328"/>
      <c r="AD8" s="330"/>
    </row>
    <row r="9" spans="1:44" ht="15" customHeight="1">
      <c r="A9" s="348" t="s">
        <v>35</v>
      </c>
      <c r="B9" s="352">
        <v>181.13801699999999</v>
      </c>
      <c r="C9" s="352">
        <v>57.763840000000002</v>
      </c>
      <c r="D9" s="352">
        <v>139.270623</v>
      </c>
      <c r="E9" s="352">
        <v>48.129494000000001</v>
      </c>
      <c r="F9" s="352">
        <v>130.64330699999999</v>
      </c>
      <c r="G9" s="352">
        <v>47.177957999999997</v>
      </c>
      <c r="H9" s="334"/>
      <c r="I9" s="334"/>
      <c r="P9" s="330"/>
      <c r="Q9" s="328"/>
      <c r="R9" s="328"/>
      <c r="T9" s="330"/>
      <c r="U9" s="328"/>
      <c r="V9" s="328"/>
      <c r="X9" s="330"/>
      <c r="Y9" s="328"/>
      <c r="Z9" s="328"/>
      <c r="AD9" s="330"/>
    </row>
    <row r="10" spans="1:44" ht="15" customHeight="1">
      <c r="A10" s="348" t="s">
        <v>113</v>
      </c>
      <c r="B10" s="352">
        <v>345.418342</v>
      </c>
      <c r="C10" s="352">
        <v>63.205182999999998</v>
      </c>
      <c r="D10" s="352">
        <v>297.94667500000003</v>
      </c>
      <c r="E10" s="352">
        <v>55.960219000000002</v>
      </c>
      <c r="F10" s="352">
        <v>222.12963999999999</v>
      </c>
      <c r="G10" s="352">
        <v>44.077855</v>
      </c>
      <c r="H10" s="334"/>
      <c r="I10" s="334"/>
      <c r="J10" s="335"/>
      <c r="K10" s="335"/>
      <c r="L10" s="335"/>
      <c r="M10" s="335"/>
      <c r="N10" s="335"/>
      <c r="O10" s="335"/>
      <c r="P10" s="330"/>
      <c r="Q10" s="336"/>
      <c r="R10" s="334"/>
      <c r="T10" s="330"/>
      <c r="U10" s="328"/>
      <c r="V10" s="328"/>
      <c r="X10" s="330"/>
      <c r="Y10" s="328"/>
      <c r="Z10" s="328"/>
      <c r="AD10" s="330"/>
    </row>
    <row r="11" spans="1:44" ht="15" customHeight="1">
      <c r="A11" s="348" t="s">
        <v>43</v>
      </c>
      <c r="B11" s="352">
        <v>500.17993300000001</v>
      </c>
      <c r="C11" s="352">
        <v>49.396763999999997</v>
      </c>
      <c r="D11" s="352">
        <v>480.59893799999998</v>
      </c>
      <c r="E11" s="352">
        <v>44.463265999999997</v>
      </c>
      <c r="F11" s="352">
        <v>497.10190999999998</v>
      </c>
      <c r="G11" s="352">
        <v>41.374850000000002</v>
      </c>
      <c r="H11" s="334"/>
      <c r="I11" s="334"/>
      <c r="J11" s="331"/>
      <c r="K11" s="331"/>
      <c r="L11" s="331"/>
      <c r="M11" s="331"/>
      <c r="N11" s="331"/>
      <c r="O11" s="331"/>
      <c r="P11" s="330"/>
      <c r="Q11" s="336"/>
      <c r="R11" s="334"/>
      <c r="T11" s="330"/>
      <c r="U11" s="328"/>
      <c r="V11" s="328"/>
      <c r="X11" s="330"/>
      <c r="Y11" s="328"/>
      <c r="Z11" s="328"/>
      <c r="AD11" s="330"/>
    </row>
    <row r="12" spans="1:44" ht="15" customHeight="1">
      <c r="A12" s="348" t="s">
        <v>108</v>
      </c>
      <c r="B12" s="352">
        <v>197.218816</v>
      </c>
      <c r="C12" s="352">
        <v>26.964625999999999</v>
      </c>
      <c r="D12" s="352">
        <v>168.048203</v>
      </c>
      <c r="E12" s="352">
        <v>19.995550000000001</v>
      </c>
      <c r="F12" s="352">
        <v>170.28458699999999</v>
      </c>
      <c r="G12" s="352">
        <v>37.610737999999998</v>
      </c>
      <c r="H12" s="334"/>
      <c r="I12" s="334"/>
      <c r="J12" s="331"/>
      <c r="K12" s="331"/>
      <c r="L12" s="331"/>
      <c r="M12" s="331"/>
      <c r="N12" s="331"/>
      <c r="O12" s="331"/>
      <c r="P12" s="330"/>
      <c r="Q12" s="336"/>
      <c r="R12" s="334"/>
      <c r="T12" s="330"/>
      <c r="U12" s="328"/>
      <c r="V12" s="328"/>
      <c r="X12" s="330"/>
      <c r="Y12" s="328"/>
      <c r="Z12" s="328"/>
      <c r="AD12" s="330"/>
    </row>
    <row r="13" spans="1:44" ht="12.75" customHeight="1">
      <c r="A13" s="348" t="s">
        <v>403</v>
      </c>
      <c r="B13" s="349">
        <f>B14-SUM(B3:B12)</f>
        <v>1697.1265550000007</v>
      </c>
      <c r="C13" s="349">
        <f t="shared" ref="C13" si="0">C14-SUM(C3:C12)</f>
        <v>56.898715999999922</v>
      </c>
      <c r="D13" s="349">
        <f t="shared" ref="D13" si="1">D14-SUM(D3:D12)</f>
        <v>1802.9288299999998</v>
      </c>
      <c r="E13" s="349">
        <f t="shared" ref="E13" si="2">E14-SUM(E3:E12)</f>
        <v>520.30868899999996</v>
      </c>
      <c r="F13" s="349">
        <f t="shared" ref="F13" si="3">F14-SUM(F3:F12)</f>
        <v>1605.9293619999999</v>
      </c>
      <c r="G13" s="349">
        <f t="shared" ref="G13" si="4">G14-SUM(G3:G12)</f>
        <v>461.84737299999983</v>
      </c>
      <c r="H13" s="334"/>
      <c r="I13" s="334"/>
      <c r="J13" s="333"/>
      <c r="K13" s="333"/>
      <c r="L13" s="333"/>
      <c r="M13" s="333"/>
      <c r="N13" s="333"/>
      <c r="O13" s="333"/>
      <c r="P13" s="330"/>
      <c r="Q13" s="336"/>
      <c r="R13" s="334"/>
      <c r="T13" s="330"/>
      <c r="U13" s="328"/>
      <c r="V13" s="328"/>
      <c r="X13" s="330"/>
      <c r="Y13" s="328"/>
      <c r="Z13" s="328"/>
      <c r="AD13" s="330"/>
    </row>
    <row r="14" spans="1:44">
      <c r="A14" s="348" t="s">
        <v>397</v>
      </c>
      <c r="B14" s="352">
        <v>6400.8151719999996</v>
      </c>
      <c r="C14" s="352">
        <v>1794.540567</v>
      </c>
      <c r="D14" s="352">
        <v>6236.8151879999996</v>
      </c>
      <c r="E14" s="352">
        <v>1722.5406190000001</v>
      </c>
      <c r="F14" s="352">
        <v>5821.8450709999997</v>
      </c>
      <c r="G14" s="352">
        <v>1665.3412189999999</v>
      </c>
      <c r="H14" s="334"/>
      <c r="I14" s="334"/>
      <c r="J14" s="331"/>
      <c r="K14" s="331"/>
      <c r="L14" s="331"/>
      <c r="M14" s="331"/>
      <c r="N14" s="331"/>
      <c r="O14" s="331"/>
      <c r="P14" s="330"/>
      <c r="Q14" s="336"/>
      <c r="R14" s="334"/>
      <c r="T14" s="330"/>
      <c r="U14" s="328"/>
      <c r="V14" s="328"/>
      <c r="X14" s="330"/>
      <c r="Y14" s="328"/>
      <c r="Z14" s="328"/>
      <c r="AD14" s="330"/>
    </row>
    <row r="15" spans="1:44">
      <c r="A15" s="330"/>
      <c r="B15" s="337"/>
      <c r="C15" s="330"/>
      <c r="D15" s="334"/>
      <c r="E15" s="334"/>
      <c r="F15" s="331"/>
      <c r="G15" s="330"/>
      <c r="H15" s="334"/>
      <c r="I15" s="334"/>
      <c r="J15" s="337"/>
      <c r="K15" s="337"/>
      <c r="L15" s="337"/>
      <c r="M15" s="337"/>
      <c r="N15" s="337"/>
      <c r="O15" s="337"/>
      <c r="P15" s="330"/>
      <c r="Q15" s="336"/>
      <c r="R15" s="334"/>
      <c r="T15" s="330"/>
      <c r="U15" s="328"/>
      <c r="V15" s="328"/>
      <c r="X15" s="330"/>
      <c r="Y15" s="328"/>
      <c r="Z15" s="328"/>
      <c r="AD15" s="330"/>
    </row>
    <row r="16" spans="1:44">
      <c r="A16" s="345" t="s">
        <v>15</v>
      </c>
      <c r="B16" s="414">
        <v>2018</v>
      </c>
      <c r="C16" s="414"/>
      <c r="D16" s="414">
        <v>2019</v>
      </c>
      <c r="E16" s="414"/>
      <c r="F16" s="414">
        <v>2020</v>
      </c>
      <c r="G16" s="414"/>
      <c r="H16" s="334"/>
      <c r="I16" s="334"/>
      <c r="J16" s="331"/>
      <c r="K16" s="331"/>
      <c r="L16" s="331"/>
      <c r="M16" s="331"/>
      <c r="N16" s="331"/>
      <c r="O16" s="331"/>
      <c r="P16" s="330"/>
      <c r="Q16" s="336"/>
      <c r="R16" s="334"/>
      <c r="T16" s="330"/>
      <c r="U16" s="328"/>
      <c r="V16" s="328"/>
      <c r="X16" s="330"/>
      <c r="Y16" s="328"/>
      <c r="Z16" s="328"/>
    </row>
    <row r="17" spans="1:26">
      <c r="A17" s="346" t="s">
        <v>398</v>
      </c>
      <c r="B17" s="347" t="s">
        <v>395</v>
      </c>
      <c r="C17" s="347" t="s">
        <v>396</v>
      </c>
      <c r="D17" s="347" t="s">
        <v>395</v>
      </c>
      <c r="E17" s="347" t="s">
        <v>396</v>
      </c>
      <c r="F17" s="347" t="s">
        <v>395</v>
      </c>
      <c r="G17" s="347" t="s">
        <v>396</v>
      </c>
      <c r="H17" s="334"/>
      <c r="I17" s="334"/>
      <c r="P17" s="330"/>
      <c r="Q17" s="336"/>
      <c r="R17" s="334"/>
      <c r="T17" s="330"/>
      <c r="U17" s="328"/>
      <c r="V17" s="328"/>
      <c r="X17" s="330"/>
      <c r="Y17" s="328"/>
      <c r="Z17" s="328"/>
    </row>
    <row r="18" spans="1:26">
      <c r="A18" s="350" t="s">
        <v>35</v>
      </c>
      <c r="B18" s="352">
        <v>989.62402799999995</v>
      </c>
      <c r="C18" s="352">
        <v>269.58244100000002</v>
      </c>
      <c r="D18" s="352">
        <v>995.15398700000003</v>
      </c>
      <c r="E18" s="352">
        <v>288.76758799999999</v>
      </c>
      <c r="F18" s="352">
        <v>1255.0933439999999</v>
      </c>
      <c r="G18" s="352">
        <v>404.80507999999998</v>
      </c>
      <c r="H18" s="334"/>
      <c r="I18" s="334"/>
      <c r="P18" s="330"/>
      <c r="Q18" s="336"/>
      <c r="R18" s="334"/>
      <c r="T18" s="330"/>
      <c r="U18" s="334"/>
      <c r="V18" s="328"/>
      <c r="X18" s="330"/>
      <c r="Y18" s="334"/>
      <c r="Z18" s="328"/>
    </row>
    <row r="19" spans="1:26">
      <c r="A19" s="350" t="s">
        <v>38</v>
      </c>
      <c r="B19" s="352">
        <v>669.94356100000005</v>
      </c>
      <c r="C19" s="352">
        <v>170.400136</v>
      </c>
      <c r="D19" s="352">
        <v>571.41319499999997</v>
      </c>
      <c r="E19" s="352">
        <v>155.66285999999999</v>
      </c>
      <c r="F19" s="352">
        <v>490.94453499999997</v>
      </c>
      <c r="G19" s="352">
        <v>141.72698199999999</v>
      </c>
      <c r="H19" s="334"/>
      <c r="I19" s="334"/>
      <c r="P19" s="330"/>
      <c r="Q19" s="336"/>
      <c r="R19" s="334"/>
      <c r="T19" s="330"/>
      <c r="U19" s="334"/>
      <c r="V19" s="328"/>
      <c r="X19" s="330"/>
      <c r="Y19" s="334"/>
      <c r="Z19" s="328"/>
    </row>
    <row r="20" spans="1:26">
      <c r="A20" s="350" t="s">
        <v>36</v>
      </c>
      <c r="B20" s="352">
        <v>481.97331400000002</v>
      </c>
      <c r="C20" s="352">
        <v>115.468416</v>
      </c>
      <c r="D20" s="352">
        <v>451.15883700000001</v>
      </c>
      <c r="E20" s="352">
        <v>108.615887</v>
      </c>
      <c r="F20" s="352">
        <v>351.99162100000001</v>
      </c>
      <c r="G20" s="352">
        <v>88.549665000000005</v>
      </c>
      <c r="H20" s="334"/>
      <c r="I20" s="334"/>
      <c r="P20" s="330"/>
      <c r="Q20" s="336"/>
      <c r="R20" s="334"/>
      <c r="T20" s="330"/>
      <c r="U20" s="334"/>
      <c r="V20" s="328"/>
      <c r="X20" s="330"/>
      <c r="Y20" s="334"/>
      <c r="Z20" s="334"/>
    </row>
    <row r="21" spans="1:26">
      <c r="A21" s="350" t="s">
        <v>44</v>
      </c>
      <c r="B21" s="352">
        <v>218.03466399999999</v>
      </c>
      <c r="C21" s="352">
        <v>65.893585000000002</v>
      </c>
      <c r="D21" s="352">
        <v>190.59526600000001</v>
      </c>
      <c r="E21" s="352">
        <v>64.017928999999995</v>
      </c>
      <c r="F21" s="352">
        <v>164.31172900000001</v>
      </c>
      <c r="G21" s="352">
        <v>58.158008000000002</v>
      </c>
      <c r="H21" s="334"/>
      <c r="I21" s="338"/>
      <c r="P21" s="330"/>
      <c r="Q21" s="336"/>
      <c r="R21" s="334"/>
      <c r="T21" s="330"/>
      <c r="U21" s="334"/>
      <c r="V21" s="328"/>
      <c r="X21" s="330"/>
      <c r="Y21" s="334"/>
      <c r="Z21" s="334"/>
    </row>
    <row r="22" spans="1:26">
      <c r="A22" s="350" t="s">
        <v>207</v>
      </c>
      <c r="B22" s="352">
        <v>167.47518600000001</v>
      </c>
      <c r="C22" s="352">
        <v>51.434949000000003</v>
      </c>
      <c r="D22" s="352">
        <v>168.575762</v>
      </c>
      <c r="E22" s="352">
        <v>56.384861000000001</v>
      </c>
      <c r="F22" s="352">
        <v>154.099143</v>
      </c>
      <c r="G22" s="352">
        <v>52.957045999999998</v>
      </c>
      <c r="H22" s="334"/>
      <c r="I22" s="334"/>
      <c r="P22" s="330"/>
      <c r="Q22" s="336"/>
      <c r="R22" s="334"/>
      <c r="T22" s="330"/>
      <c r="U22" s="334"/>
      <c r="V22" s="328"/>
      <c r="X22" s="330"/>
      <c r="Y22" s="334"/>
      <c r="Z22" s="334"/>
    </row>
    <row r="23" spans="1:26">
      <c r="A23" s="350" t="s">
        <v>55</v>
      </c>
      <c r="B23" s="352">
        <v>166.73031</v>
      </c>
      <c r="C23" s="352">
        <v>42.495027</v>
      </c>
      <c r="D23" s="352">
        <v>163.21915100000001</v>
      </c>
      <c r="E23" s="352">
        <v>39.062427</v>
      </c>
      <c r="F23" s="352">
        <v>121.864008</v>
      </c>
      <c r="G23" s="352">
        <v>51.124209999999998</v>
      </c>
      <c r="H23" s="334"/>
      <c r="I23" s="334"/>
      <c r="P23" s="330"/>
      <c r="Q23" s="336"/>
      <c r="R23" s="334"/>
      <c r="T23" s="330"/>
      <c r="U23" s="334"/>
      <c r="V23" s="334"/>
      <c r="X23" s="330"/>
      <c r="Y23" s="334"/>
      <c r="Z23" s="334"/>
    </row>
    <row r="24" spans="1:26">
      <c r="A24" s="350" t="s">
        <v>110</v>
      </c>
      <c r="B24" s="352">
        <v>148.83355800000001</v>
      </c>
      <c r="C24" s="352">
        <v>47.57978</v>
      </c>
      <c r="D24" s="352">
        <v>134.653108</v>
      </c>
      <c r="E24" s="352">
        <v>42.395972</v>
      </c>
      <c r="F24" s="352">
        <v>159.42828499999999</v>
      </c>
      <c r="G24" s="352">
        <v>47.067974</v>
      </c>
      <c r="H24" s="334"/>
      <c r="I24" s="334"/>
      <c r="P24" s="330"/>
      <c r="Q24" s="336"/>
      <c r="R24" s="334"/>
      <c r="T24" s="330"/>
      <c r="U24" s="334"/>
      <c r="V24" s="334"/>
      <c r="X24" s="330"/>
      <c r="Y24" s="334"/>
      <c r="Z24" s="334"/>
    </row>
    <row r="25" spans="1:26" ht="14.25" customHeight="1">
      <c r="A25" s="350" t="s">
        <v>111</v>
      </c>
      <c r="B25" s="352">
        <v>230.19097099999999</v>
      </c>
      <c r="C25" s="352">
        <v>54.047378000000002</v>
      </c>
      <c r="D25" s="352">
        <v>214.335588</v>
      </c>
      <c r="E25" s="352">
        <v>55.561323999999999</v>
      </c>
      <c r="F25" s="352">
        <v>155.62296599999999</v>
      </c>
      <c r="G25" s="352">
        <v>46.253203999999997</v>
      </c>
      <c r="H25" s="334"/>
      <c r="I25" s="334"/>
      <c r="P25" s="330"/>
      <c r="Q25" s="336"/>
      <c r="R25" s="334"/>
      <c r="T25" s="330"/>
      <c r="U25" s="334"/>
      <c r="V25" s="334"/>
      <c r="X25" s="330"/>
      <c r="Y25" s="334"/>
      <c r="Z25" s="334"/>
    </row>
    <row r="26" spans="1:26">
      <c r="A26" s="350" t="s">
        <v>43</v>
      </c>
      <c r="B26" s="352">
        <v>190.69900699999999</v>
      </c>
      <c r="C26" s="352">
        <v>52.311188999999999</v>
      </c>
      <c r="D26" s="352">
        <v>169.284921</v>
      </c>
      <c r="E26" s="352">
        <v>50.049596000000001</v>
      </c>
      <c r="F26" s="352">
        <v>149.183786</v>
      </c>
      <c r="G26" s="352">
        <v>44.347845</v>
      </c>
      <c r="H26" s="334"/>
      <c r="I26" s="334"/>
      <c r="P26" s="330"/>
      <c r="Q26" s="336"/>
      <c r="R26" s="334"/>
      <c r="T26" s="330"/>
      <c r="U26" s="334"/>
      <c r="V26" s="334"/>
      <c r="X26" s="330"/>
      <c r="Y26" s="334"/>
      <c r="Z26" s="334"/>
    </row>
    <row r="27" spans="1:26">
      <c r="A27" s="350" t="s">
        <v>33</v>
      </c>
      <c r="B27" s="352">
        <v>157.90992700000001</v>
      </c>
      <c r="C27" s="352">
        <v>47.268189</v>
      </c>
      <c r="D27" s="352">
        <v>170.82186100000001</v>
      </c>
      <c r="E27" s="352">
        <v>55.191453000000003</v>
      </c>
      <c r="F27" s="352">
        <v>132.668916</v>
      </c>
      <c r="G27" s="352">
        <v>44.200080999999997</v>
      </c>
      <c r="H27" s="334"/>
      <c r="I27" s="334"/>
      <c r="P27" s="330"/>
      <c r="Q27" s="336"/>
      <c r="R27" s="334"/>
      <c r="T27" s="330"/>
      <c r="U27" s="334"/>
      <c r="V27" s="334"/>
      <c r="X27" s="330"/>
      <c r="Y27" s="334"/>
      <c r="Z27" s="334"/>
    </row>
    <row r="28" spans="1:26" ht="14.25" customHeight="1">
      <c r="A28" s="350" t="s">
        <v>402</v>
      </c>
      <c r="B28" s="349">
        <f>B29-SUM(B18:B27)</f>
        <v>3239.4618910000004</v>
      </c>
      <c r="C28" s="349">
        <f t="shared" ref="C28:G28" si="5">C29-SUM(C18:C27)</f>
        <v>687.58691799999986</v>
      </c>
      <c r="D28" s="349">
        <f t="shared" si="5"/>
        <v>2964.746920000001</v>
      </c>
      <c r="E28" s="349">
        <f t="shared" si="5"/>
        <v>707.62466599999993</v>
      </c>
      <c r="F28" s="349">
        <f t="shared" si="5"/>
        <v>2271.6464069999997</v>
      </c>
      <c r="G28" s="349">
        <f t="shared" si="5"/>
        <v>529.48805200000015</v>
      </c>
      <c r="H28" s="334"/>
      <c r="I28" s="334"/>
      <c r="P28" s="330"/>
      <c r="Q28" s="336"/>
      <c r="R28" s="334"/>
      <c r="T28" s="330"/>
      <c r="U28" s="334"/>
      <c r="V28" s="334"/>
      <c r="X28" s="330"/>
      <c r="Y28" s="334"/>
      <c r="Z28" s="334"/>
    </row>
    <row r="29" spans="1:26">
      <c r="A29" s="351" t="s">
        <v>397</v>
      </c>
      <c r="B29" s="352">
        <v>6660.8764170000004</v>
      </c>
      <c r="C29" s="352">
        <v>1604.068008</v>
      </c>
      <c r="D29" s="352">
        <v>6193.9585960000004</v>
      </c>
      <c r="E29" s="352">
        <v>1623.3345629999999</v>
      </c>
      <c r="F29" s="352">
        <v>5406.8547399999998</v>
      </c>
      <c r="G29" s="352">
        <v>1508.6781470000001</v>
      </c>
      <c r="H29" s="334"/>
      <c r="I29" s="330"/>
      <c r="J29" s="336"/>
      <c r="K29" s="334"/>
      <c r="M29" s="330"/>
      <c r="N29" s="334"/>
      <c r="O29" s="334"/>
      <c r="Q29" s="330"/>
      <c r="R29" s="334"/>
      <c r="S29" s="334"/>
    </row>
    <row r="30" spans="1:26" ht="15" customHeight="1">
      <c r="A30" s="413" t="s">
        <v>399</v>
      </c>
      <c r="B30" s="413"/>
      <c r="C30" s="334"/>
      <c r="E30" s="330"/>
      <c r="F30" s="334"/>
      <c r="G30" s="334"/>
      <c r="H30" s="334"/>
      <c r="I30" s="330"/>
      <c r="J30" s="336"/>
      <c r="K30" s="334"/>
      <c r="M30" s="330"/>
      <c r="N30" s="334"/>
      <c r="O30" s="334"/>
      <c r="Q30" s="330"/>
      <c r="R30" s="334"/>
      <c r="S30" s="334"/>
    </row>
    <row r="31" spans="1:26">
      <c r="A31" s="343" t="s">
        <v>400</v>
      </c>
      <c r="B31" s="339"/>
      <c r="C31" s="334"/>
      <c r="E31" s="330"/>
      <c r="F31" s="334"/>
      <c r="G31" s="334"/>
      <c r="H31" s="334"/>
      <c r="I31" s="330"/>
      <c r="J31" s="336"/>
      <c r="K31" s="334"/>
      <c r="M31" s="330"/>
      <c r="N31" s="334"/>
      <c r="O31" s="334"/>
      <c r="Q31" s="330"/>
      <c r="R31" s="334"/>
      <c r="S31" s="334"/>
    </row>
    <row r="32" spans="1:26" ht="21.75" customHeight="1">
      <c r="A32" s="343" t="s">
        <v>401</v>
      </c>
      <c r="B32" s="339"/>
      <c r="C32" s="334"/>
      <c r="E32" s="330"/>
      <c r="F32" s="334"/>
      <c r="G32" s="334"/>
      <c r="I32" s="330"/>
      <c r="J32" s="336"/>
      <c r="K32" s="334"/>
      <c r="M32" s="330"/>
      <c r="N32" s="334"/>
      <c r="O32" s="334"/>
      <c r="Q32" s="330"/>
      <c r="R32" s="334"/>
      <c r="S32" s="334"/>
    </row>
    <row r="33" spans="1:19">
      <c r="A33" s="344"/>
      <c r="B33" s="334"/>
      <c r="C33" s="334"/>
      <c r="E33" s="330"/>
      <c r="F33" s="334"/>
      <c r="G33" s="334"/>
      <c r="I33" s="330"/>
      <c r="J33" s="336"/>
      <c r="K33" s="334"/>
      <c r="M33" s="330"/>
      <c r="N33" s="334"/>
      <c r="O33" s="334"/>
      <c r="Q33" s="330"/>
      <c r="R33" s="334"/>
      <c r="S33" s="334"/>
    </row>
    <row r="34" spans="1:19">
      <c r="A34" s="344"/>
      <c r="B34" s="334"/>
      <c r="C34" s="334"/>
      <c r="E34" s="330"/>
      <c r="F34" s="334"/>
      <c r="G34" s="334"/>
      <c r="I34" s="330"/>
      <c r="J34" s="336"/>
      <c r="K34" s="334"/>
      <c r="M34" s="330"/>
      <c r="N34" s="334"/>
      <c r="O34" s="334"/>
      <c r="Q34" s="330"/>
      <c r="R34" s="334"/>
      <c r="S34" s="334"/>
    </row>
    <row r="35" spans="1:19" ht="25.5" customHeight="1">
      <c r="B35" s="334"/>
      <c r="C35" s="334"/>
      <c r="E35" s="330"/>
      <c r="F35" s="334"/>
      <c r="G35" s="334"/>
      <c r="I35" s="330"/>
      <c r="J35" s="336"/>
      <c r="K35" s="334"/>
      <c r="M35" s="330"/>
      <c r="N35" s="334"/>
      <c r="O35" s="334"/>
      <c r="Q35" s="330"/>
      <c r="R35" s="334"/>
      <c r="S35" s="334"/>
    </row>
    <row r="36" spans="1:19" ht="51" customHeight="1">
      <c r="B36" s="334"/>
      <c r="C36" s="334"/>
      <c r="E36" s="330"/>
      <c r="F36" s="334"/>
      <c r="G36" s="334"/>
      <c r="I36" s="330"/>
      <c r="J36" s="336"/>
      <c r="K36" s="334"/>
      <c r="M36" s="330"/>
      <c r="N36" s="334"/>
      <c r="O36" s="334"/>
      <c r="Q36" s="330"/>
      <c r="R36" s="334"/>
      <c r="S36" s="334"/>
    </row>
    <row r="37" spans="1:19">
      <c r="A37" s="330"/>
      <c r="B37" s="334"/>
      <c r="C37" s="334"/>
      <c r="E37" s="330"/>
      <c r="F37" s="334"/>
      <c r="G37" s="334"/>
      <c r="I37" s="330"/>
      <c r="J37" s="336"/>
      <c r="K37" s="334"/>
      <c r="M37" s="330"/>
      <c r="N37" s="334"/>
      <c r="O37" s="334"/>
      <c r="Q37" s="330"/>
      <c r="R37" s="334"/>
      <c r="S37" s="334"/>
    </row>
    <row r="38" spans="1:19">
      <c r="A38" s="330"/>
      <c r="B38" s="334"/>
      <c r="C38" s="334"/>
      <c r="E38" s="330"/>
      <c r="F38" s="334"/>
      <c r="G38" s="334"/>
      <c r="I38" s="330"/>
      <c r="J38" s="336"/>
      <c r="K38" s="334"/>
      <c r="M38" s="330"/>
      <c r="N38" s="334"/>
      <c r="O38" s="334"/>
      <c r="Q38" s="330"/>
      <c r="R38" s="334"/>
      <c r="S38" s="334"/>
    </row>
    <row r="39" spans="1:19">
      <c r="A39" s="330"/>
      <c r="B39" s="334"/>
      <c r="C39" s="334"/>
      <c r="E39" s="330"/>
      <c r="F39" s="334"/>
      <c r="G39" s="334"/>
      <c r="I39" s="330"/>
      <c r="J39" s="336"/>
      <c r="K39" s="334"/>
      <c r="M39" s="330"/>
      <c r="N39" s="334"/>
      <c r="O39" s="334"/>
      <c r="Q39" s="330"/>
      <c r="R39" s="334"/>
      <c r="S39" s="334"/>
    </row>
    <row r="40" spans="1:19">
      <c r="A40" s="330"/>
      <c r="B40" s="334"/>
      <c r="C40" s="334"/>
      <c r="E40" s="330"/>
      <c r="F40" s="334"/>
      <c r="G40" s="334"/>
      <c r="I40" s="330"/>
      <c r="J40" s="336"/>
      <c r="K40" s="334"/>
      <c r="M40" s="330"/>
      <c r="N40" s="334"/>
      <c r="O40" s="334"/>
      <c r="Q40" s="330"/>
      <c r="R40" s="334"/>
      <c r="S40" s="334"/>
    </row>
    <row r="41" spans="1:19">
      <c r="A41" s="330"/>
      <c r="B41" s="334"/>
      <c r="C41" s="334"/>
      <c r="E41" s="330"/>
      <c r="F41" s="334"/>
      <c r="G41" s="334"/>
      <c r="I41" s="330"/>
      <c r="J41" s="336"/>
      <c r="K41" s="334"/>
      <c r="M41" s="330"/>
      <c r="N41" s="334"/>
      <c r="O41" s="334"/>
      <c r="Q41" s="330"/>
      <c r="R41" s="334"/>
      <c r="S41" s="334"/>
    </row>
    <row r="42" spans="1:19">
      <c r="A42" s="330"/>
      <c r="B42" s="334"/>
      <c r="C42" s="334"/>
      <c r="E42" s="330"/>
      <c r="F42" s="334"/>
      <c r="G42" s="334"/>
      <c r="I42" s="330"/>
      <c r="J42" s="336"/>
      <c r="K42" s="334"/>
      <c r="M42" s="330"/>
      <c r="N42" s="334"/>
      <c r="O42" s="334"/>
      <c r="Q42" s="330"/>
      <c r="R42" s="334"/>
      <c r="S42" s="334"/>
    </row>
    <row r="43" spans="1:19">
      <c r="A43" s="330"/>
      <c r="B43" s="334"/>
      <c r="C43" s="334"/>
      <c r="E43" s="330"/>
      <c r="F43" s="334"/>
      <c r="G43" s="334"/>
      <c r="I43" s="330"/>
      <c r="J43" s="336"/>
      <c r="K43" s="334"/>
      <c r="M43" s="330"/>
      <c r="N43" s="334"/>
      <c r="O43" s="334"/>
      <c r="Q43" s="330"/>
      <c r="R43" s="334"/>
      <c r="S43" s="334"/>
    </row>
    <row r="44" spans="1:19">
      <c r="A44" s="330"/>
      <c r="B44" s="334"/>
      <c r="C44" s="334"/>
      <c r="E44" s="330"/>
      <c r="F44" s="334"/>
      <c r="G44" s="334"/>
      <c r="I44" s="330"/>
      <c r="J44" s="336"/>
      <c r="K44" s="334"/>
      <c r="M44" s="330"/>
      <c r="N44" s="334"/>
      <c r="O44" s="334"/>
      <c r="Q44" s="330"/>
      <c r="R44" s="334"/>
      <c r="S44" s="334"/>
    </row>
    <row r="45" spans="1:19">
      <c r="A45" s="330"/>
      <c r="B45" s="334"/>
      <c r="C45" s="334"/>
      <c r="E45" s="330"/>
      <c r="F45" s="334"/>
      <c r="G45" s="334"/>
      <c r="I45" s="330"/>
      <c r="J45" s="336"/>
      <c r="K45" s="334"/>
      <c r="M45" s="330"/>
      <c r="N45" s="334"/>
      <c r="O45" s="334"/>
      <c r="Q45" s="330"/>
      <c r="R45" s="334"/>
      <c r="S45" s="334"/>
    </row>
    <row r="46" spans="1:19">
      <c r="A46" s="330"/>
      <c r="B46" s="334"/>
      <c r="C46" s="334"/>
      <c r="E46" s="330"/>
      <c r="F46" s="334"/>
      <c r="G46" s="334"/>
      <c r="I46" s="330"/>
      <c r="J46" s="336"/>
      <c r="K46" s="334"/>
      <c r="M46" s="330"/>
      <c r="N46" s="334"/>
      <c r="O46" s="334"/>
      <c r="Q46" s="330"/>
      <c r="R46" s="334"/>
      <c r="S46" s="334"/>
    </row>
    <row r="47" spans="1:19">
      <c r="A47" s="330"/>
      <c r="B47" s="334"/>
      <c r="C47" s="334"/>
      <c r="E47" s="330"/>
      <c r="F47" s="334"/>
      <c r="G47" s="334"/>
      <c r="I47" s="330"/>
      <c r="J47" s="336"/>
      <c r="K47" s="334"/>
      <c r="M47" s="330"/>
      <c r="N47" s="334"/>
      <c r="O47" s="334"/>
      <c r="Q47" s="330"/>
      <c r="R47" s="334"/>
      <c r="S47" s="334"/>
    </row>
    <row r="48" spans="1:19">
      <c r="A48" s="330"/>
      <c r="B48" s="334"/>
      <c r="C48" s="334"/>
      <c r="E48" s="330"/>
      <c r="F48" s="334"/>
      <c r="G48" s="334"/>
      <c r="I48" s="330"/>
      <c r="J48" s="336"/>
      <c r="K48" s="334"/>
      <c r="M48" s="330"/>
      <c r="N48" s="334"/>
      <c r="O48" s="334"/>
      <c r="Q48" s="330"/>
      <c r="R48" s="334"/>
      <c r="S48" s="334"/>
    </row>
    <row r="49" spans="1:19">
      <c r="A49" s="330"/>
      <c r="B49" s="334"/>
      <c r="C49" s="334"/>
      <c r="E49" s="330"/>
      <c r="F49" s="334"/>
      <c r="G49" s="334"/>
      <c r="I49" s="330"/>
      <c r="J49" s="336"/>
      <c r="K49" s="334"/>
      <c r="M49" s="330"/>
      <c r="N49" s="334"/>
      <c r="O49" s="334"/>
      <c r="Q49" s="330"/>
      <c r="R49" s="334"/>
      <c r="S49" s="334"/>
    </row>
    <row r="50" spans="1:19">
      <c r="A50" s="330"/>
      <c r="B50" s="334"/>
      <c r="C50" s="334"/>
      <c r="E50" s="330"/>
      <c r="F50" s="334"/>
      <c r="G50" s="334"/>
      <c r="I50" s="330"/>
      <c r="J50" s="336"/>
      <c r="K50" s="334"/>
      <c r="M50" s="330"/>
      <c r="N50" s="334"/>
      <c r="O50" s="334"/>
      <c r="Q50" s="330"/>
      <c r="R50" s="334"/>
      <c r="S50" s="334"/>
    </row>
    <row r="51" spans="1:19">
      <c r="A51" s="330"/>
      <c r="B51" s="334"/>
      <c r="C51" s="334"/>
      <c r="E51" s="330"/>
      <c r="F51" s="334"/>
      <c r="G51" s="334"/>
      <c r="I51" s="330"/>
      <c r="J51" s="336"/>
      <c r="K51" s="334"/>
      <c r="M51" s="330"/>
      <c r="N51" s="334"/>
      <c r="O51" s="334"/>
      <c r="Q51" s="330"/>
      <c r="R51" s="334"/>
      <c r="S51" s="334"/>
    </row>
    <row r="52" spans="1:19">
      <c r="A52" s="330"/>
      <c r="B52" s="334"/>
      <c r="C52" s="334"/>
      <c r="E52" s="330"/>
      <c r="F52" s="334"/>
      <c r="G52" s="334"/>
      <c r="I52" s="330"/>
      <c r="J52" s="336"/>
      <c r="K52" s="334"/>
      <c r="M52" s="330"/>
      <c r="N52" s="334"/>
      <c r="O52" s="334"/>
      <c r="Q52" s="330"/>
      <c r="R52" s="334"/>
      <c r="S52" s="334"/>
    </row>
    <row r="53" spans="1:19">
      <c r="A53" s="330"/>
      <c r="B53" s="334"/>
      <c r="C53" s="334"/>
      <c r="E53" s="330"/>
      <c r="F53" s="334"/>
      <c r="G53" s="334"/>
      <c r="I53" s="330"/>
      <c r="J53" s="336"/>
      <c r="K53" s="334"/>
      <c r="M53" s="330"/>
      <c r="N53" s="334"/>
      <c r="O53" s="334"/>
      <c r="Q53" s="330"/>
      <c r="R53" s="334"/>
      <c r="S53" s="334"/>
    </row>
    <row r="54" spans="1:19">
      <c r="A54" s="330"/>
      <c r="B54" s="334"/>
      <c r="C54" s="334"/>
      <c r="E54" s="330"/>
      <c r="F54" s="334"/>
      <c r="G54" s="334"/>
      <c r="I54" s="330"/>
      <c r="J54" s="336"/>
      <c r="K54" s="334"/>
      <c r="M54" s="330"/>
      <c r="N54" s="334"/>
      <c r="O54" s="334"/>
      <c r="Q54" s="330"/>
      <c r="R54" s="334"/>
      <c r="S54" s="334"/>
    </row>
    <row r="55" spans="1:19">
      <c r="A55" s="330"/>
      <c r="B55" s="334"/>
      <c r="C55" s="334"/>
      <c r="E55" s="330"/>
      <c r="F55" s="334"/>
      <c r="G55" s="334"/>
      <c r="I55" s="330"/>
      <c r="J55" s="336"/>
      <c r="K55" s="334"/>
      <c r="M55" s="330"/>
      <c r="N55" s="334"/>
      <c r="O55" s="334"/>
      <c r="Q55" s="330"/>
      <c r="R55" s="334"/>
      <c r="S55" s="334"/>
    </row>
    <row r="56" spans="1:19">
      <c r="A56" s="330"/>
      <c r="B56" s="334"/>
      <c r="C56" s="334"/>
      <c r="E56" s="330"/>
      <c r="F56" s="334"/>
      <c r="G56" s="334"/>
      <c r="I56" s="330"/>
      <c r="J56" s="336"/>
      <c r="K56" s="334"/>
      <c r="M56" s="330"/>
      <c r="N56" s="334"/>
      <c r="O56" s="334"/>
      <c r="Q56" s="330"/>
      <c r="R56" s="334"/>
      <c r="S56" s="334"/>
    </row>
    <row r="57" spans="1:19">
      <c r="A57" s="330"/>
      <c r="B57" s="334"/>
      <c r="C57" s="334"/>
      <c r="E57" s="330"/>
      <c r="F57" s="334"/>
      <c r="G57" s="334"/>
      <c r="I57" s="330"/>
      <c r="J57" s="336"/>
      <c r="K57" s="334"/>
      <c r="M57" s="330"/>
      <c r="N57" s="334"/>
      <c r="O57" s="334"/>
      <c r="Q57" s="330"/>
      <c r="R57" s="334"/>
      <c r="S57" s="334"/>
    </row>
    <row r="58" spans="1:19">
      <c r="A58" s="330"/>
      <c r="B58" s="334"/>
      <c r="C58" s="334"/>
      <c r="E58" s="330"/>
      <c r="F58" s="334"/>
      <c r="G58" s="334"/>
      <c r="I58" s="330"/>
      <c r="J58" s="336"/>
      <c r="K58" s="334"/>
      <c r="M58" s="330"/>
      <c r="N58" s="334"/>
      <c r="O58" s="334"/>
      <c r="Q58" s="330"/>
      <c r="R58" s="334"/>
      <c r="S58" s="334"/>
    </row>
    <row r="59" spans="1:19">
      <c r="A59" s="330"/>
      <c r="B59" s="334"/>
      <c r="C59" s="334"/>
      <c r="E59" s="330"/>
      <c r="F59" s="334"/>
      <c r="G59" s="334"/>
      <c r="I59" s="330"/>
      <c r="J59" s="336"/>
      <c r="K59" s="334"/>
      <c r="M59" s="330"/>
      <c r="N59" s="334"/>
      <c r="O59" s="334"/>
      <c r="Q59" s="330"/>
      <c r="R59" s="334"/>
      <c r="S59" s="334"/>
    </row>
    <row r="60" spans="1:19">
      <c r="A60" s="330"/>
      <c r="B60" s="334"/>
      <c r="C60" s="334"/>
      <c r="E60" s="330"/>
      <c r="F60" s="334"/>
      <c r="G60" s="334"/>
      <c r="I60" s="330"/>
      <c r="J60" s="336"/>
      <c r="K60" s="334"/>
      <c r="M60" s="330"/>
      <c r="N60" s="334"/>
      <c r="O60" s="334"/>
      <c r="Q60" s="330"/>
      <c r="R60" s="334"/>
      <c r="S60" s="334"/>
    </row>
    <row r="61" spans="1:19">
      <c r="A61" s="330"/>
      <c r="B61" s="334"/>
      <c r="C61" s="334"/>
      <c r="E61" s="330"/>
      <c r="F61" s="334"/>
      <c r="G61" s="334"/>
      <c r="I61" s="330"/>
      <c r="J61" s="336"/>
      <c r="K61" s="334"/>
      <c r="M61" s="330"/>
      <c r="N61" s="334"/>
      <c r="O61" s="334"/>
      <c r="Q61" s="330"/>
      <c r="R61" s="334"/>
      <c r="S61" s="334"/>
    </row>
    <row r="62" spans="1:19">
      <c r="A62" s="330"/>
      <c r="B62" s="334"/>
      <c r="C62" s="334"/>
      <c r="E62" s="330"/>
      <c r="F62" s="334"/>
      <c r="G62" s="334"/>
      <c r="I62" s="330"/>
      <c r="J62" s="336"/>
      <c r="K62" s="334"/>
      <c r="M62" s="330"/>
      <c r="N62" s="334"/>
      <c r="O62" s="334"/>
      <c r="Q62" s="330"/>
      <c r="R62" s="334"/>
      <c r="S62" s="334"/>
    </row>
    <row r="63" spans="1:19">
      <c r="A63" s="330"/>
      <c r="B63" s="334"/>
      <c r="C63" s="334"/>
      <c r="E63" s="330"/>
      <c r="F63" s="334"/>
      <c r="G63" s="334"/>
      <c r="I63" s="330"/>
      <c r="J63" s="336"/>
      <c r="K63" s="334"/>
      <c r="M63" s="330"/>
      <c r="N63" s="334"/>
      <c r="O63" s="334"/>
      <c r="Q63" s="330"/>
      <c r="R63" s="334"/>
      <c r="S63" s="334"/>
    </row>
    <row r="64" spans="1:19">
      <c r="A64" s="330"/>
      <c r="B64" s="334"/>
      <c r="C64" s="334"/>
      <c r="E64" s="330"/>
      <c r="F64" s="334"/>
      <c r="G64" s="334"/>
      <c r="I64" s="330"/>
      <c r="J64" s="336"/>
      <c r="K64" s="334"/>
      <c r="M64" s="330"/>
      <c r="N64" s="334"/>
      <c r="O64" s="334"/>
      <c r="Q64" s="340"/>
      <c r="R64" s="338"/>
      <c r="S64" s="338"/>
    </row>
    <row r="65" spans="1:19">
      <c r="A65" s="330"/>
      <c r="B65" s="334"/>
      <c r="C65" s="334"/>
      <c r="E65" s="330"/>
      <c r="F65" s="334"/>
      <c r="G65" s="334"/>
      <c r="I65" s="330"/>
      <c r="J65" s="336"/>
      <c r="K65" s="334"/>
      <c r="M65" s="330"/>
      <c r="N65" s="334"/>
      <c r="O65" s="334"/>
      <c r="Q65" s="330"/>
      <c r="R65" s="334"/>
      <c r="S65" s="334"/>
    </row>
    <row r="66" spans="1:19">
      <c r="A66" s="330"/>
      <c r="B66" s="334"/>
      <c r="C66" s="334"/>
      <c r="E66" s="330"/>
      <c r="F66" s="334"/>
      <c r="G66" s="334"/>
      <c r="I66" s="330"/>
      <c r="J66" s="336"/>
      <c r="K66" s="334"/>
      <c r="M66" s="330"/>
      <c r="N66" s="334"/>
      <c r="O66" s="334"/>
      <c r="Q66" s="330"/>
      <c r="R66" s="334"/>
      <c r="S66" s="334"/>
    </row>
    <row r="67" spans="1:19">
      <c r="A67" s="330"/>
      <c r="B67" s="334"/>
      <c r="C67" s="334"/>
      <c r="E67" s="330"/>
      <c r="F67" s="334"/>
      <c r="G67" s="334"/>
      <c r="I67" s="330"/>
      <c r="J67" s="336"/>
      <c r="K67" s="334"/>
      <c r="M67" s="330"/>
      <c r="N67" s="334"/>
      <c r="O67" s="334"/>
      <c r="Q67" s="330"/>
      <c r="R67" s="334"/>
      <c r="S67" s="334"/>
    </row>
    <row r="68" spans="1:19">
      <c r="A68" s="330"/>
      <c r="B68" s="334"/>
      <c r="C68" s="334"/>
      <c r="I68" s="330"/>
      <c r="J68" s="336"/>
      <c r="K68" s="334"/>
      <c r="M68" s="330"/>
      <c r="N68" s="334"/>
      <c r="O68" s="334"/>
      <c r="Q68" s="330"/>
      <c r="R68" s="334"/>
      <c r="S68" s="334"/>
    </row>
    <row r="69" spans="1:19">
      <c r="A69" s="330"/>
      <c r="B69" s="334"/>
      <c r="C69" s="334"/>
      <c r="I69" s="330"/>
      <c r="J69" s="336"/>
      <c r="K69" s="334"/>
      <c r="M69" s="330"/>
      <c r="N69" s="334"/>
      <c r="O69" s="334"/>
      <c r="Q69" s="330"/>
      <c r="R69" s="334"/>
      <c r="S69" s="334"/>
    </row>
    <row r="70" spans="1:19">
      <c r="A70" s="330"/>
      <c r="B70" s="334"/>
      <c r="C70" s="334"/>
      <c r="I70" s="330"/>
      <c r="J70" s="336"/>
      <c r="K70" s="334"/>
      <c r="M70" s="330"/>
      <c r="N70" s="334"/>
      <c r="O70" s="334"/>
      <c r="Q70" s="330"/>
      <c r="R70" s="334"/>
      <c r="S70" s="334"/>
    </row>
    <row r="71" spans="1:19">
      <c r="A71" s="330"/>
      <c r="B71" s="334"/>
      <c r="C71" s="334"/>
      <c r="I71" s="330"/>
      <c r="J71" s="336"/>
      <c r="K71" s="334"/>
      <c r="M71" s="330"/>
      <c r="N71" s="334"/>
      <c r="O71" s="334"/>
      <c r="Q71" s="330"/>
      <c r="R71" s="334"/>
      <c r="S71" s="334"/>
    </row>
    <row r="72" spans="1:19">
      <c r="A72" s="330"/>
      <c r="B72" s="334"/>
      <c r="C72" s="334"/>
      <c r="I72" s="330"/>
      <c r="J72" s="336"/>
      <c r="K72" s="334"/>
      <c r="M72" s="330"/>
      <c r="N72" s="334"/>
      <c r="O72" s="334"/>
      <c r="Q72" s="330"/>
      <c r="R72" s="334"/>
      <c r="S72" s="334"/>
    </row>
    <row r="73" spans="1:19">
      <c r="A73" s="330"/>
      <c r="B73" s="334"/>
      <c r="C73" s="334"/>
      <c r="I73" s="330"/>
      <c r="J73" s="336"/>
      <c r="K73" s="334"/>
      <c r="M73" s="330"/>
      <c r="N73" s="334"/>
      <c r="O73" s="334"/>
      <c r="Q73" s="330"/>
      <c r="R73" s="334"/>
      <c r="S73" s="334"/>
    </row>
    <row r="74" spans="1:19">
      <c r="A74" s="330"/>
      <c r="B74" s="334"/>
      <c r="C74" s="334"/>
      <c r="I74" s="330"/>
      <c r="J74" s="336"/>
      <c r="K74" s="334"/>
      <c r="M74" s="330"/>
      <c r="N74" s="334"/>
      <c r="O74" s="334"/>
      <c r="Q74" s="330"/>
      <c r="R74" s="334"/>
      <c r="S74" s="334"/>
    </row>
    <row r="75" spans="1:19">
      <c r="A75" s="330"/>
      <c r="B75" s="334"/>
      <c r="C75" s="334"/>
      <c r="I75" s="330"/>
      <c r="J75" s="336"/>
      <c r="K75" s="334"/>
      <c r="M75" s="330"/>
      <c r="N75" s="334"/>
      <c r="O75" s="334"/>
      <c r="Q75" s="330"/>
      <c r="R75" s="334"/>
      <c r="S75" s="334"/>
    </row>
    <row r="76" spans="1:19">
      <c r="A76" s="330"/>
      <c r="B76" s="334"/>
      <c r="C76" s="334"/>
      <c r="I76" s="330"/>
      <c r="J76" s="336"/>
      <c r="K76" s="334"/>
      <c r="M76" s="330"/>
      <c r="N76" s="334"/>
      <c r="O76" s="334"/>
      <c r="Q76" s="330"/>
      <c r="R76" s="334"/>
      <c r="S76" s="334"/>
    </row>
    <row r="77" spans="1:19">
      <c r="A77" s="330"/>
      <c r="B77" s="334"/>
      <c r="C77" s="334"/>
      <c r="I77" s="330"/>
      <c r="J77" s="336"/>
      <c r="K77" s="334"/>
      <c r="M77" s="330"/>
      <c r="N77" s="334"/>
      <c r="O77" s="334"/>
      <c r="Q77" s="330"/>
      <c r="R77" s="334"/>
      <c r="S77" s="334"/>
    </row>
    <row r="78" spans="1:19">
      <c r="A78" s="330"/>
      <c r="B78" s="334"/>
      <c r="C78" s="334"/>
      <c r="I78" s="330"/>
      <c r="J78" s="336"/>
      <c r="K78" s="334"/>
      <c r="M78" s="330"/>
      <c r="N78" s="334"/>
      <c r="O78" s="334"/>
      <c r="Q78" s="330"/>
      <c r="R78" s="334"/>
      <c r="S78" s="334"/>
    </row>
    <row r="79" spans="1:19">
      <c r="A79" s="330"/>
      <c r="B79" s="334"/>
      <c r="C79" s="334"/>
      <c r="I79" s="330"/>
      <c r="J79" s="336"/>
      <c r="K79" s="334"/>
      <c r="M79" s="330"/>
      <c r="N79" s="334"/>
      <c r="O79" s="334"/>
      <c r="Q79" s="330"/>
      <c r="R79" s="334"/>
      <c r="S79" s="334"/>
    </row>
    <row r="80" spans="1:19">
      <c r="A80" s="330"/>
      <c r="B80" s="334"/>
      <c r="C80" s="334"/>
      <c r="J80" s="341"/>
      <c r="M80" s="330"/>
      <c r="N80" s="334"/>
      <c r="O80" s="334"/>
      <c r="Q80" s="330"/>
      <c r="R80" s="334"/>
      <c r="S80" s="334"/>
    </row>
    <row r="81" spans="1:19">
      <c r="A81" s="330"/>
      <c r="B81" s="334"/>
      <c r="C81" s="334"/>
      <c r="M81" s="330"/>
      <c r="N81" s="334"/>
      <c r="O81" s="334"/>
      <c r="Q81" s="330"/>
      <c r="R81" s="334"/>
      <c r="S81" s="334"/>
    </row>
    <row r="82" spans="1:19">
      <c r="A82" s="330"/>
      <c r="M82" s="330"/>
      <c r="N82" s="334"/>
      <c r="O82" s="334"/>
      <c r="Q82" s="330"/>
      <c r="R82" s="334"/>
      <c r="S82" s="334"/>
    </row>
    <row r="83" spans="1:19">
      <c r="A83" s="330"/>
      <c r="M83" s="330"/>
      <c r="N83" s="334"/>
      <c r="O83" s="334"/>
      <c r="Q83" s="330"/>
      <c r="R83" s="334"/>
      <c r="S83" s="334"/>
    </row>
    <row r="84" spans="1:19">
      <c r="A84" s="330"/>
      <c r="M84" s="330"/>
      <c r="N84" s="334"/>
      <c r="O84" s="334"/>
      <c r="Q84" s="330"/>
      <c r="R84" s="334"/>
      <c r="S84" s="334"/>
    </row>
    <row r="85" spans="1:19">
      <c r="A85" s="330"/>
      <c r="M85" s="330"/>
      <c r="N85" s="334"/>
      <c r="O85" s="334"/>
      <c r="Q85" s="330"/>
      <c r="R85" s="334"/>
      <c r="S85" s="334"/>
    </row>
    <row r="86" spans="1:19">
      <c r="A86" s="330"/>
      <c r="Q86" s="330"/>
      <c r="R86" s="334"/>
      <c r="S86" s="334"/>
    </row>
    <row r="87" spans="1:19">
      <c r="A87" s="330"/>
      <c r="Q87" s="330"/>
      <c r="R87" s="334"/>
      <c r="S87" s="334"/>
    </row>
    <row r="88" spans="1:19">
      <c r="A88" s="330"/>
    </row>
    <row r="89" spans="1:19">
      <c r="A89" s="330"/>
    </row>
    <row r="94" spans="1:19">
      <c r="A94" s="342"/>
    </row>
    <row r="95" spans="1:19">
      <c r="A95" s="330"/>
      <c r="B95" s="328"/>
      <c r="C95" s="328"/>
      <c r="E95" s="330"/>
      <c r="F95" s="328"/>
      <c r="G95" s="328"/>
      <c r="I95" s="330"/>
      <c r="J95" s="328"/>
      <c r="K95" s="328"/>
      <c r="M95" s="330"/>
      <c r="N95" s="328"/>
      <c r="O95" s="328"/>
      <c r="Q95" s="330"/>
      <c r="R95" s="328"/>
      <c r="S95" s="328"/>
    </row>
    <row r="96" spans="1:19">
      <c r="A96" s="330"/>
      <c r="B96" s="328"/>
      <c r="C96" s="328"/>
      <c r="E96" s="330"/>
      <c r="F96" s="328"/>
      <c r="G96" s="328"/>
      <c r="I96" s="330"/>
      <c r="J96" s="328"/>
      <c r="K96" s="328"/>
      <c r="M96" s="330"/>
      <c r="N96" s="328"/>
      <c r="O96" s="328"/>
      <c r="Q96" s="330"/>
      <c r="R96" s="328"/>
      <c r="S96" s="328"/>
    </row>
    <row r="97" spans="1:19">
      <c r="A97" s="330"/>
      <c r="B97" s="328"/>
      <c r="C97" s="328"/>
      <c r="E97" s="330"/>
      <c r="F97" s="328"/>
      <c r="G97" s="328"/>
      <c r="I97" s="330"/>
      <c r="J97" s="328"/>
      <c r="K97" s="328"/>
      <c r="M97" s="330"/>
      <c r="N97" s="328"/>
      <c r="O97" s="328"/>
      <c r="Q97" s="330"/>
      <c r="R97" s="328"/>
      <c r="S97" s="328"/>
    </row>
    <row r="98" spans="1:19">
      <c r="A98" s="330"/>
      <c r="B98" s="328"/>
      <c r="C98" s="328"/>
      <c r="E98" s="330"/>
      <c r="F98" s="328"/>
      <c r="G98" s="328"/>
      <c r="I98" s="330"/>
      <c r="J98" s="328"/>
      <c r="K98" s="328"/>
      <c r="M98" s="330"/>
      <c r="N98" s="328"/>
      <c r="O98" s="328"/>
      <c r="Q98" s="330"/>
      <c r="R98" s="328"/>
      <c r="S98" s="328"/>
    </row>
    <row r="99" spans="1:19">
      <c r="A99" s="330"/>
      <c r="B99" s="328"/>
      <c r="C99" s="328"/>
      <c r="E99" s="330"/>
      <c r="F99" s="328"/>
      <c r="G99" s="328"/>
      <c r="I99" s="330"/>
      <c r="J99" s="328"/>
      <c r="K99" s="328"/>
      <c r="M99" s="330"/>
      <c r="N99" s="328"/>
      <c r="O99" s="328"/>
      <c r="Q99" s="330"/>
      <c r="R99" s="328"/>
      <c r="S99" s="328"/>
    </row>
    <row r="100" spans="1:19">
      <c r="A100" s="330"/>
      <c r="B100" s="328"/>
      <c r="C100" s="328"/>
      <c r="E100" s="330"/>
      <c r="F100" s="328"/>
      <c r="G100" s="328"/>
      <c r="I100" s="330"/>
      <c r="J100" s="328"/>
      <c r="K100" s="328"/>
      <c r="M100" s="330"/>
      <c r="N100" s="328"/>
      <c r="O100" s="328"/>
      <c r="Q100" s="330"/>
      <c r="R100" s="328"/>
      <c r="S100" s="328"/>
    </row>
    <row r="101" spans="1:19">
      <c r="A101" s="330"/>
      <c r="B101" s="328"/>
      <c r="C101" s="328"/>
      <c r="E101" s="330"/>
      <c r="F101" s="328"/>
      <c r="G101" s="328"/>
      <c r="I101" s="330"/>
      <c r="J101" s="328"/>
      <c r="K101" s="328"/>
      <c r="M101" s="330"/>
      <c r="N101" s="328"/>
      <c r="O101" s="328"/>
      <c r="Q101" s="330"/>
      <c r="R101" s="328"/>
      <c r="S101" s="328"/>
    </row>
    <row r="102" spans="1:19">
      <c r="A102" s="330"/>
      <c r="B102" s="328"/>
      <c r="C102" s="328"/>
      <c r="E102" s="330"/>
      <c r="F102" s="328"/>
      <c r="G102" s="328"/>
      <c r="I102" s="330"/>
      <c r="J102" s="328"/>
      <c r="K102" s="328"/>
      <c r="M102" s="330"/>
      <c r="N102" s="328"/>
      <c r="O102" s="328"/>
      <c r="Q102" s="330"/>
      <c r="R102" s="328"/>
      <c r="S102" s="328"/>
    </row>
    <row r="103" spans="1:19">
      <c r="A103" s="330"/>
      <c r="B103" s="328"/>
      <c r="C103" s="328"/>
      <c r="E103" s="330"/>
      <c r="F103" s="328"/>
      <c r="G103" s="328"/>
      <c r="I103" s="330"/>
      <c r="J103" s="328"/>
      <c r="K103" s="328"/>
      <c r="M103" s="330"/>
      <c r="N103" s="328"/>
      <c r="O103" s="328"/>
      <c r="Q103" s="330"/>
      <c r="R103" s="328"/>
      <c r="S103" s="328"/>
    </row>
    <row r="104" spans="1:19">
      <c r="A104" s="330"/>
      <c r="B104" s="328"/>
      <c r="C104" s="328"/>
      <c r="E104" s="330"/>
      <c r="F104" s="328"/>
      <c r="G104" s="328"/>
      <c r="I104" s="330"/>
      <c r="J104" s="328"/>
      <c r="K104" s="328"/>
      <c r="M104" s="330"/>
      <c r="N104" s="328"/>
      <c r="O104" s="328"/>
      <c r="Q104" s="330"/>
      <c r="R104" s="328"/>
      <c r="S104" s="328"/>
    </row>
    <row r="105" spans="1:19">
      <c r="A105" s="330"/>
      <c r="B105" s="328"/>
      <c r="C105" s="328"/>
      <c r="E105" s="330"/>
      <c r="F105" s="328"/>
      <c r="G105" s="328"/>
      <c r="I105" s="330"/>
      <c r="J105" s="328"/>
      <c r="K105" s="328"/>
      <c r="M105" s="330"/>
      <c r="N105" s="328"/>
      <c r="O105" s="328"/>
      <c r="Q105" s="330"/>
      <c r="R105" s="328"/>
      <c r="S105" s="328"/>
    </row>
    <row r="106" spans="1:19">
      <c r="A106" s="330"/>
      <c r="B106" s="328"/>
      <c r="C106" s="328"/>
      <c r="E106" s="330"/>
      <c r="F106" s="328"/>
      <c r="G106" s="328"/>
      <c r="I106" s="330"/>
      <c r="J106" s="328"/>
      <c r="K106" s="328"/>
      <c r="M106" s="330"/>
      <c r="N106" s="328"/>
      <c r="O106" s="328"/>
      <c r="Q106" s="330"/>
      <c r="R106" s="328"/>
      <c r="S106" s="328"/>
    </row>
    <row r="107" spans="1:19">
      <c r="A107" s="330"/>
      <c r="B107" s="328"/>
      <c r="C107" s="328"/>
      <c r="E107" s="330"/>
      <c r="F107" s="328"/>
      <c r="G107" s="328"/>
      <c r="I107" s="330"/>
      <c r="J107" s="328"/>
      <c r="K107" s="328"/>
      <c r="M107" s="330"/>
      <c r="N107" s="328"/>
      <c r="O107" s="328"/>
      <c r="Q107" s="330"/>
      <c r="R107" s="334"/>
      <c r="S107" s="334"/>
    </row>
    <row r="108" spans="1:19">
      <c r="A108" s="330"/>
      <c r="B108" s="328"/>
      <c r="C108" s="328"/>
      <c r="E108" s="330"/>
      <c r="F108" s="328"/>
      <c r="G108" s="328"/>
      <c r="I108" s="330"/>
      <c r="J108" s="328"/>
      <c r="K108" s="328"/>
      <c r="M108" s="330"/>
      <c r="N108" s="328"/>
      <c r="O108" s="328"/>
      <c r="Q108" s="330"/>
      <c r="R108" s="334"/>
      <c r="S108" s="334"/>
    </row>
    <row r="109" spans="1:19">
      <c r="A109" s="330"/>
      <c r="B109" s="328"/>
      <c r="C109" s="328"/>
      <c r="E109" s="330"/>
      <c r="F109" s="328"/>
      <c r="G109" s="328"/>
      <c r="I109" s="330"/>
      <c r="J109" s="328"/>
      <c r="K109" s="328"/>
      <c r="M109" s="330"/>
      <c r="N109" s="328"/>
      <c r="O109" s="328"/>
      <c r="Q109" s="330"/>
      <c r="R109" s="334"/>
      <c r="S109" s="334"/>
    </row>
    <row r="110" spans="1:19">
      <c r="A110" s="330"/>
      <c r="B110" s="328"/>
      <c r="C110" s="328"/>
      <c r="E110" s="330"/>
      <c r="F110" s="328"/>
      <c r="G110" s="328"/>
      <c r="I110" s="330"/>
      <c r="J110" s="328"/>
      <c r="K110" s="328"/>
      <c r="M110" s="330"/>
      <c r="N110" s="328"/>
      <c r="O110" s="328"/>
      <c r="Q110" s="330"/>
      <c r="R110" s="334"/>
      <c r="S110" s="334"/>
    </row>
    <row r="111" spans="1:19">
      <c r="A111" s="330"/>
      <c r="B111" s="328"/>
      <c r="C111" s="328"/>
      <c r="E111" s="330"/>
      <c r="F111" s="328"/>
      <c r="G111" s="328"/>
      <c r="I111" s="330"/>
      <c r="J111" s="328"/>
      <c r="K111" s="328"/>
      <c r="M111" s="330"/>
      <c r="N111" s="328"/>
      <c r="O111" s="328"/>
      <c r="Q111" s="330"/>
      <c r="R111" s="334"/>
      <c r="S111" s="334"/>
    </row>
    <row r="112" spans="1:19">
      <c r="A112" s="330"/>
      <c r="B112" s="328"/>
      <c r="C112" s="328"/>
      <c r="E112" s="330"/>
      <c r="F112" s="328"/>
      <c r="G112" s="328"/>
      <c r="I112" s="330"/>
      <c r="J112" s="334"/>
      <c r="K112" s="328"/>
      <c r="M112" s="330"/>
      <c r="N112" s="334"/>
      <c r="O112" s="334"/>
      <c r="Q112" s="330"/>
      <c r="R112" s="334"/>
      <c r="S112" s="334"/>
    </row>
    <row r="113" spans="1:19">
      <c r="A113" s="330"/>
      <c r="B113" s="328"/>
      <c r="C113" s="328"/>
      <c r="E113" s="330"/>
      <c r="F113" s="334"/>
      <c r="G113" s="328"/>
      <c r="I113" s="330"/>
      <c r="J113" s="334"/>
      <c r="K113" s="328"/>
      <c r="M113" s="330"/>
      <c r="N113" s="334"/>
      <c r="O113" s="328"/>
      <c r="Q113" s="330"/>
      <c r="R113" s="334"/>
      <c r="S113" s="334"/>
    </row>
    <row r="114" spans="1:19">
      <c r="A114" s="330"/>
      <c r="B114" s="328"/>
      <c r="C114" s="328"/>
      <c r="E114" s="330"/>
      <c r="F114" s="334"/>
      <c r="G114" s="334"/>
      <c r="I114" s="330"/>
      <c r="J114" s="334"/>
      <c r="K114" s="334"/>
      <c r="M114" s="330"/>
      <c r="N114" s="334"/>
      <c r="O114" s="334"/>
      <c r="Q114" s="330"/>
      <c r="R114" s="334"/>
      <c r="S114" s="334"/>
    </row>
    <row r="115" spans="1:19">
      <c r="A115" s="330"/>
      <c r="B115" s="328"/>
      <c r="C115" s="328"/>
      <c r="E115" s="330"/>
      <c r="F115" s="334"/>
      <c r="G115" s="334"/>
      <c r="I115" s="330"/>
      <c r="J115" s="334"/>
      <c r="K115" s="334"/>
      <c r="M115" s="330"/>
      <c r="N115" s="334"/>
      <c r="O115" s="334"/>
      <c r="Q115" s="330"/>
      <c r="R115" s="334"/>
      <c r="S115" s="334"/>
    </row>
    <row r="116" spans="1:19">
      <c r="A116" s="330"/>
      <c r="B116" s="334"/>
      <c r="C116" s="334"/>
      <c r="E116" s="330"/>
      <c r="F116" s="334"/>
      <c r="G116" s="334"/>
      <c r="I116" s="330"/>
      <c r="J116" s="334"/>
      <c r="K116" s="334"/>
      <c r="M116" s="330"/>
      <c r="N116" s="334"/>
      <c r="O116" s="334"/>
      <c r="Q116" s="330"/>
      <c r="R116" s="334"/>
      <c r="S116" s="334"/>
    </row>
    <row r="117" spans="1:19">
      <c r="A117" s="330"/>
      <c r="B117" s="334"/>
      <c r="C117" s="334"/>
      <c r="E117" s="330"/>
      <c r="F117" s="334"/>
      <c r="G117" s="334"/>
      <c r="I117" s="330"/>
      <c r="J117" s="334"/>
      <c r="K117" s="334"/>
      <c r="M117" s="330"/>
      <c r="N117" s="334"/>
      <c r="O117" s="334"/>
      <c r="Q117" s="330"/>
      <c r="R117" s="334"/>
      <c r="S117" s="334"/>
    </row>
    <row r="118" spans="1:19">
      <c r="A118" s="330"/>
      <c r="B118" s="334"/>
      <c r="C118" s="334"/>
      <c r="E118" s="330"/>
      <c r="F118" s="334"/>
      <c r="G118" s="334"/>
      <c r="I118" s="330"/>
      <c r="J118" s="334"/>
      <c r="K118" s="334"/>
      <c r="M118" s="330"/>
      <c r="N118" s="334"/>
      <c r="O118" s="334"/>
      <c r="Q118" s="330"/>
      <c r="R118" s="334"/>
      <c r="S118" s="334"/>
    </row>
    <row r="119" spans="1:19">
      <c r="A119" s="330"/>
      <c r="B119" s="334"/>
      <c r="C119" s="334"/>
      <c r="E119" s="330"/>
      <c r="F119" s="334"/>
      <c r="G119" s="334"/>
      <c r="I119" s="330"/>
      <c r="J119" s="334"/>
      <c r="K119" s="334"/>
      <c r="M119" s="330"/>
      <c r="N119" s="334"/>
      <c r="O119" s="334"/>
      <c r="Q119" s="330"/>
      <c r="R119" s="334"/>
      <c r="S119" s="334"/>
    </row>
    <row r="120" spans="1:19">
      <c r="A120" s="330"/>
      <c r="B120" s="334"/>
      <c r="C120" s="334"/>
      <c r="E120" s="330"/>
      <c r="F120" s="334"/>
      <c r="G120" s="334"/>
      <c r="I120" s="330"/>
      <c r="J120" s="334"/>
      <c r="K120" s="334"/>
      <c r="M120" s="330"/>
      <c r="N120" s="334"/>
      <c r="O120" s="334"/>
      <c r="Q120" s="330"/>
      <c r="R120" s="334"/>
      <c r="S120" s="334"/>
    </row>
    <row r="121" spans="1:19">
      <c r="A121" s="330"/>
      <c r="B121" s="334"/>
      <c r="C121" s="334"/>
      <c r="E121" s="330"/>
      <c r="F121" s="334"/>
      <c r="G121" s="334"/>
      <c r="I121" s="330"/>
      <c r="J121" s="334"/>
      <c r="K121" s="334"/>
      <c r="M121" s="330"/>
      <c r="N121" s="334"/>
      <c r="O121" s="334"/>
      <c r="Q121" s="330"/>
      <c r="R121" s="334"/>
      <c r="S121" s="334"/>
    </row>
    <row r="122" spans="1:19">
      <c r="A122" s="330"/>
      <c r="B122" s="334"/>
      <c r="C122" s="334"/>
      <c r="E122" s="330"/>
      <c r="F122" s="334"/>
      <c r="G122" s="334"/>
      <c r="I122" s="330"/>
      <c r="J122" s="334"/>
      <c r="K122" s="334"/>
      <c r="M122" s="330"/>
      <c r="N122" s="334"/>
      <c r="O122" s="334"/>
      <c r="Q122" s="330"/>
      <c r="R122" s="334"/>
      <c r="S122" s="334"/>
    </row>
    <row r="123" spans="1:19">
      <c r="A123" s="330"/>
      <c r="B123" s="334"/>
      <c r="C123" s="334"/>
      <c r="E123" s="330"/>
      <c r="F123" s="334"/>
      <c r="G123" s="334"/>
      <c r="I123" s="330"/>
      <c r="J123" s="334"/>
      <c r="K123" s="334"/>
      <c r="M123" s="330"/>
      <c r="N123" s="334"/>
      <c r="O123" s="334"/>
      <c r="Q123" s="330"/>
      <c r="R123" s="334"/>
      <c r="S123" s="334"/>
    </row>
    <row r="124" spans="1:19">
      <c r="A124" s="330"/>
      <c r="B124" s="334"/>
      <c r="C124" s="334"/>
      <c r="E124" s="330"/>
      <c r="F124" s="334"/>
      <c r="G124" s="334"/>
      <c r="I124" s="330"/>
      <c r="J124" s="334"/>
      <c r="K124" s="334"/>
      <c r="M124" s="330"/>
      <c r="N124" s="334"/>
      <c r="O124" s="334"/>
      <c r="Q124" s="330"/>
      <c r="R124" s="334"/>
      <c r="S124" s="334"/>
    </row>
    <row r="125" spans="1:19">
      <c r="A125" s="330"/>
      <c r="B125" s="334"/>
      <c r="C125" s="334"/>
      <c r="E125" s="330"/>
      <c r="F125" s="334"/>
      <c r="G125" s="334"/>
      <c r="I125" s="330"/>
      <c r="J125" s="334"/>
      <c r="K125" s="334"/>
      <c r="M125" s="330"/>
      <c r="N125" s="334"/>
      <c r="O125" s="334"/>
      <c r="Q125" s="330"/>
      <c r="R125" s="334"/>
      <c r="S125" s="334"/>
    </row>
    <row r="126" spans="1:19">
      <c r="A126" s="340"/>
      <c r="B126" s="334"/>
      <c r="C126" s="334"/>
      <c r="E126" s="330"/>
      <c r="F126" s="334"/>
      <c r="G126" s="334"/>
      <c r="I126" s="330"/>
      <c r="J126" s="334"/>
      <c r="K126" s="334"/>
      <c r="M126" s="330"/>
      <c r="N126" s="334"/>
      <c r="O126" s="334"/>
      <c r="Q126" s="330"/>
      <c r="R126" s="334"/>
      <c r="S126" s="334"/>
    </row>
    <row r="127" spans="1:19">
      <c r="A127" s="330"/>
      <c r="B127" s="334"/>
      <c r="C127" s="334"/>
      <c r="E127" s="330"/>
      <c r="F127" s="334"/>
      <c r="G127" s="334"/>
      <c r="I127" s="330"/>
      <c r="J127" s="334"/>
      <c r="K127" s="334"/>
      <c r="M127" s="330"/>
      <c r="N127" s="334"/>
      <c r="O127" s="334"/>
      <c r="Q127" s="330"/>
      <c r="R127" s="334"/>
      <c r="S127" s="334"/>
    </row>
    <row r="128" spans="1:19">
      <c r="A128" s="330"/>
      <c r="B128" s="334"/>
      <c r="C128" s="334"/>
      <c r="E128" s="330"/>
      <c r="F128" s="334"/>
      <c r="G128" s="334"/>
      <c r="I128" s="330"/>
      <c r="J128" s="334"/>
      <c r="K128" s="334"/>
      <c r="M128" s="330"/>
      <c r="N128" s="334"/>
      <c r="O128" s="334"/>
      <c r="Q128" s="330"/>
      <c r="R128" s="334"/>
      <c r="S128" s="334"/>
    </row>
    <row r="129" spans="1:19">
      <c r="A129" s="330"/>
      <c r="B129" s="334"/>
      <c r="C129" s="334"/>
      <c r="E129" s="330"/>
      <c r="F129" s="334"/>
      <c r="G129" s="334"/>
      <c r="I129" s="330"/>
      <c r="J129" s="334"/>
      <c r="K129" s="334"/>
      <c r="M129" s="330"/>
      <c r="N129" s="334"/>
      <c r="O129" s="334"/>
      <c r="Q129" s="330"/>
      <c r="R129" s="334"/>
      <c r="S129" s="334"/>
    </row>
    <row r="130" spans="1:19">
      <c r="A130" s="330"/>
      <c r="B130" s="334"/>
      <c r="C130" s="334"/>
      <c r="E130" s="330"/>
      <c r="F130" s="334"/>
      <c r="G130" s="334"/>
      <c r="I130" s="330"/>
      <c r="J130" s="334"/>
      <c r="K130" s="334"/>
      <c r="M130" s="330"/>
      <c r="N130" s="334"/>
      <c r="O130" s="334"/>
      <c r="Q130" s="330"/>
      <c r="R130" s="334"/>
      <c r="S130" s="334"/>
    </row>
    <row r="131" spans="1:19">
      <c r="A131" s="330"/>
      <c r="B131" s="334"/>
      <c r="C131" s="334"/>
      <c r="E131" s="330"/>
      <c r="F131" s="334"/>
      <c r="G131" s="334"/>
      <c r="I131" s="330"/>
      <c r="J131" s="334"/>
      <c r="K131" s="334"/>
      <c r="M131" s="330"/>
      <c r="N131" s="334"/>
      <c r="O131" s="334"/>
      <c r="Q131" s="330"/>
      <c r="R131" s="334"/>
      <c r="S131" s="334"/>
    </row>
    <row r="132" spans="1:19">
      <c r="A132" s="330"/>
      <c r="B132" s="334"/>
      <c r="C132" s="334"/>
      <c r="E132" s="330"/>
      <c r="F132" s="334"/>
      <c r="G132" s="334"/>
      <c r="I132" s="330"/>
      <c r="J132" s="334"/>
      <c r="K132" s="334"/>
      <c r="M132" s="330"/>
      <c r="N132" s="334"/>
      <c r="O132" s="334"/>
      <c r="Q132" s="330"/>
      <c r="R132" s="334"/>
      <c r="S132" s="334"/>
    </row>
    <row r="133" spans="1:19">
      <c r="A133" s="330"/>
      <c r="B133" s="334"/>
      <c r="C133" s="334"/>
      <c r="E133" s="330"/>
      <c r="F133" s="334"/>
      <c r="G133" s="334"/>
      <c r="I133" s="330"/>
      <c r="J133" s="334"/>
      <c r="K133" s="334"/>
      <c r="M133" s="330"/>
      <c r="N133" s="334"/>
      <c r="O133" s="334"/>
    </row>
    <row r="134" spans="1:19">
      <c r="A134" s="330"/>
      <c r="B134" s="334"/>
      <c r="C134" s="334"/>
      <c r="E134" s="330"/>
      <c r="F134" s="334"/>
      <c r="G134" s="334"/>
      <c r="I134" s="330"/>
      <c r="J134" s="334"/>
      <c r="K134" s="334"/>
      <c r="M134" s="330"/>
      <c r="N134" s="334"/>
      <c r="O134" s="334"/>
    </row>
    <row r="135" spans="1:19">
      <c r="A135" s="330"/>
      <c r="B135" s="334"/>
      <c r="C135" s="334"/>
      <c r="E135" s="330"/>
      <c r="F135" s="334"/>
      <c r="G135" s="334"/>
      <c r="I135" s="330"/>
      <c r="J135" s="334"/>
      <c r="K135" s="334"/>
      <c r="M135" s="330"/>
      <c r="N135" s="334"/>
      <c r="O135" s="334"/>
    </row>
    <row r="136" spans="1:19">
      <c r="B136" s="334"/>
      <c r="C136" s="334"/>
      <c r="E136" s="330"/>
      <c r="F136" s="334"/>
      <c r="G136" s="334"/>
      <c r="I136" s="330"/>
      <c r="J136" s="334"/>
      <c r="K136" s="334"/>
      <c r="M136" s="330"/>
      <c r="N136" s="334"/>
      <c r="O136" s="334"/>
    </row>
    <row r="137" spans="1:19">
      <c r="B137" s="334"/>
      <c r="C137" s="334"/>
      <c r="E137" s="340"/>
      <c r="F137" s="338"/>
      <c r="G137" s="338"/>
      <c r="I137" s="330"/>
      <c r="J137" s="334"/>
      <c r="K137" s="334"/>
      <c r="M137" s="330"/>
      <c r="N137" s="334"/>
      <c r="O137" s="334"/>
    </row>
    <row r="138" spans="1:19">
      <c r="B138" s="334"/>
      <c r="C138" s="334"/>
      <c r="E138" s="330"/>
      <c r="F138" s="334"/>
      <c r="G138" s="334"/>
      <c r="I138" s="330"/>
      <c r="J138" s="334"/>
      <c r="K138" s="334"/>
      <c r="M138" s="330"/>
      <c r="N138" s="334"/>
      <c r="O138" s="334"/>
    </row>
    <row r="139" spans="1:19">
      <c r="B139" s="334"/>
      <c r="C139" s="334"/>
      <c r="E139" s="330"/>
      <c r="F139" s="334"/>
      <c r="G139" s="334"/>
      <c r="I139" s="330"/>
      <c r="J139" s="334"/>
      <c r="K139" s="334"/>
      <c r="M139" s="330"/>
      <c r="N139" s="334"/>
      <c r="O139" s="334"/>
    </row>
    <row r="140" spans="1:19">
      <c r="B140" s="334"/>
      <c r="C140" s="334"/>
      <c r="E140" s="330"/>
      <c r="F140" s="334"/>
      <c r="G140" s="334"/>
      <c r="I140" s="330"/>
      <c r="J140" s="334"/>
      <c r="K140" s="334"/>
    </row>
    <row r="141" spans="1:19">
      <c r="B141" s="334"/>
      <c r="C141" s="334"/>
      <c r="E141" s="330"/>
      <c r="F141" s="334"/>
      <c r="G141" s="334"/>
      <c r="I141" s="330"/>
      <c r="J141" s="334"/>
      <c r="K141" s="334"/>
    </row>
    <row r="142" spans="1:19">
      <c r="I142" s="330"/>
      <c r="J142" s="334"/>
      <c r="K142" s="334"/>
    </row>
    <row r="143" spans="1:19">
      <c r="I143" s="330"/>
      <c r="J143" s="334"/>
      <c r="K143" s="334"/>
    </row>
    <row r="144" spans="1:19">
      <c r="I144" s="330"/>
      <c r="J144" s="334"/>
      <c r="K144" s="334"/>
    </row>
  </sheetData>
  <mergeCells count="7">
    <mergeCell ref="A30:B30"/>
    <mergeCell ref="F1:G1"/>
    <mergeCell ref="B16:C16"/>
    <mergeCell ref="D16:E16"/>
    <mergeCell ref="F16:G16"/>
    <mergeCell ref="B1:C1"/>
    <mergeCell ref="D1:E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9F80B-DF60-4541-B898-4A7F7845216D}">
  <dimension ref="A1:H29"/>
  <sheetViews>
    <sheetView topLeftCell="B1" zoomScaleNormal="100" workbookViewId="0">
      <selection activeCell="C21" sqref="C21"/>
    </sheetView>
  </sheetViews>
  <sheetFormatPr defaultColWidth="9" defaultRowHeight="15"/>
  <cols>
    <col min="1" max="1" width="0.28515625" style="1" hidden="1" customWidth="1"/>
    <col min="2" max="2" width="14.28515625" style="46" bestFit="1" customWidth="1"/>
    <col min="3" max="3" width="23.85546875" style="1" customWidth="1"/>
    <col min="4" max="16384" width="9" style="1"/>
  </cols>
  <sheetData>
    <row r="1" spans="2:4">
      <c r="B1" s="206" t="s">
        <v>335</v>
      </c>
      <c r="C1" s="207" t="s">
        <v>336</v>
      </c>
    </row>
    <row r="2" spans="2:4">
      <c r="B2" s="96" t="s">
        <v>321</v>
      </c>
      <c r="C2" s="96" t="s">
        <v>270</v>
      </c>
      <c r="D2" s="59"/>
    </row>
    <row r="3" spans="2:4">
      <c r="B3" s="96" t="s">
        <v>332</v>
      </c>
      <c r="C3" s="96" t="s">
        <v>220</v>
      </c>
      <c r="D3" s="59"/>
    </row>
    <row r="4" spans="2:4">
      <c r="B4" s="96" t="s">
        <v>228</v>
      </c>
      <c r="C4" s="96" t="s">
        <v>227</v>
      </c>
      <c r="D4" s="59"/>
    </row>
    <row r="5" spans="2:4">
      <c r="B5" s="96" t="s">
        <v>233</v>
      </c>
      <c r="C5" s="368" t="s">
        <v>232</v>
      </c>
      <c r="D5" s="59"/>
    </row>
    <row r="6" spans="2:4">
      <c r="B6" s="96" t="s">
        <v>322</v>
      </c>
      <c r="C6" s="96" t="s">
        <v>250</v>
      </c>
      <c r="D6" s="59"/>
    </row>
    <row r="7" spans="2:4">
      <c r="B7" s="96" t="s">
        <v>323</v>
      </c>
      <c r="C7" s="96" t="s">
        <v>251</v>
      </c>
      <c r="D7" s="59"/>
    </row>
    <row r="8" spans="2:4">
      <c r="B8" s="96" t="s">
        <v>324</v>
      </c>
      <c r="C8" s="96" t="s">
        <v>256</v>
      </c>
      <c r="D8" s="59"/>
    </row>
    <row r="9" spans="2:4">
      <c r="B9" s="96" t="s">
        <v>325</v>
      </c>
      <c r="C9" s="96" t="s">
        <v>257</v>
      </c>
      <c r="D9" s="59"/>
    </row>
    <row r="10" spans="2:4">
      <c r="B10" s="96" t="s">
        <v>333</v>
      </c>
      <c r="C10" s="96" t="s">
        <v>263</v>
      </c>
      <c r="D10" s="59"/>
    </row>
    <row r="11" spans="2:4">
      <c r="B11" s="96" t="s">
        <v>233</v>
      </c>
      <c r="C11" s="96" t="s">
        <v>280</v>
      </c>
      <c r="D11" s="59"/>
    </row>
    <row r="12" spans="2:4">
      <c r="B12" s="96" t="s">
        <v>286</v>
      </c>
      <c r="C12" s="369" t="s">
        <v>285</v>
      </c>
      <c r="D12" s="59"/>
    </row>
    <row r="13" spans="2:4">
      <c r="B13" s="96" t="s">
        <v>295</v>
      </c>
      <c r="C13" s="96" t="s">
        <v>294</v>
      </c>
    </row>
    <row r="14" spans="2:4">
      <c r="B14" s="96" t="s">
        <v>334</v>
      </c>
      <c r="C14" s="96" t="s">
        <v>318</v>
      </c>
    </row>
    <row r="15" spans="2:4">
      <c r="B15" s="96" t="s">
        <v>247</v>
      </c>
      <c r="C15" s="369" t="s">
        <v>319</v>
      </c>
    </row>
    <row r="16" spans="2:4">
      <c r="B16" s="96" t="s">
        <v>51</v>
      </c>
      <c r="C16" s="96" t="s">
        <v>326</v>
      </c>
    </row>
    <row r="17" spans="2:8">
      <c r="B17" s="96" t="s">
        <v>233</v>
      </c>
      <c r="C17" s="96" t="s">
        <v>328</v>
      </c>
    </row>
    <row r="18" spans="2:8">
      <c r="B18" s="96" t="s">
        <v>303</v>
      </c>
      <c r="C18" s="96" t="s">
        <v>330</v>
      </c>
    </row>
    <row r="19" spans="2:8">
      <c r="B19" s="96" t="s">
        <v>41</v>
      </c>
      <c r="C19" s="96" t="s">
        <v>331</v>
      </c>
    </row>
    <row r="20" spans="2:8">
      <c r="B20" s="96" t="s">
        <v>348</v>
      </c>
      <c r="C20" s="96" t="s">
        <v>347</v>
      </c>
    </row>
    <row r="21" spans="2:8">
      <c r="B21" s="96" t="s">
        <v>353</v>
      </c>
      <c r="C21" s="96" t="s">
        <v>352</v>
      </c>
    </row>
    <row r="22" spans="2:8">
      <c r="B22" s="217" t="s">
        <v>275</v>
      </c>
      <c r="C22" s="194" t="s">
        <v>274</v>
      </c>
      <c r="D22" s="176" t="s">
        <v>365</v>
      </c>
      <c r="E22" s="176"/>
      <c r="F22" s="147">
        <v>35</v>
      </c>
      <c r="G22" s="147"/>
      <c r="H22" s="147"/>
    </row>
    <row r="23" spans="2:8">
      <c r="B23" s="217" t="s">
        <v>275</v>
      </c>
      <c r="C23" s="194" t="s">
        <v>274</v>
      </c>
      <c r="D23" s="176" t="s">
        <v>366</v>
      </c>
      <c r="E23" s="176"/>
      <c r="F23" s="147">
        <v>9</v>
      </c>
      <c r="G23" s="147"/>
      <c r="H23" s="147"/>
    </row>
    <row r="24" spans="2:8">
      <c r="B24" s="217" t="s">
        <v>275</v>
      </c>
      <c r="C24" s="194" t="s">
        <v>274</v>
      </c>
      <c r="D24" s="176" t="s">
        <v>367</v>
      </c>
      <c r="E24" s="176"/>
      <c r="F24" s="147">
        <v>10.5</v>
      </c>
      <c r="G24" s="147"/>
      <c r="H24" s="147"/>
    </row>
    <row r="25" spans="2:8">
      <c r="B25" s="217" t="s">
        <v>275</v>
      </c>
      <c r="C25" s="194" t="s">
        <v>274</v>
      </c>
      <c r="D25" s="176" t="s">
        <v>368</v>
      </c>
      <c r="E25" s="176"/>
      <c r="F25" s="147">
        <v>1.5</v>
      </c>
      <c r="G25" s="147"/>
      <c r="H25" s="147"/>
    </row>
    <row r="26" spans="2:8">
      <c r="B26" s="217" t="s">
        <v>275</v>
      </c>
      <c r="C26" s="194" t="s">
        <v>274</v>
      </c>
      <c r="D26" s="176" t="s">
        <v>369</v>
      </c>
      <c r="E26" s="176"/>
      <c r="F26" s="147">
        <v>5</v>
      </c>
      <c r="G26" s="147"/>
      <c r="H26" s="147"/>
    </row>
    <row r="27" spans="2:8">
      <c r="B27" s="273"/>
      <c r="C27" s="274" t="s">
        <v>380</v>
      </c>
      <c r="D27" s="95">
        <v>2020</v>
      </c>
      <c r="E27" s="95">
        <v>2019</v>
      </c>
    </row>
    <row r="28" spans="2:8">
      <c r="C28" s="95" t="s">
        <v>378</v>
      </c>
      <c r="D28" s="95">
        <v>40.799999999999997</v>
      </c>
      <c r="E28" s="95">
        <v>53.9</v>
      </c>
      <c r="F28" s="275">
        <f>D28/E28-1</f>
        <v>-0.2430426716141002</v>
      </c>
    </row>
    <row r="29" spans="2:8">
      <c r="C29" s="95" t="s">
        <v>379</v>
      </c>
      <c r="D29" s="95">
        <v>25.9</v>
      </c>
      <c r="E29" s="95">
        <v>26.5</v>
      </c>
      <c r="F29" s="275">
        <f>D29/E29-1</f>
        <v>-2.264150943396237E-2</v>
      </c>
    </row>
  </sheetData>
  <hyperlinks>
    <hyperlink ref="C7" r:id="rId1" xr:uid="{61945EA8-BBC9-4662-B74B-9757051049F1}"/>
    <hyperlink ref="C5" r:id="rId2" xr:uid="{036AAF56-9D30-42A3-8C1C-C43FA0C69015}"/>
    <hyperlink ref="C12" r:id="rId3" xr:uid="{492802CC-258B-442A-9386-72AA281F2E78}"/>
    <hyperlink ref="C15" r:id="rId4" xr:uid="{6C0CA63D-0613-46D5-AD55-C958544F58CF}"/>
  </hyperlinks>
  <pageMargins left="0.7" right="0.7" top="0.75" bottom="0.75" header="0.3" footer="0.3"/>
  <pageSetup orientation="portrait" r:id="rId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97D90-7EB6-4384-BF6C-642F5BB46F6A}">
  <dimension ref="A1:J133"/>
  <sheetViews>
    <sheetView topLeftCell="B1" workbookViewId="0">
      <selection activeCell="F13" sqref="F13"/>
    </sheetView>
  </sheetViews>
  <sheetFormatPr defaultColWidth="9" defaultRowHeight="12.75"/>
  <cols>
    <col min="1" max="1" width="12.7109375" style="151" customWidth="1"/>
    <col min="2" max="2" width="15" style="151" customWidth="1"/>
    <col min="3" max="3" width="57.7109375" style="151" customWidth="1"/>
    <col min="4" max="4" width="11" style="151" customWidth="1"/>
    <col min="5" max="5" width="10.42578125" style="151" customWidth="1"/>
    <col min="6" max="6" width="9" style="151"/>
    <col min="7" max="7" width="9.28515625" style="151" bestFit="1" customWidth="1"/>
    <col min="8" max="16384" width="9" style="151"/>
  </cols>
  <sheetData>
    <row r="1" spans="1:8" ht="14.25" customHeight="1">
      <c r="A1" s="145" t="s">
        <v>31</v>
      </c>
      <c r="B1" s="145" t="s">
        <v>15</v>
      </c>
      <c r="C1" s="145" t="s">
        <v>13</v>
      </c>
      <c r="D1" s="145">
        <v>2019</v>
      </c>
      <c r="E1" s="145" t="s">
        <v>61</v>
      </c>
      <c r="G1" s="145">
        <v>2019</v>
      </c>
      <c r="H1" s="145" t="s">
        <v>61</v>
      </c>
    </row>
    <row r="2" spans="1:8" ht="15">
      <c r="A2" s="152" t="s">
        <v>32</v>
      </c>
      <c r="B2" s="152" t="s">
        <v>33</v>
      </c>
      <c r="C2" s="175" t="s">
        <v>327</v>
      </c>
      <c r="D2" s="34">
        <f>G2*' Demand-Supply Gap'!H$8</f>
        <v>19.866741779399998</v>
      </c>
      <c r="E2" s="34">
        <f>H2*' Demand-Supply Gap'!I$8</f>
        <v>19.697403600000001</v>
      </c>
      <c r="G2" s="154">
        <v>0.21345</v>
      </c>
      <c r="H2" s="154">
        <v>0.2142</v>
      </c>
    </row>
    <row r="3" spans="1:8" ht="15">
      <c r="A3" s="152" t="s">
        <v>32</v>
      </c>
      <c r="B3" s="152" t="s">
        <v>33</v>
      </c>
      <c r="C3" s="175" t="s">
        <v>252</v>
      </c>
      <c r="D3" s="34">
        <f>G3*' Demand-Supply Gap'!H$8</f>
        <v>23.46686158276</v>
      </c>
      <c r="E3" s="34">
        <f>H3*' Demand-Supply Gap'!I$8</f>
        <v>21.288277000000001</v>
      </c>
      <c r="G3" s="154">
        <v>0.25213000000000002</v>
      </c>
      <c r="H3" s="154">
        <v>0.23150000000000001</v>
      </c>
    </row>
    <row r="4" spans="1:8">
      <c r="A4" s="152" t="s">
        <v>32</v>
      </c>
      <c r="B4" s="152" t="s">
        <v>33</v>
      </c>
      <c r="C4" s="164" t="s">
        <v>274</v>
      </c>
      <c r="D4" s="34">
        <f>G4*' Demand-Supply Gap'!H$8</f>
        <v>17.145524026275996</v>
      </c>
      <c r="E4" s="34">
        <f>H4*' Demand-Supply Gap'!I$8</f>
        <v>17.554782199999998</v>
      </c>
      <c r="G4" s="154">
        <v>0.18421299999999999</v>
      </c>
      <c r="H4" s="154">
        <v>0.19089999999999999</v>
      </c>
    </row>
    <row r="5" spans="1:8">
      <c r="A5" s="152" t="s">
        <v>32</v>
      </c>
      <c r="B5" s="152" t="s">
        <v>33</v>
      </c>
      <c r="C5" s="176" t="s">
        <v>273</v>
      </c>
      <c r="D5" s="34">
        <f>G5*' Demand-Supply Gap'!H$8</f>
        <v>11.28341581596</v>
      </c>
      <c r="E5" s="34">
        <f>H5*' Demand-Supply Gap'!I$8</f>
        <v>11.0993306</v>
      </c>
      <c r="G5" s="154">
        <v>0.12123</v>
      </c>
      <c r="H5" s="154">
        <v>0.1207</v>
      </c>
    </row>
    <row r="6" spans="1:8">
      <c r="A6" s="152" t="s">
        <v>32</v>
      </c>
      <c r="B6" s="152" t="s">
        <v>33</v>
      </c>
      <c r="C6" s="176" t="s">
        <v>272</v>
      </c>
      <c r="D6" s="34">
        <f>G6*' Demand-Supply Gap'!H$8</f>
        <v>8.7955357139999997</v>
      </c>
      <c r="E6" s="34">
        <f>H6*' Demand-Supply Gap'!I$8</f>
        <v>6.9152415999999999</v>
      </c>
      <c r="G6" s="154">
        <v>9.4500000000000001E-2</v>
      </c>
      <c r="H6" s="154">
        <v>7.5200000000000003E-2</v>
      </c>
    </row>
    <row r="7" spans="1:8">
      <c r="A7" s="152" t="s">
        <v>32</v>
      </c>
      <c r="B7" s="152" t="s">
        <v>33</v>
      </c>
      <c r="C7" s="176" t="s">
        <v>12</v>
      </c>
      <c r="D7" s="34">
        <f>G7*' Demand-Supply Gap'!H$8</f>
        <v>12.516373081603994</v>
      </c>
      <c r="E7" s="34">
        <f>H7*' Demand-Supply Gap'!I$8</f>
        <v>15.402964999999998</v>
      </c>
      <c r="G7" s="154">
        <f>100%-SUM(G2:G6)</f>
        <v>0.13447699999999996</v>
      </c>
      <c r="H7" s="154">
        <f>100%-SUM(H2:H6)</f>
        <v>0.16749999999999998</v>
      </c>
    </row>
    <row r="8" spans="1:8" ht="15">
      <c r="A8" s="152" t="s">
        <v>32</v>
      </c>
      <c r="B8" s="152" t="s">
        <v>35</v>
      </c>
      <c r="C8" s="211" t="s">
        <v>226</v>
      </c>
      <c r="D8" s="34">
        <f>G8*' Demand-Supply Gap'!H$21</f>
        <v>181.39681897564907</v>
      </c>
      <c r="E8" s="34">
        <f>H8*' Demand-Supply Gap'!I$21</f>
        <v>182.01499477000002</v>
      </c>
      <c r="G8" s="161">
        <v>0.14000000000000001</v>
      </c>
      <c r="H8" s="161">
        <v>0.1421</v>
      </c>
    </row>
    <row r="9" spans="1:8">
      <c r="A9" s="152" t="s">
        <v>32</v>
      </c>
      <c r="B9" s="152" t="s">
        <v>35</v>
      </c>
      <c r="C9" s="159" t="s">
        <v>229</v>
      </c>
      <c r="D9" s="34">
        <f>G9*' Demand-Supply Gap'!H$21</f>
        <v>142.52607205229569</v>
      </c>
      <c r="E9" s="34">
        <f>H9*' Demand-Supply Gap'!I$21</f>
        <v>146.66232865000001</v>
      </c>
      <c r="G9" s="161">
        <v>0.11</v>
      </c>
      <c r="H9" s="161">
        <v>0.1145</v>
      </c>
    </row>
    <row r="10" spans="1:8" ht="15">
      <c r="A10" s="152" t="s">
        <v>32</v>
      </c>
      <c r="B10" s="152" t="s">
        <v>35</v>
      </c>
      <c r="C10" s="211" t="s">
        <v>254</v>
      </c>
      <c r="D10" s="34">
        <f>G10*' Demand-Supply Gap'!H$21</f>
        <v>129.56915641117789</v>
      </c>
      <c r="E10" s="34">
        <f>H10*' Demand-Supply Gap'!I$21</f>
        <v>130.65115739999999</v>
      </c>
      <c r="G10" s="161">
        <v>0.1</v>
      </c>
      <c r="H10" s="161">
        <v>0.10199999999999999</v>
      </c>
    </row>
    <row r="11" spans="1:8">
      <c r="A11" s="152" t="s">
        <v>32</v>
      </c>
      <c r="B11" s="152" t="s">
        <v>35</v>
      </c>
      <c r="C11" s="212" t="s">
        <v>268</v>
      </c>
      <c r="D11" s="34">
        <f>G11*' Demand-Supply Gap'!H$21</f>
        <v>54.678184005517075</v>
      </c>
      <c r="E11" s="34">
        <f>H11*' Demand-Supply Gap'!I$21</f>
        <v>52.900909810000009</v>
      </c>
      <c r="G11" s="154">
        <v>4.2200000000000001E-2</v>
      </c>
      <c r="H11" s="154">
        <v>4.1300000000000003E-2</v>
      </c>
    </row>
    <row r="12" spans="1:8">
      <c r="A12" s="152" t="s">
        <v>32</v>
      </c>
      <c r="B12" s="152" t="s">
        <v>35</v>
      </c>
      <c r="C12" s="153" t="s">
        <v>278</v>
      </c>
      <c r="D12" s="34">
        <f>G12*' Demand-Supply Gap'!H$21</f>
        <v>92.253239364758656</v>
      </c>
      <c r="E12" s="34">
        <f>H12*' Demand-Supply Gap'!I$21</f>
        <v>97.219831830000004</v>
      </c>
      <c r="G12" s="154">
        <v>7.1199999999999999E-2</v>
      </c>
      <c r="H12" s="154">
        <v>7.5899999999999995E-2</v>
      </c>
    </row>
    <row r="13" spans="1:8">
      <c r="A13" s="152" t="s">
        <v>32</v>
      </c>
      <c r="B13" s="152" t="s">
        <v>35</v>
      </c>
      <c r="C13" s="166" t="s">
        <v>281</v>
      </c>
      <c r="D13" s="34">
        <f>G13*' Demand-Supply Gap'!H$21</f>
        <v>66.598546395345437</v>
      </c>
      <c r="E13" s="34">
        <f>H13*' Demand-Supply Gap'!I$21</f>
        <v>65.325578699999994</v>
      </c>
      <c r="G13" s="154">
        <v>5.1400000000000001E-2</v>
      </c>
      <c r="H13" s="154">
        <v>5.0999999999999997E-2</v>
      </c>
    </row>
    <row r="14" spans="1:8">
      <c r="A14" s="152" t="s">
        <v>32</v>
      </c>
      <c r="B14" s="152" t="s">
        <v>35</v>
      </c>
      <c r="C14" s="153" t="s">
        <v>12</v>
      </c>
      <c r="D14" s="34">
        <f>G14*' Demand-Supply Gap'!H$21</f>
        <v>628.66954690703528</v>
      </c>
      <c r="E14" s="34">
        <f>H14*' Demand-Supply Gap'!I$21</f>
        <v>606.11889883999993</v>
      </c>
      <c r="G14" s="154">
        <f>100%-SUM(G8:G13)</f>
        <v>0.48520000000000008</v>
      </c>
      <c r="H14" s="154">
        <f>100%-SUM(H8:H13)</f>
        <v>0.47319999999999995</v>
      </c>
    </row>
    <row r="15" spans="1:8">
      <c r="A15" s="152" t="s">
        <v>32</v>
      </c>
      <c r="B15" s="152" t="s">
        <v>43</v>
      </c>
      <c r="C15" s="166" t="s">
        <v>222</v>
      </c>
      <c r="D15" s="34">
        <f>G15*' Demand-Supply Gap'!H$30</f>
        <v>39.867313426199992</v>
      </c>
      <c r="E15" s="34">
        <f>H15*' Demand-Supply Gap'!I$30</f>
        <v>36.877071000000001</v>
      </c>
      <c r="G15" s="154">
        <v>0.42230000000000001</v>
      </c>
      <c r="H15" s="154">
        <v>0.4249</v>
      </c>
    </row>
    <row r="16" spans="1:8">
      <c r="A16" s="152" t="s">
        <v>32</v>
      </c>
      <c r="B16" s="152" t="s">
        <v>43</v>
      </c>
      <c r="C16" s="159" t="s">
        <v>225</v>
      </c>
      <c r="D16" s="34">
        <f>G16*' Demand-Supply Gap'!H$30</f>
        <v>15.142593117599995</v>
      </c>
      <c r="E16" s="34">
        <f>H16*' Demand-Supply Gap'!I$30</f>
        <v>14.016585000000001</v>
      </c>
      <c r="G16" s="154">
        <v>0.16039999999999999</v>
      </c>
      <c r="H16" s="154">
        <v>0.1615</v>
      </c>
    </row>
    <row r="17" spans="1:8">
      <c r="A17" s="152" t="s">
        <v>32</v>
      </c>
      <c r="B17" s="152" t="s">
        <v>43</v>
      </c>
      <c r="C17" s="153" t="s">
        <v>12</v>
      </c>
      <c r="D17" s="34">
        <f>G17*' Demand-Supply Gap'!H$30</f>
        <v>39.395287456199995</v>
      </c>
      <c r="E17" s="34">
        <f>H17*' Demand-Supply Gap'!I$30</f>
        <v>35.896343999999999</v>
      </c>
      <c r="G17" s="154">
        <f>100%-SUM(G15:G16)</f>
        <v>0.4173</v>
      </c>
      <c r="H17" s="154">
        <f>100%-SUM(H15:H16)</f>
        <v>0.41359999999999997</v>
      </c>
    </row>
    <row r="18" spans="1:8" ht="15">
      <c r="A18" s="152" t="s">
        <v>32</v>
      </c>
      <c r="B18" s="152" t="s">
        <v>51</v>
      </c>
      <c r="C18" s="211" t="s">
        <v>248</v>
      </c>
      <c r="D18" s="34">
        <f>G18*' Demand-Supply Gap'!H$39</f>
        <v>-27.402885480000005</v>
      </c>
      <c r="E18" s="34">
        <f>H18*' Demand-Supply Gap'!I$39</f>
        <v>-44.136435563759065</v>
      </c>
      <c r="G18" s="161">
        <v>0.61350000000000005</v>
      </c>
      <c r="H18" s="154">
        <v>0.61409999999999998</v>
      </c>
    </row>
    <row r="19" spans="1:8" ht="15">
      <c r="A19" s="152" t="s">
        <v>32</v>
      </c>
      <c r="B19" s="152" t="s">
        <v>51</v>
      </c>
      <c r="C19" s="211" t="s">
        <v>249</v>
      </c>
      <c r="D19" s="34">
        <f>G19*' Demand-Supply Gap'!H$39</f>
        <v>-7.2493697040000011</v>
      </c>
      <c r="E19" s="34">
        <f>H19*' Demand-Supply Gap'!I$39</f>
        <v>-11.981019066078222</v>
      </c>
      <c r="G19" s="161">
        <v>0.1623</v>
      </c>
      <c r="H19" s="154">
        <v>0.16669999999999999</v>
      </c>
    </row>
    <row r="20" spans="1:8">
      <c r="A20" s="152" t="s">
        <v>32</v>
      </c>
      <c r="B20" s="152" t="s">
        <v>51</v>
      </c>
      <c r="C20" s="153" t="s">
        <v>12</v>
      </c>
      <c r="D20" s="34">
        <f>G20*' Demand-Supply Gap'!H$39</f>
        <v>-10.014224815999999</v>
      </c>
      <c r="E20" s="34">
        <f>H20*' Demand-Supply Gap'!I$39</f>
        <v>-15.754285418622358</v>
      </c>
      <c r="G20" s="154">
        <f>100%-SUM(G18:G19)</f>
        <v>0.22419999999999995</v>
      </c>
      <c r="H20" s="154">
        <f>100%-SUM(H18:H19)</f>
        <v>0.21920000000000006</v>
      </c>
    </row>
    <row r="21" spans="1:8">
      <c r="A21" s="152" t="s">
        <v>32</v>
      </c>
      <c r="B21" s="190" t="s">
        <v>108</v>
      </c>
      <c r="C21" s="153" t="s">
        <v>363</v>
      </c>
      <c r="D21" s="34">
        <f>G21*' Demand-Supply Gap'!H$48</f>
        <v>2.2723890000000004</v>
      </c>
      <c r="E21" s="34">
        <f>H21*' Demand-Supply Gap'!I$48</f>
        <v>2.0104139999999999</v>
      </c>
      <c r="G21" s="210">
        <v>0.31430000000000002</v>
      </c>
      <c r="H21" s="154">
        <v>0.31709999999999999</v>
      </c>
    </row>
    <row r="22" spans="1:8">
      <c r="A22" s="152" t="s">
        <v>32</v>
      </c>
      <c r="B22" s="190" t="s">
        <v>108</v>
      </c>
      <c r="C22" s="153" t="s">
        <v>215</v>
      </c>
      <c r="D22" s="34">
        <f>G22*' Demand-Supply Gap'!H$48</f>
        <v>1.391052</v>
      </c>
      <c r="E22" s="34">
        <f>H22*' Demand-Supply Gap'!I$48</f>
        <v>1.224254</v>
      </c>
      <c r="G22" s="154">
        <v>0.19239999999999999</v>
      </c>
      <c r="H22" s="154">
        <v>0.19309999999999999</v>
      </c>
    </row>
    <row r="23" spans="1:8">
      <c r="A23" s="152" t="s">
        <v>32</v>
      </c>
      <c r="B23" s="152" t="s">
        <v>108</v>
      </c>
      <c r="C23" s="153" t="s">
        <v>12</v>
      </c>
      <c r="D23" s="34">
        <f>G23*' Demand-Supply Gap'!H$48</f>
        <v>3.5665589999999998</v>
      </c>
      <c r="E23" s="34">
        <f>H23*' Demand-Supply Gap'!I$48</f>
        <v>3.1053320000000002</v>
      </c>
      <c r="G23" s="154">
        <f>100%-SUM(G21:G22)</f>
        <v>0.49329999999999996</v>
      </c>
      <c r="H23" s="154">
        <f>100%-SUM(H21:H22)</f>
        <v>0.48980000000000001</v>
      </c>
    </row>
    <row r="24" spans="1:8">
      <c r="A24" s="152" t="s">
        <v>32</v>
      </c>
      <c r="B24" s="152" t="s">
        <v>53</v>
      </c>
      <c r="C24" s="181" t="s">
        <v>216</v>
      </c>
      <c r="D24" s="34">
        <f>G24*' Demand-Supply Gap'!H$57</f>
        <v>23.156591886053985</v>
      </c>
      <c r="E24" s="34">
        <f>H24*' Demand-Supply Gap'!I$57</f>
        <v>8.8712562000000208</v>
      </c>
      <c r="G24" s="154">
        <v>0.52129999999999999</v>
      </c>
      <c r="H24" s="154">
        <v>0.52190000000000003</v>
      </c>
    </row>
    <row r="25" spans="1:8">
      <c r="A25" s="152" t="s">
        <v>32</v>
      </c>
      <c r="B25" s="152" t="s">
        <v>53</v>
      </c>
      <c r="C25" s="183" t="s">
        <v>217</v>
      </c>
      <c r="D25" s="34">
        <f>G25*' Demand-Supply Gap'!H$57</f>
        <v>8.1334586118098695</v>
      </c>
      <c r="E25" s="34">
        <f>H25*' Demand-Supply Gap'!I$57</f>
        <v>3.0698388000000074</v>
      </c>
      <c r="G25" s="154">
        <v>0.18310000000000001</v>
      </c>
      <c r="H25" s="154">
        <v>0.18060000000000001</v>
      </c>
    </row>
    <row r="26" spans="1:8">
      <c r="A26" s="152" t="s">
        <v>32</v>
      </c>
      <c r="B26" s="152" t="s">
        <v>53</v>
      </c>
      <c r="C26" s="155" t="s">
        <v>12</v>
      </c>
      <c r="D26" s="34">
        <f>G26*' Demand-Supply Gap'!H$57</f>
        <v>13.130804836979776</v>
      </c>
      <c r="E26" s="34">
        <f>H26*' Demand-Supply Gap'!I$57</f>
        <v>5.056905000000012</v>
      </c>
      <c r="G26" s="154">
        <f>100%-SUM(G24:G25)</f>
        <v>0.29559999999999997</v>
      </c>
      <c r="H26" s="154">
        <f>100%-SUM(H24:H25)</f>
        <v>0.29749999999999999</v>
      </c>
    </row>
    <row r="27" spans="1:8">
      <c r="A27" s="152" t="s">
        <v>32</v>
      </c>
      <c r="B27" s="190" t="s">
        <v>17</v>
      </c>
      <c r="C27" s="155" t="s">
        <v>363</v>
      </c>
      <c r="D27" s="34">
        <f>G27*' Demand-Supply Gap'!H$66</f>
        <v>2.9227051286999997</v>
      </c>
      <c r="E27" s="34">
        <f>H27*' Demand-Supply Gap'!I$66</f>
        <v>2.7820999999999998</v>
      </c>
      <c r="G27" s="154">
        <v>0.32129999999999997</v>
      </c>
      <c r="H27" s="154">
        <v>0.32350000000000001</v>
      </c>
    </row>
    <row r="28" spans="1:8">
      <c r="A28" s="152" t="s">
        <v>32</v>
      </c>
      <c r="B28" s="190" t="s">
        <v>17</v>
      </c>
      <c r="C28" s="155" t="s">
        <v>12</v>
      </c>
      <c r="D28" s="34">
        <f>G28*' Demand-Supply Gap'!H$66</f>
        <v>6.1737938713000009</v>
      </c>
      <c r="E28" s="34">
        <f>H28*' Demand-Supply Gap'!I$66</f>
        <v>5.8178999999999998</v>
      </c>
      <c r="G28" s="154">
        <f>100%-G27</f>
        <v>0.67870000000000008</v>
      </c>
      <c r="H28" s="154">
        <f>100%-H27</f>
        <v>0.67649999999999999</v>
      </c>
    </row>
    <row r="29" spans="1:8">
      <c r="A29" s="152" t="s">
        <v>32</v>
      </c>
      <c r="B29" s="152" t="s">
        <v>52</v>
      </c>
      <c r="C29" s="164" t="s">
        <v>265</v>
      </c>
      <c r="D29" s="34">
        <f>G29*' Demand-Supply Gap'!H$75</f>
        <v>15.291377200000001</v>
      </c>
      <c r="E29" s="34">
        <f>H29*' Demand-Supply Gap'!I$75</f>
        <v>15.730749000000005</v>
      </c>
      <c r="G29" s="154">
        <v>0.26140000000000002</v>
      </c>
      <c r="H29" s="154">
        <v>0.2631</v>
      </c>
    </row>
    <row r="30" spans="1:8">
      <c r="A30" s="152" t="s">
        <v>32</v>
      </c>
      <c r="B30" s="152" t="s">
        <v>52</v>
      </c>
      <c r="C30" s="155" t="s">
        <v>12</v>
      </c>
      <c r="D30" s="34">
        <f>G30*' Demand-Supply Gap'!H$75</f>
        <v>43.206622799999991</v>
      </c>
      <c r="E30" s="34">
        <f>H30*' Demand-Supply Gap'!I$75</f>
        <v>44.059251000000017</v>
      </c>
      <c r="G30" s="154">
        <f>100%-G29</f>
        <v>0.73859999999999992</v>
      </c>
      <c r="H30" s="154">
        <f>100%-H29</f>
        <v>0.7369</v>
      </c>
    </row>
    <row r="31" spans="1:8">
      <c r="A31" s="152" t="s">
        <v>41</v>
      </c>
      <c r="B31" s="152" t="s">
        <v>38</v>
      </c>
      <c r="C31" s="169" t="s">
        <v>215</v>
      </c>
      <c r="D31" s="34">
        <f>G31*' Demand-Supply Gap'!H$106</f>
        <v>30.85145686867925</v>
      </c>
      <c r="E31" s="34">
        <f>H31*' Demand-Supply Gap'!I$106</f>
        <v>14.182527299999999</v>
      </c>
      <c r="G31" s="154">
        <v>0.19350000000000001</v>
      </c>
      <c r="H31" s="154">
        <v>0.19270000000000001</v>
      </c>
    </row>
    <row r="32" spans="1:8">
      <c r="A32" s="152" t="s">
        <v>41</v>
      </c>
      <c r="B32" s="152" t="s">
        <v>38</v>
      </c>
      <c r="C32" s="169" t="s">
        <v>218</v>
      </c>
      <c r="D32" s="34">
        <f>G32*' Demand-Supply Gap'!H$106</f>
        <v>27.311909879094344</v>
      </c>
      <c r="E32" s="34">
        <f>H32*' Demand-Supply Gap'!I$106</f>
        <v>12.754706699999998</v>
      </c>
      <c r="G32" s="154">
        <v>0.17130000000000001</v>
      </c>
      <c r="H32" s="154">
        <v>0.17330000000000001</v>
      </c>
    </row>
    <row r="33" spans="1:8">
      <c r="A33" s="152" t="s">
        <v>41</v>
      </c>
      <c r="B33" s="152" t="s">
        <v>38</v>
      </c>
      <c r="C33" s="166" t="s">
        <v>258</v>
      </c>
      <c r="D33" s="34">
        <f>G33*' Demand-Supply Gap'!H$106</f>
        <v>21.10973069464151</v>
      </c>
      <c r="E33" s="34">
        <f>H33*' Demand-Supply Gap'!I$106</f>
        <v>9.7813070999999976</v>
      </c>
      <c r="G33" s="154">
        <v>0.13239999999999999</v>
      </c>
      <c r="H33" s="154">
        <v>0.13289999999999999</v>
      </c>
    </row>
    <row r="34" spans="1:8">
      <c r="A34" s="152" t="s">
        <v>41</v>
      </c>
      <c r="B34" s="152" t="s">
        <v>38</v>
      </c>
      <c r="C34" s="155" t="s">
        <v>12</v>
      </c>
      <c r="D34" s="34">
        <f>G34*' Demand-Supply Gap'!H$106</f>
        <v>80.165956142490586</v>
      </c>
      <c r="E34" s="34">
        <f>H34*' Demand-Supply Gap'!I$106</f>
        <v>36.880458899999994</v>
      </c>
      <c r="G34" s="154">
        <f>100%-SUM(G31:G33)</f>
        <v>0.50280000000000002</v>
      </c>
      <c r="H34" s="154">
        <f>100%-SUM(H31:H33)</f>
        <v>0.50109999999999999</v>
      </c>
    </row>
    <row r="35" spans="1:8">
      <c r="A35" s="152" t="s">
        <v>41</v>
      </c>
      <c r="B35" s="152" t="s">
        <v>37</v>
      </c>
      <c r="C35" s="169" t="s">
        <v>218</v>
      </c>
      <c r="D35" s="34">
        <f>G35*' Demand-Supply Gap'!H$115</f>
        <v>9.1819140400000023</v>
      </c>
      <c r="E35" s="34">
        <f>H35*' Demand-Supply Gap'!I$115</f>
        <v>9.2534190000000009</v>
      </c>
      <c r="G35" s="154">
        <v>0.2213</v>
      </c>
      <c r="H35" s="154">
        <v>0.2225</v>
      </c>
    </row>
    <row r="36" spans="1:8">
      <c r="A36" s="152" t="s">
        <v>41</v>
      </c>
      <c r="B36" s="152" t="s">
        <v>37</v>
      </c>
      <c r="C36" s="169" t="s">
        <v>12</v>
      </c>
      <c r="D36" s="34">
        <f>G36*' Demand-Supply Gap'!H$115</f>
        <v>32.308885960000005</v>
      </c>
      <c r="E36" s="34">
        <f>H36*' Demand-Supply Gap'!I$115</f>
        <v>32.334981000000006</v>
      </c>
      <c r="G36" s="154">
        <f>100%-G35</f>
        <v>0.77869999999999995</v>
      </c>
      <c r="H36" s="154">
        <f>100%-H35</f>
        <v>0.77749999999999997</v>
      </c>
    </row>
    <row r="37" spans="1:8">
      <c r="A37" s="152" t="s">
        <v>41</v>
      </c>
      <c r="B37" s="152" t="s">
        <v>44</v>
      </c>
      <c r="C37" s="169" t="s">
        <v>215</v>
      </c>
      <c r="D37" s="34">
        <f>G37*' Demand-Supply Gap'!H$124</f>
        <v>18.785084167199997</v>
      </c>
      <c r="E37" s="34">
        <f>H37*' Demand-Supply Gap'!I$124</f>
        <v>15.389217800000001</v>
      </c>
      <c r="G37" s="154">
        <v>0.31119999999999998</v>
      </c>
      <c r="H37" s="154">
        <v>0.31269999999999998</v>
      </c>
    </row>
    <row r="38" spans="1:8">
      <c r="A38" s="152" t="s">
        <v>41</v>
      </c>
      <c r="B38" s="152" t="s">
        <v>44</v>
      </c>
      <c r="C38" s="169" t="s">
        <v>12</v>
      </c>
      <c r="D38" s="34">
        <f>G38*' Demand-Supply Gap'!H$124</f>
        <v>41.5782968328</v>
      </c>
      <c r="E38" s="34">
        <f>H38*' Demand-Supply Gap'!I$124</f>
        <v>33.824782200000008</v>
      </c>
      <c r="G38" s="154">
        <f>100%-G37</f>
        <v>0.68880000000000008</v>
      </c>
      <c r="H38" s="154">
        <f>100%-H37</f>
        <v>0.68730000000000002</v>
      </c>
    </row>
    <row r="39" spans="1:8">
      <c r="A39" s="152" t="s">
        <v>41</v>
      </c>
      <c r="B39" s="152" t="s">
        <v>113</v>
      </c>
      <c r="C39" s="164" t="s">
        <v>219</v>
      </c>
      <c r="D39" s="34">
        <f>G39*' Demand-Supply Gap'!H$133</f>
        <v>14.064093141000003</v>
      </c>
      <c r="E39" s="34">
        <f>H39*' Demand-Supply Gap'!I$133</f>
        <v>11.278675200000006</v>
      </c>
      <c r="G39" s="154">
        <v>0.28420000000000001</v>
      </c>
      <c r="H39" s="154">
        <v>0.28470000000000001</v>
      </c>
    </row>
    <row r="40" spans="1:8">
      <c r="A40" s="152" t="s">
        <v>41</v>
      </c>
      <c r="B40" s="152" t="s">
        <v>113</v>
      </c>
      <c r="C40" s="169" t="s">
        <v>12</v>
      </c>
      <c r="D40" s="34">
        <f>G40*' Demand-Supply Gap'!H$133</f>
        <v>35.422511859000004</v>
      </c>
      <c r="E40" s="34">
        <f>H40*' Demand-Supply Gap'!I$133</f>
        <v>28.337324800000015</v>
      </c>
      <c r="G40" s="154">
        <f>100%-G39</f>
        <v>0.71579999999999999</v>
      </c>
      <c r="H40" s="154">
        <f>100%-H39</f>
        <v>0.71530000000000005</v>
      </c>
    </row>
    <row r="41" spans="1:8">
      <c r="A41" s="152" t="s">
        <v>41</v>
      </c>
      <c r="B41" s="152" t="s">
        <v>110</v>
      </c>
      <c r="C41" s="169" t="s">
        <v>218</v>
      </c>
      <c r="D41" s="34">
        <f>G41*' Demand-Supply Gap'!H$142</f>
        <v>-6.750796342500001</v>
      </c>
      <c r="E41" s="34">
        <f>H41*' Demand-Supply Gap'!I$142</f>
        <v>-4.6463015999999966</v>
      </c>
      <c r="G41" s="154">
        <v>0.2135</v>
      </c>
      <c r="H41" s="154">
        <v>0.21379999999999999</v>
      </c>
    </row>
    <row r="42" spans="1:8">
      <c r="A42" s="152" t="s">
        <v>41</v>
      </c>
      <c r="B42" s="152" t="s">
        <v>110</v>
      </c>
      <c r="C42" s="169" t="s">
        <v>12</v>
      </c>
      <c r="D42" s="34">
        <f>G42*' Demand-Supply Gap'!H$142</f>
        <v>-24.868858657500002</v>
      </c>
      <c r="E42" s="34">
        <f>H42*' Demand-Supply Gap'!I$142</f>
        <v>-17.085698399999988</v>
      </c>
      <c r="G42" s="154">
        <f>100%-G41</f>
        <v>0.78649999999999998</v>
      </c>
      <c r="H42" s="154">
        <f>100%-H41</f>
        <v>0.78620000000000001</v>
      </c>
    </row>
    <row r="43" spans="1:8">
      <c r="A43" s="152" t="s">
        <v>41</v>
      </c>
      <c r="B43" s="152" t="s">
        <v>100</v>
      </c>
      <c r="C43" s="155" t="s">
        <v>287</v>
      </c>
      <c r="D43" s="34">
        <f>G43*' Demand-Supply Gap'!H$151</f>
        <v>11.482670842500001</v>
      </c>
      <c r="E43" s="34">
        <f>H43*' Demand-Supply Gap'!I$151</f>
        <v>9.7166627999999999</v>
      </c>
      <c r="G43" s="154">
        <v>0.3513</v>
      </c>
      <c r="H43" s="154">
        <v>0.35189999999999999</v>
      </c>
    </row>
    <row r="44" spans="1:8">
      <c r="A44" s="152" t="s">
        <v>41</v>
      </c>
      <c r="B44" s="152" t="s">
        <v>100</v>
      </c>
      <c r="C44" s="155" t="s">
        <v>12</v>
      </c>
      <c r="D44" s="34">
        <f>G44*' Demand-Supply Gap'!H$151</f>
        <v>21.203554157500001</v>
      </c>
      <c r="E44" s="34">
        <f>H44*' Demand-Supply Gap'!I$151</f>
        <v>17.8953372</v>
      </c>
      <c r="G44" s="154">
        <f>100%-G43</f>
        <v>0.64870000000000005</v>
      </c>
      <c r="H44" s="154">
        <f>100%-H43</f>
        <v>0.64810000000000001</v>
      </c>
    </row>
    <row r="45" spans="1:8">
      <c r="A45" s="152" t="s">
        <v>41</v>
      </c>
      <c r="B45" s="152" t="s">
        <v>223</v>
      </c>
      <c r="C45" s="155" t="s">
        <v>224</v>
      </c>
      <c r="D45" s="34">
        <f>G45*' Demand-Supply Gap'!H$160</f>
        <v>0.65656334720000176</v>
      </c>
      <c r="E45" s="34">
        <f>H45*' Demand-Supply Gap'!I$160</f>
        <v>-0.92503039999999792</v>
      </c>
      <c r="G45" s="154">
        <v>0.32319999999999999</v>
      </c>
      <c r="H45" s="154">
        <v>0.32479999999999998</v>
      </c>
    </row>
    <row r="46" spans="1:8">
      <c r="A46" s="152" t="s">
        <v>41</v>
      </c>
      <c r="B46" s="152" t="s">
        <v>223</v>
      </c>
      <c r="C46" s="155" t="s">
        <v>12</v>
      </c>
      <c r="D46" s="34">
        <f>G46*' Demand-Supply Gap'!H$160</f>
        <v>1.374882652800004</v>
      </c>
      <c r="E46" s="34">
        <f>H46*' Demand-Supply Gap'!I$160</f>
        <v>-1.9229695999999958</v>
      </c>
      <c r="G46" s="154">
        <f>100%-G45</f>
        <v>0.67680000000000007</v>
      </c>
      <c r="H46" s="154">
        <f>100%-H45</f>
        <v>0.67520000000000002</v>
      </c>
    </row>
    <row r="47" spans="1:8">
      <c r="A47" s="152" t="s">
        <v>41</v>
      </c>
      <c r="B47" s="152" t="s">
        <v>111</v>
      </c>
      <c r="C47" s="155" t="s">
        <v>260</v>
      </c>
      <c r="D47" s="34">
        <f>G47*' Demand-Supply Gap'!H$160</f>
        <v>0.77479350440000216</v>
      </c>
      <c r="E47" s="34">
        <f>H47*' Demand-Supply Gap'!I$160</f>
        <v>-1.0876511999999976</v>
      </c>
      <c r="G47" s="154">
        <v>0.38140000000000002</v>
      </c>
      <c r="H47" s="154">
        <v>0.38190000000000002</v>
      </c>
    </row>
    <row r="48" spans="1:8">
      <c r="A48" s="152" t="s">
        <v>41</v>
      </c>
      <c r="B48" s="152" t="s">
        <v>111</v>
      </c>
      <c r="C48" s="155" t="s">
        <v>12</v>
      </c>
      <c r="D48" s="34">
        <f>G48*' Demand-Supply Gap'!H$160</f>
        <v>1.2566524956000036</v>
      </c>
      <c r="E48" s="34">
        <f>H48*' Demand-Supply Gap'!I$160</f>
        <v>-1.7603487999999961</v>
      </c>
      <c r="G48" s="154">
        <f>100%-G47</f>
        <v>0.61860000000000004</v>
      </c>
      <c r="H48" s="154">
        <f>100%-H47</f>
        <v>0.61809999999999998</v>
      </c>
    </row>
    <row r="49" spans="1:8">
      <c r="A49" s="152" t="s">
        <v>40</v>
      </c>
      <c r="B49" s="152" t="s">
        <v>36</v>
      </c>
      <c r="C49" s="159" t="s">
        <v>215</v>
      </c>
      <c r="D49" s="34">
        <f>G49*' Demand-Supply Gap'!H$200</f>
        <v>81.613692845299994</v>
      </c>
      <c r="E49" s="34">
        <f>H49*' Demand-Supply Gap'!I$200</f>
        <v>76.715265200000005</v>
      </c>
      <c r="G49" s="161">
        <v>0.3619</v>
      </c>
      <c r="H49" s="154">
        <v>0.36049999999999999</v>
      </c>
    </row>
    <row r="50" spans="1:8">
      <c r="A50" s="152" t="s">
        <v>40</v>
      </c>
      <c r="B50" s="152" t="s">
        <v>36</v>
      </c>
      <c r="C50" s="159" t="s">
        <v>218</v>
      </c>
      <c r="D50" s="34">
        <f>G50*' Demand-Supply Gap'!H$200</f>
        <v>52.048743599599995</v>
      </c>
      <c r="E50" s="34">
        <f>H50*' Demand-Supply Gap'!I$200</f>
        <v>49.178634639999999</v>
      </c>
      <c r="G50" s="161">
        <v>0.23080000000000001</v>
      </c>
      <c r="H50" s="154">
        <v>0.2311</v>
      </c>
    </row>
    <row r="51" spans="1:8">
      <c r="A51" s="152" t="s">
        <v>40</v>
      </c>
      <c r="B51" s="152" t="s">
        <v>36</v>
      </c>
      <c r="C51" s="159" t="s">
        <v>214</v>
      </c>
      <c r="D51" s="34">
        <f>G51*' Demand-Supply Gap'!H$200</f>
        <v>31.6396825261</v>
      </c>
      <c r="E51" s="34">
        <f>H51*' Demand-Supply Gap'!I$200</f>
        <v>29.98385816</v>
      </c>
      <c r="G51" s="161">
        <v>0.14030000000000001</v>
      </c>
      <c r="H51" s="154">
        <v>0.1409</v>
      </c>
    </row>
    <row r="52" spans="1:8">
      <c r="A52" s="152" t="s">
        <v>40</v>
      </c>
      <c r="B52" s="152" t="s">
        <v>36</v>
      </c>
      <c r="C52" s="162" t="s">
        <v>12</v>
      </c>
      <c r="D52" s="34">
        <f>G52*' Demand-Supply Gap'!H$200</f>
        <v>60.212368028999997</v>
      </c>
      <c r="E52" s="34">
        <f>H52*' Demand-Supply Gap'!I$200</f>
        <v>56.924641999999992</v>
      </c>
      <c r="G52" s="161">
        <f>1-SUM(G49:G51)</f>
        <v>0.26700000000000002</v>
      </c>
      <c r="H52" s="161">
        <f>1-SUM(H49:H51)</f>
        <v>0.26749999999999996</v>
      </c>
    </row>
    <row r="53" spans="1:8">
      <c r="A53" s="152" t="s">
        <v>40</v>
      </c>
      <c r="B53" s="152" t="s">
        <v>109</v>
      </c>
      <c r="C53" s="169" t="s">
        <v>363</v>
      </c>
      <c r="D53" s="34">
        <f>G53*' Demand-Supply Gap'!H$209</f>
        <v>7.5204491263999991</v>
      </c>
      <c r="E53" s="34">
        <f>H53*' Demand-Supply Gap'!I$209</f>
        <v>6.3296427999999993</v>
      </c>
      <c r="G53" s="154">
        <v>0.2324</v>
      </c>
      <c r="H53" s="154">
        <v>0.23347999999999999</v>
      </c>
    </row>
    <row r="54" spans="1:8">
      <c r="A54" s="152" t="s">
        <v>40</v>
      </c>
      <c r="B54" s="152" t="s">
        <v>109</v>
      </c>
      <c r="C54" s="169" t="s">
        <v>12</v>
      </c>
      <c r="D54" s="34">
        <f>G54*' Demand-Supply Gap'!H$209</f>
        <v>24.839486873599999</v>
      </c>
      <c r="E54" s="34">
        <f>H54*' Demand-Supply Gap'!I$209</f>
        <v>20.780357199999997</v>
      </c>
      <c r="G54" s="161">
        <f>1-SUM(G53)</f>
        <v>0.76760000000000006</v>
      </c>
      <c r="H54" s="161">
        <f>1-SUM(H53)</f>
        <v>0.76651999999999998</v>
      </c>
    </row>
    <row r="55" spans="1:8">
      <c r="A55" s="152" t="s">
        <v>42</v>
      </c>
      <c r="B55" s="152" t="s">
        <v>18</v>
      </c>
      <c r="C55" s="169" t="s">
        <v>215</v>
      </c>
      <c r="D55" s="34">
        <f>G55*' Demand-Supply Gap'!H$240</f>
        <v>11.368760165399999</v>
      </c>
      <c r="E55" s="34">
        <f>H55*' Demand-Supply Gap'!I$240</f>
        <v>11.692801500000002</v>
      </c>
      <c r="G55" s="154">
        <v>0.19139999999999999</v>
      </c>
      <c r="H55" s="154">
        <v>0.1923</v>
      </c>
    </row>
    <row r="56" spans="1:8">
      <c r="A56" s="152" t="s">
        <v>42</v>
      </c>
      <c r="B56" s="152" t="s">
        <v>18</v>
      </c>
      <c r="C56" s="164" t="s">
        <v>219</v>
      </c>
      <c r="D56" s="34">
        <f>G56*' Demand-Supply Gap'!H$240</f>
        <v>9.5868228353999996</v>
      </c>
      <c r="E56" s="34">
        <f>H56*' Demand-Supply Gap'!I$240</f>
        <v>9.8686515000000004</v>
      </c>
      <c r="G56" s="154">
        <v>0.16139999999999999</v>
      </c>
      <c r="H56" s="154">
        <v>0.1623</v>
      </c>
    </row>
    <row r="57" spans="1:8">
      <c r="A57" s="152" t="s">
        <v>42</v>
      </c>
      <c r="B57" s="152" t="s">
        <v>18</v>
      </c>
      <c r="C57" s="169" t="s">
        <v>12</v>
      </c>
      <c r="D57" s="34">
        <f>G57*' Demand-Supply Gap'!H$240</f>
        <v>6.0229481754000007</v>
      </c>
      <c r="E57" s="34">
        <f>H57*' Demand-Supply Gap'!I$240</f>
        <v>6.6824695000000007</v>
      </c>
      <c r="G57" s="154">
        <v>0.1014</v>
      </c>
      <c r="H57" s="154">
        <v>0.1099</v>
      </c>
    </row>
    <row r="58" spans="1:8">
      <c r="A58" s="152" t="s">
        <v>42</v>
      </c>
      <c r="B58" s="152" t="s">
        <v>107</v>
      </c>
      <c r="C58" s="191" t="s">
        <v>364</v>
      </c>
      <c r="D58" s="34">
        <f>G58*' Demand-Supply Gap'!H$249</f>
        <v>1.4704389966</v>
      </c>
      <c r="E58" s="34">
        <f>H58*' Demand-Supply Gap'!I$249</f>
        <v>1.642792</v>
      </c>
      <c r="G58" s="154">
        <v>0.2114</v>
      </c>
      <c r="H58" s="154">
        <v>0.2117</v>
      </c>
    </row>
    <row r="59" spans="1:8">
      <c r="A59" s="152" t="s">
        <v>42</v>
      </c>
      <c r="B59" s="152" t="s">
        <v>107</v>
      </c>
      <c r="C59" s="192" t="s">
        <v>219</v>
      </c>
      <c r="D59" s="34">
        <f>G59*' Demand-Supply Gap'!H$249</f>
        <v>1.3375847637</v>
      </c>
      <c r="E59" s="34">
        <f>H59*' Demand-Supply Gap'!I$249</f>
        <v>1.4821599999999999</v>
      </c>
      <c r="G59" s="154">
        <v>0.1923</v>
      </c>
      <c r="H59" s="154">
        <v>0.191</v>
      </c>
    </row>
    <row r="60" spans="1:8">
      <c r="A60" s="152" t="s">
        <v>42</v>
      </c>
      <c r="B60" s="152" t="s">
        <v>107</v>
      </c>
      <c r="C60" s="169" t="s">
        <v>12</v>
      </c>
      <c r="D60" s="34">
        <f>G60*' Demand-Supply Gap'!H$249</f>
        <v>4.1476952397000009</v>
      </c>
      <c r="E60" s="34">
        <f>H60*' Demand-Supply Gap'!I$249</f>
        <v>4.6350479999999994</v>
      </c>
      <c r="G60" s="161">
        <f>100%-SUM(G58:G59)</f>
        <v>0.59630000000000005</v>
      </c>
      <c r="H60" s="161">
        <f>100%-SUM(H58:H59)</f>
        <v>0.59729999999999994</v>
      </c>
    </row>
    <row r="61" spans="1:8" ht="15">
      <c r="A61" s="152" t="s">
        <v>39</v>
      </c>
      <c r="B61" s="152" t="s">
        <v>34</v>
      </c>
      <c r="C61" s="170" t="s">
        <v>267</v>
      </c>
      <c r="D61" s="34">
        <f>G61*' Demand-Supply Gap'!H$280</f>
        <v>18.584426639999997</v>
      </c>
      <c r="E61" s="34">
        <f>H61*' Demand-Supply Gap'!I$280</f>
        <v>17.142709999999997</v>
      </c>
      <c r="G61" s="154">
        <v>0.21129999999999999</v>
      </c>
      <c r="H61" s="154">
        <v>0.21190000000000001</v>
      </c>
    </row>
    <row r="62" spans="1:8">
      <c r="A62" s="152" t="s">
        <v>39</v>
      </c>
      <c r="B62" s="152" t="s">
        <v>34</v>
      </c>
      <c r="C62" s="169" t="s">
        <v>12</v>
      </c>
      <c r="D62" s="34">
        <f>G62*' Demand-Supply Gap'!H$280</f>
        <v>69.368373359999993</v>
      </c>
      <c r="E62" s="34">
        <f>H62*' Demand-Supply Gap'!I$280</f>
        <v>63.757289999999998</v>
      </c>
      <c r="G62" s="154">
        <f>100%-G61</f>
        <v>0.78869999999999996</v>
      </c>
      <c r="H62" s="154">
        <f>100%-H61</f>
        <v>0.78810000000000002</v>
      </c>
    </row>
    <row r="63" spans="1:8">
      <c r="A63" s="152" t="s">
        <v>39</v>
      </c>
      <c r="B63" s="152" t="s">
        <v>207</v>
      </c>
      <c r="C63" s="191" t="s">
        <v>215</v>
      </c>
      <c r="D63" s="34">
        <f>G63*' Demand-Supply Gap'!H$289</f>
        <v>16.814767204199999</v>
      </c>
      <c r="E63" s="34">
        <f>H63*' Demand-Supply Gap'!I$289</f>
        <v>16.706229904000004</v>
      </c>
      <c r="G63" s="154">
        <v>0.2114</v>
      </c>
      <c r="H63" s="154">
        <v>0.21190000000000001</v>
      </c>
    </row>
    <row r="64" spans="1:8">
      <c r="A64" s="152" t="s">
        <v>39</v>
      </c>
      <c r="B64" s="152" t="s">
        <v>207</v>
      </c>
      <c r="C64" s="192" t="s">
        <v>249</v>
      </c>
      <c r="D64" s="34">
        <f>G64*' Demand-Supply Gap'!H$289</f>
        <v>10.053862699200002</v>
      </c>
      <c r="E64" s="34">
        <f>H64*' Demand-Supply Gap'!I$289</f>
        <v>9.9259761440000016</v>
      </c>
      <c r="G64" s="154">
        <v>0.12640000000000001</v>
      </c>
      <c r="H64" s="154">
        <v>0.12590000000000001</v>
      </c>
    </row>
    <row r="65" spans="1:10">
      <c r="A65" s="152" t="s">
        <v>39</v>
      </c>
      <c r="B65" s="152" t="s">
        <v>207</v>
      </c>
      <c r="C65" s="169" t="s">
        <v>12</v>
      </c>
      <c r="D65" s="34">
        <f>G65*' Demand-Supply Gap'!H$289</f>
        <v>52.671423096600002</v>
      </c>
      <c r="E65" s="34">
        <f>H65*' Demand-Supply Gap'!I$289</f>
        <v>52.207953952000011</v>
      </c>
      <c r="G65" s="161">
        <f>100%-SUM(G63:G64)</f>
        <v>0.66220000000000001</v>
      </c>
      <c r="H65" s="161">
        <f>100%-SUM(H63:H64)</f>
        <v>0.66220000000000001</v>
      </c>
    </row>
    <row r="66" spans="1:10" ht="15">
      <c r="J66"/>
    </row>
    <row r="67" spans="1:10" ht="15">
      <c r="J67"/>
    </row>
    <row r="68" spans="1:10" ht="15">
      <c r="J68"/>
    </row>
    <row r="69" spans="1:10" ht="15">
      <c r="J69"/>
    </row>
    <row r="70" spans="1:10" ht="15">
      <c r="J70"/>
    </row>
    <row r="71" spans="1:10" ht="15">
      <c r="J71"/>
    </row>
    <row r="72" spans="1:10" ht="15">
      <c r="J72"/>
    </row>
    <row r="73" spans="1:10" ht="15">
      <c r="J73"/>
    </row>
    <row r="74" spans="1:10" ht="15">
      <c r="J74"/>
    </row>
    <row r="75" spans="1:10" ht="15">
      <c r="J75"/>
    </row>
    <row r="76" spans="1:10" ht="15">
      <c r="J76"/>
    </row>
    <row r="77" spans="1:10" ht="15">
      <c r="J77"/>
    </row>
    <row r="78" spans="1:10" ht="15">
      <c r="J78"/>
    </row>
    <row r="79" spans="1:10" ht="15">
      <c r="J79"/>
    </row>
    <row r="80" spans="1:10" ht="15">
      <c r="J80"/>
    </row>
    <row r="81" spans="10:10" ht="15">
      <c r="J81"/>
    </row>
    <row r="82" spans="10:10" ht="15">
      <c r="J82"/>
    </row>
    <row r="83" spans="10:10" ht="15">
      <c r="J83"/>
    </row>
    <row r="84" spans="10:10" ht="15">
      <c r="J84"/>
    </row>
    <row r="85" spans="10:10" ht="15">
      <c r="J85"/>
    </row>
    <row r="86" spans="10:10" ht="15">
      <c r="J86"/>
    </row>
    <row r="87" spans="10:10" ht="15">
      <c r="J87"/>
    </row>
    <row r="88" spans="10:10" ht="15">
      <c r="J88"/>
    </row>
    <row r="89" spans="10:10" ht="15">
      <c r="J89"/>
    </row>
    <row r="90" spans="10:10" ht="15">
      <c r="J90"/>
    </row>
    <row r="91" spans="10:10" ht="15">
      <c r="J91"/>
    </row>
    <row r="92" spans="10:10" ht="15">
      <c r="J92"/>
    </row>
    <row r="93" spans="10:10" ht="15">
      <c r="J93"/>
    </row>
    <row r="94" spans="10:10" ht="15">
      <c r="J94"/>
    </row>
    <row r="95" spans="10:10" ht="15">
      <c r="J95"/>
    </row>
    <row r="96" spans="10:10" ht="15">
      <c r="J96"/>
    </row>
    <row r="97" spans="10:10" ht="15">
      <c r="J97"/>
    </row>
    <row r="98" spans="10:10" ht="15">
      <c r="J98"/>
    </row>
    <row r="99" spans="10:10" ht="15">
      <c r="J99"/>
    </row>
    <row r="100" spans="10:10" ht="15">
      <c r="J100"/>
    </row>
    <row r="101" spans="10:10" ht="15">
      <c r="J101"/>
    </row>
    <row r="102" spans="10:10" ht="15">
      <c r="J102"/>
    </row>
    <row r="103" spans="10:10" ht="15">
      <c r="J103"/>
    </row>
    <row r="104" spans="10:10" ht="15">
      <c r="J104"/>
    </row>
    <row r="105" spans="10:10" ht="15">
      <c r="J105"/>
    </row>
    <row r="106" spans="10:10" ht="15">
      <c r="J106"/>
    </row>
    <row r="107" spans="10:10" ht="15">
      <c r="J107"/>
    </row>
    <row r="108" spans="10:10" ht="15">
      <c r="J108"/>
    </row>
    <row r="109" spans="10:10" ht="15">
      <c r="J109"/>
    </row>
    <row r="110" spans="10:10" ht="15">
      <c r="J110"/>
    </row>
    <row r="111" spans="10:10" ht="15">
      <c r="J111"/>
    </row>
    <row r="112" spans="10:10" ht="15">
      <c r="J112"/>
    </row>
    <row r="113" spans="10:10" ht="15">
      <c r="J113"/>
    </row>
    <row r="114" spans="10:10" ht="15">
      <c r="J114"/>
    </row>
    <row r="115" spans="10:10" ht="15">
      <c r="J115"/>
    </row>
    <row r="116" spans="10:10" ht="15">
      <c r="J116"/>
    </row>
    <row r="117" spans="10:10" ht="15">
      <c r="J117"/>
    </row>
    <row r="118" spans="10:10" ht="15">
      <c r="J118"/>
    </row>
    <row r="119" spans="10:10" ht="15">
      <c r="J119"/>
    </row>
    <row r="120" spans="10:10" ht="15">
      <c r="J120"/>
    </row>
    <row r="121" spans="10:10" ht="15">
      <c r="J121"/>
    </row>
    <row r="122" spans="10:10" ht="15">
      <c r="J122"/>
    </row>
    <row r="123" spans="10:10" ht="15">
      <c r="J123"/>
    </row>
    <row r="124" spans="10:10" ht="15">
      <c r="J124"/>
    </row>
    <row r="125" spans="10:10" ht="15">
      <c r="J125"/>
    </row>
    <row r="126" spans="10:10" ht="15">
      <c r="J126"/>
    </row>
    <row r="127" spans="10:10" ht="15">
      <c r="J127"/>
    </row>
    <row r="128" spans="10:10" ht="15">
      <c r="J128"/>
    </row>
    <row r="129" spans="10:10" ht="15">
      <c r="J129"/>
    </row>
    <row r="130" spans="10:10" ht="15">
      <c r="J130"/>
    </row>
    <row r="131" spans="10:10" ht="15">
      <c r="J131"/>
    </row>
    <row r="132" spans="10:10" ht="15">
      <c r="J132"/>
    </row>
    <row r="133" spans="10:10" ht="15">
      <c r="J133"/>
    </row>
  </sheetData>
  <phoneticPr fontId="18" type="noConversion"/>
  <pageMargins left="0.7" right="0.7" top="0.75" bottom="0.75" header="0.3" footer="0.3"/>
  <pageSetup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5CDA7-0E5F-4524-92CB-A1EB8B341C83}">
  <dimension ref="A1:O13"/>
  <sheetViews>
    <sheetView workbookViewId="0">
      <selection activeCell="I19" sqref="I19"/>
    </sheetView>
  </sheetViews>
  <sheetFormatPr defaultRowHeight="15"/>
  <sheetData>
    <row r="1" spans="1:15" ht="15.75" thickBot="1">
      <c r="A1" s="424" t="s">
        <v>337</v>
      </c>
      <c r="B1" s="425"/>
      <c r="C1" s="426"/>
    </row>
    <row r="2" spans="1:15" ht="15" customHeight="1">
      <c r="A2" s="415"/>
      <c r="B2" s="416"/>
      <c r="C2" s="416"/>
      <c r="D2" s="416"/>
      <c r="E2" s="416"/>
      <c r="F2" s="416"/>
      <c r="G2" s="416"/>
      <c r="H2" s="416"/>
      <c r="I2" s="416"/>
      <c r="J2" s="416"/>
      <c r="K2" s="416"/>
      <c r="L2" s="416"/>
      <c r="M2" s="416"/>
      <c r="N2" s="416"/>
      <c r="O2" s="417"/>
    </row>
    <row r="3" spans="1:1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20"/>
    </row>
    <row r="4" spans="1:1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M4" s="419"/>
      <c r="N4" s="419"/>
      <c r="O4" s="420"/>
    </row>
    <row r="5" spans="1:15">
      <c r="A5" s="418"/>
      <c r="B5" s="419"/>
      <c r="C5" s="419"/>
      <c r="D5" s="419"/>
      <c r="E5" s="419"/>
      <c r="F5" s="419"/>
      <c r="G5" s="419"/>
      <c r="H5" s="419"/>
      <c r="I5" s="419"/>
      <c r="J5" s="419"/>
      <c r="K5" s="419"/>
      <c r="L5" s="419"/>
      <c r="M5" s="419"/>
      <c r="N5" s="419"/>
      <c r="O5" s="420"/>
    </row>
    <row r="6" spans="1:15">
      <c r="A6" s="418"/>
      <c r="B6" s="419"/>
      <c r="C6" s="419"/>
      <c r="D6" s="419"/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20"/>
    </row>
    <row r="7" spans="1:15">
      <c r="A7" s="418"/>
      <c r="B7" s="419"/>
      <c r="C7" s="419"/>
      <c r="D7" s="419"/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20"/>
    </row>
    <row r="8" spans="1:15">
      <c r="A8" s="418"/>
      <c r="B8" s="419"/>
      <c r="C8" s="419"/>
      <c r="D8" s="419"/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20"/>
    </row>
    <row r="9" spans="1:15">
      <c r="A9" s="418"/>
      <c r="B9" s="419"/>
      <c r="C9" s="419"/>
      <c r="D9" s="419"/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20"/>
    </row>
    <row r="10" spans="1:15">
      <c r="A10" s="418"/>
      <c r="B10" s="419"/>
      <c r="C10" s="419"/>
      <c r="D10" s="419"/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20"/>
    </row>
    <row r="11" spans="1:15">
      <c r="A11" s="418"/>
      <c r="B11" s="419"/>
      <c r="C11" s="419"/>
      <c r="D11" s="419"/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20"/>
    </row>
    <row r="12" spans="1:15">
      <c r="A12" s="418"/>
      <c r="B12" s="419"/>
      <c r="C12" s="419"/>
      <c r="D12" s="419"/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20"/>
    </row>
    <row r="13" spans="1:15" ht="15.75" thickBot="1">
      <c r="A13" s="421"/>
      <c r="B13" s="422"/>
      <c r="C13" s="422"/>
      <c r="D13" s="422"/>
      <c r="E13" s="422"/>
      <c r="F13" s="422"/>
      <c r="G13" s="422"/>
      <c r="H13" s="422"/>
      <c r="I13" s="422"/>
      <c r="J13" s="422"/>
      <c r="K13" s="422"/>
      <c r="L13" s="422"/>
      <c r="M13" s="422"/>
      <c r="N13" s="422"/>
      <c r="O13" s="423"/>
    </row>
  </sheetData>
  <mergeCells count="2">
    <mergeCell ref="A2:O13"/>
    <mergeCell ref="A1:C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FC5F9-56BD-4586-BB08-D23787C03396}">
  <dimension ref="A1"/>
  <sheetViews>
    <sheetView workbookViewId="0">
      <selection activeCell="K21" sqref="K21"/>
    </sheetView>
  </sheetViews>
  <sheetFormatPr defaultColWidth="9" defaultRowHeight="15"/>
  <cols>
    <col min="1" max="16384" width="9" style="1"/>
  </cols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69E3F-ACB7-4513-9FF4-ED5546C0A1DB}">
  <dimension ref="A1"/>
  <sheetViews>
    <sheetView workbookViewId="0">
      <selection activeCell="K11" sqref="K11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Coverpage</vt:lpstr>
      <vt:lpstr>Audit Trail Information</vt:lpstr>
      <vt:lpstr> Capacity by Company</vt:lpstr>
      <vt:lpstr> Capacity by Location</vt:lpstr>
      <vt:lpstr>Production by Company</vt:lpstr>
      <vt:lpstr>Operating Efficiency.</vt:lpstr>
      <vt:lpstr>Demand ByType</vt:lpstr>
      <vt:lpstr>Demand By Grade</vt:lpstr>
      <vt:lpstr>Demand by Sales Channel</vt:lpstr>
      <vt:lpstr>Operating Efficiency</vt:lpstr>
      <vt:lpstr>Demand by Application</vt:lpstr>
      <vt:lpstr>Demand By Region</vt:lpstr>
      <vt:lpstr> Demand-Supply Gap</vt:lpstr>
      <vt:lpstr>Foreign Trade</vt:lpstr>
      <vt:lpstr>Foreign Trade 2</vt:lpstr>
      <vt:lpstr>Important Links</vt:lpstr>
      <vt:lpstr>Company Share</vt:lpstr>
      <vt:lpstr>Product Overview</vt:lpstr>
      <vt:lpstr>About Us &amp; Disclaimer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Arbaz</dc:creator>
  <cp:lastModifiedBy>Hardik Malhotra</cp:lastModifiedBy>
  <cp:lastPrinted>2021-08-25T08:56:59Z</cp:lastPrinted>
  <dcterms:created xsi:type="dcterms:W3CDTF">2019-01-07T08:41:55Z</dcterms:created>
  <dcterms:modified xsi:type="dcterms:W3CDTF">2021-09-20T12:41:51Z</dcterms:modified>
</cp:coreProperties>
</file>